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 name="Sheet1" sheetId="5" r:id="rId5"/>
  </sheets>
  <externalReferences>
    <externalReference r:id="rId7"/>
  </externalReferences>
  <definedNames>
    <definedName name="_xlnm._FilterDatabase" localSheetId="0" hidden="1">汇总计划!$A$1:$Q$1487</definedName>
    <definedName name="_xlnm._FilterDatabase" localSheetId="3" hidden="1">物流明细!$A$1:$K$488</definedName>
    <definedName name="_xlnm.Print_Area" localSheetId="0">汇总计划!$A$1:$Q$999</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<sst xmlns="http://schemas.openxmlformats.org/spreadsheetml/2006/main" count="7274" uniqueCount="484">
  <si>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</si>
  <si>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</si>
  <si>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</si>
  <si>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</si>
  <si>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</si>
  <si>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</si>
  <si>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</si>
  <si>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</si>
  <si>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</si>
  <si>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</si>
  <si>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</si>
  <si>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</si>
  <si>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</si>
  <si>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</si>
  <si>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</si>
  <si>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</si>
  <si>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</si>
  <si>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</si>
  <si>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</si>
  <si>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</si>
  <si>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</si>
  <si>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</si>
  <si>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</si>
  <si>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</si>
  <si>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</si>
  <si>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</si>
  <si>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</si>
  <si>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</si>
  <si>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</si>
  <si>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</si>
  <si>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</si>
  <si>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</si>
  <si>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</si>
  <si>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</si>
  <si>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</si>
  <si>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</si>
  <si>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</si>
  <si>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</si>
  <si>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</si>
  <si>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</si>
  <si>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</si>
  <si>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</si>
  <si>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</si>
  <si>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</si>
  <si>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</si>
  <si>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</si>
  <si>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</si>
  <si>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</si>
  <si>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</si>
  <si>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</si>
  <si>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</si>
  <si>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</si>
  <si>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</si>
  <si>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</si>
  <si>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</si>
  <si>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</si>
  <si>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</si>
  <si>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</si>
  <si>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</si>
  <si>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</si>
  <si>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</si>
  <si>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</si>
  <si>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</si>
  <si>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</si>
  <si>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</si>
  <si>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</si>
  <si>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</si>
  <si>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</si>
  <si>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</si>
  <si>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</si>
  <si>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</si>
  <si>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</si>
  <si>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</si>
  <si>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</si>
  <si>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</si>
  <si>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</si>
  <si>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</si>
  <si>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</si>
  <si>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</si>
  <si>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</si>
  <si>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</si>
  <si>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</si>
  <si>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</si>
  <si>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</si>
  <si>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</si>
  <si>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</si>
  <si>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</si>
  <si>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</si>
  <si>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</si>
  <si>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</si>
  <si>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</si>
  <si>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</si>
  <si>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</si>
  <si>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</si>
  <si>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</si>
  <si>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</si>
  <si>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</si>
  <si>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</si>
  <si>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</si>
  <si>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</si>
  <si>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</si>
  <si>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</si>
  <si>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</si>
  <si>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</si>
  <si>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</si>
  <si>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</si>
  <si>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</si>
  <si>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</si>
  <si>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</si>
  <si>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</si>
  <si>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</si>
  <si>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</si>
  <si>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</si>
  <si>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</si>
  <si>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</si>
  <si>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</si>
  <si>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</si>
  <si>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</si>
  <si>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</si>
  <si>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</si>
  <si>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</si>
  <si>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</si>
  <si>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</si>
  <si>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</si>
  <si>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</si>
  <si>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</si>
  <si>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</si>
  <si>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</si>
  <si>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</si>
  <si>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</si>
  <si>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</si>
  <si>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</si>
  <si>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</si>
  <si>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</si>
  <si>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</si>
  <si>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</si>
  <si>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</si>
  <si>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</si>
  <si>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</si>
  <si>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</si>
  <si>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</si>
  <si>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</si>
  <si>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</si>
  <si>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</si>
  <si>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</si>
  <si>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</si>
  <si>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</si>
  <si>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</si>
  <si>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</si>
  <si>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</si>
  <si>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</si>
  <si>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</si>
  <si>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</si>
  <si>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</si>
  <si>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</si>
  <si>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</si>
  <si>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</si>
  <si>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</si>
  <si>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</si>
  <si>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</si>
  <si>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</si>
  <si>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</si>
  <si>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</si>
  <si>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</si>
  <si>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</si>
  <si>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</si>
  <si>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</si>
  <si>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</si>
  <si>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</si>
  <si>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</si>
  <si>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</si>
  <si>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</si>
  <si>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</si>
  <si>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</si>
  <si>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</si>
  <si>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</si>
  <si>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</si>
  <si>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</si>
  <si>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</si>
  <si>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</si>
  <si>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</si>
  <si>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</si>
  <si>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</si>
  <si>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</si>
  <si>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</si>
  <si>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</si>
  <si>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</si>
  <si>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</si>
  <si>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</si>
  <si>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</si>
  <si>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</si>
  <si>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</si>
  <si>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</si>
  <si>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</si>
  <si>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</si>
  <si>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</si>
  <si>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</si>
  <si>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</si>
  <si>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</si>
  <si>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</si>
  <si>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</si>
  <si>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</si>
  <si>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</si>
  <si>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</si>
  <si>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</si>
  <si>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</si>
  <si>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</si>
  <si>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</si>
  <si>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</si>
  <si>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</si>
  <si>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</si>
  <si>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</si>
  <si>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</si>
  <si>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</si>
  <si>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</si>
  <si>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</si>
  <si>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</si>
  <si>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</si>
  <si>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</si>
  <si>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</si>
  <si>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</si>
  <si>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</si>
  <si>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</si>
  <si>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</si>
  <si>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</si>
  <si>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</si>
  <si>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</si>
  <si>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</si>
  <si>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</si>
  <si>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</si>
  <si>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</si>
  <si>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</si>
  <si>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</si>
  <si>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</si>
  <si>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</si>
  <si>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</si>
  <si>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</si>
  <si>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</si>
  <si>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</si>
  <si>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</si>
  <si>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</si>
  <si>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</si>
  <si>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</si>
  <si>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</si>
  <si>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</si>
  <si>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</si>
  <si>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</si>
  <si>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</si>
  <si>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</si>
  <si>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</si>
  <si>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</si>
  <si>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</si>
  <si>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</si>
  <si>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</si>
  <si>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</si>
  <si>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</si>
  <si>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</si>
  <si>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</si>
  <si>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</si>
  <si>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</si>
  <si>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</si>
  <si>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</si>
  <si>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</si>
  <si>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</si>
  <si>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</si>
  <si>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</si>
  <si>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</si>
  <si>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</si>
  <si>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</si>
  <si>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</si>
  <si>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</si>
  <si>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</si>
  <si>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</si>
  <si>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</si>
  <si>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</si>
  <si>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</si>
  <si>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</si>
  <si>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</si>
  <si>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</si>
  <si>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</si>
  <si>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</si>
  <si>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</si>
  <si>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</si>
  <si>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</si>
  <si>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</si>
  <si>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</si>
  <si>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</si>
  <si>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</si>
  <si>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</si>
  <si>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</si>
  <si>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</si>
  <si>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</si>
  <si>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</si>
  <si>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</si>
  <si>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</si>
  <si>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</si>
  <si>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</si>
  <si>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</si>
  <si>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</si>
  <si>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</si>
  <si>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</si>
  <si>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</si>
  <si>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</si>
  <si>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</si>
  <si>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</si>
  <si>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</si>
  <si>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</si>
  <si>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</si>
  <si>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</si>
  <si>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</si>
  <si>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</si>
  <si>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</si>
  <si>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</si>
  <si>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</si>
  <si>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</si>
  <si>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</si>
  <si>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</si>
  <si>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</si>
  <si>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</si>
  <si>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</si>
  <si>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</si>
  <si>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</si>
  <si>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</si>
  <si>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</si>
  <si>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</si>
  <si>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</si>
  <si>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</si>
  <si>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</si>
  <si>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</si>
  <si>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</si>
  <si>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</si>
  <si>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</si>
  <si>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</si>
  <si>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</si>
  <si>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</si>
  <si>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</si>
  <si>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</si>
  <si>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</si>
  <si>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</si>
  <si>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</si>
  <si>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</si>
  <si>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</si>
  <si>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</si>
  <si>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</si>
  <si>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</si>
  <si>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</si>
  <si>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</si>
  <si>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</si>
  <si>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</si>
  <si>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</si>
  <si>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</si>
  <si>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</si>
  <si>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</si>
  <si>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</si>
  <si>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</si>
  <si>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</si>
  <si>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</si>
  <si>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</si>
  <si>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</si>
  <si>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</si>
  <si>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</si>
  <si>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</si>
  <si>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</si>
  <si>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</si>
  <si>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</si>
  <si>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</si>
  <si>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</si>
  <si>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</si>
  <si>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</si>
  <si>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</si>
  <si>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</si>
  <si>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</si>
  <si>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</si>
  <si>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</si>
  <si>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</si>
  <si>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</si>
  <si>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</si>
  <si>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</si>
  <si>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</si>
  <si>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</si>
  <si>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</si>
  <si>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</si>
  <si>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</si>
  <si>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</si>
  <si>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</si>
  <si>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</si>
  <si>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</si>
  <si>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</si>
  <si>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</si>
  <si>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</si>
  <si>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</si>
  <si>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</si>
  <si>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</si>
  <si>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</si>
  <si>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</si>
  <si>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</si>
  <si>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</si>
  <si>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</si>
  <si>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</si>
  <si>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</si>
  <si>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</si>
  <si>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</si>
  <si>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</si>
  <si>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</si>
  <si>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</si>
  <si>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</si>
  <si>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</si>
  <si>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</si>
  <si>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</si>
  <si>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</si>
  <si>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</si>
  <si>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</si>
  <si>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</si>
  <si>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</si>
  <si>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</si>
  <si>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</si>
  <si>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</si>
  <si>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</si>
  <si>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</si>
  <si>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</si>
  <si>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</si>
  <si>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</si>
  <si>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</si>
  <si>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</si>
  <si>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</si>
  <si>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</si>
  <si>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</si>
  <si>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</si>
  <si>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</si>
  <si>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</si>
  <si>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</si>
  <si>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</si>
  <si>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</si>
  <si>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</si>
  <si>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</si>
  <si>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</si>
  <si>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</si>
  <si>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</si>
  <si>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</si>
  <si>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</si>
  <si>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</si>
  <si>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</si>
  <si>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</si>
  <si>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</si>
  <si>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</si>
  <si>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</si>
  <si>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</si>
  <si>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</si>
  <si>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</si>
  <si>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</si>
  <si>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</si>
  <si>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</si>
  <si>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</si>
  <si>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</si>
  <si>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</si>
  <si>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</si>
  <si>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</si>
  <si>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</si>
  <si>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</si>
  <si>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</si>
  <si>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</si>
  <si>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</si>
  <si>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</si>
  <si>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</si>
  <si>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</si>
  <si>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</si>
  <si>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</si>
  <si>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</si>
  <si>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</si>
  <si>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</si>
  <si>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</si>
  <si>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</si>
  <si>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</si>
  <si>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</si>
  <si>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</si>
  <si>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</si>
  <si>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</si>
  <si>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</si>
  <si>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</si>
  <si>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</si>
  <si>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</si>
  <si>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</si>
  <si>
    <t>求和项:需求量</t>
  </si>
  <si>
    <t>总计</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</si>
</sst>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0_);[Red]\(0\)"/>
    <numFmt numFmtId="179" formatCode="m/d;@"/>
    <numFmt numFmtId="180" formatCode="0.000_ "/>
    <numFmt numFmtId="181" formatCode="0.00_);[Red]\(0.00\)"/>
  </numFmts>
  <fonts count="37">
    <font>
      <sz val="11"/>
      <color theme="1"/>
      <name val="宋体"/>
      <charset val="134"/>
      <scheme val="minor"/>
    </font>
    <font>
      <b/>
      <sz val="9"/>
      <name val="黑体"/>
      <charset val="134"/>
    </font>
    <font>
      <sz val="9"/>
      <color theme="1"/>
      <name val="等线"/>
      <charset val="134"/>
    </font>
    <font>
      <sz val="9"/>
      <name val="等线"/>
      <charset val="134"/>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b/>
      <sz val="9"/>
      <color theme="1"/>
      <name val="等线"/>
      <charset val="134"/>
    </font>
    <font>
      <sz val="10"/>
      <color theme="1"/>
      <name val="等线"/>
      <charset val="134"/>
    </font>
    <font>
      <b/>
      <sz val="11"/>
      <name val="等线"/>
      <charset val="134"/>
    </font>
    <font>
      <b/>
      <sz val="9"/>
      <name val="等线"/>
      <charset val="134"/>
    </font>
    <font>
      <sz val="8"/>
      <color theme="1"/>
      <name val="等线"/>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6">
    <xf numFmtId="0" fontId="0" fillId="0" borderId="0" xfId="0" applyAlignment="1">
      <alignment vertical="center"/>
    </xf>
    <xf numFmtId="0" fontId="1"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179" fontId="1"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78"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178" fontId="5" fillId="0" borderId="1" xfId="0" applyNumberFormat="1" applyFont="1" applyBorder="1" applyAlignment="1">
      <alignment horizontal="center" vertical="center"/>
    </xf>
    <xf numFmtId="177" fontId="5"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7" fontId="7" fillId="0" borderId="1" xfId="49" applyNumberFormat="1"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176" fontId="7" fillId="0" borderId="1" xfId="49" applyFont="1" applyFill="1" applyBorder="1" applyAlignment="1">
      <alignment horizontal="center" vertical="center"/>
    </xf>
    <xf numFmtId="0" fontId="7"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77" fontId="7" fillId="2" borderId="1" xfId="49" applyNumberFormat="1" applyFont="1" applyFill="1" applyBorder="1" applyAlignment="1">
      <alignment horizontal="center" vertical="center"/>
    </xf>
    <xf numFmtId="176" fontId="7" fillId="2" borderId="1" xfId="0" applyNumberFormat="1" applyFont="1" applyFill="1" applyBorder="1" applyAlignment="1">
      <alignment horizontal="center" vertical="center" wrapText="1"/>
    </xf>
    <xf numFmtId="176" fontId="7" fillId="2" borderId="1" xfId="49" applyFont="1" applyFill="1" applyBorder="1" applyAlignment="1">
      <alignment horizontal="center" vertical="center"/>
    </xf>
    <xf numFmtId="0" fontId="7" fillId="2" borderId="1" xfId="49" applyNumberFormat="1" applyFont="1" applyFill="1" applyBorder="1" applyAlignment="1">
      <alignment horizontal="center" vertical="center"/>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2" borderId="1" xfId="0" applyFont="1" applyFill="1" applyBorder="1" applyAlignment="1">
      <alignment horizontal="left" vertical="center"/>
    </xf>
    <xf numFmtId="0" fontId="2" fillId="3" borderId="0" xfId="0" applyFont="1" applyFill="1" applyAlignment="1">
      <alignment horizontal="center" vertical="center"/>
    </xf>
    <xf numFmtId="0" fontId="10" fillId="3" borderId="0" xfId="0" applyFont="1" applyFill="1" applyAlignment="1">
      <alignment horizontal="left" vertical="center"/>
    </xf>
    <xf numFmtId="0" fontId="11" fillId="0" borderId="0" xfId="0" applyFont="1" applyAlignment="1">
      <alignment vertical="center"/>
    </xf>
    <xf numFmtId="0" fontId="0" fillId="0" borderId="0" xfId="0" applyAlignment="1"/>
    <xf numFmtId="0" fontId="12" fillId="0" borderId="1" xfId="0" applyFont="1" applyBorder="1" applyAlignment="1">
      <alignment horizontal="center" vertical="center"/>
    </xf>
    <xf numFmtId="0" fontId="12" fillId="3" borderId="0" xfId="0" applyFont="1" applyFill="1" applyAlignment="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xf>
    <xf numFmtId="0" fontId="3" fillId="3" borderId="0" xfId="0" applyFont="1" applyFill="1" applyAlignment="1">
      <alignment horizontal="center" vertical="center"/>
    </xf>
    <xf numFmtId="0" fontId="13" fillId="3" borderId="1" xfId="0" applyFont="1" applyFill="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3" borderId="1" xfId="0" applyFont="1" applyFill="1" applyBorder="1" applyAlignment="1">
      <alignment horizontal="lef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2" fillId="0" borderId="1" xfId="0" applyFont="1" applyBorder="1" applyAlignment="1">
      <alignment vertical="center" wrapText="1"/>
    </xf>
    <xf numFmtId="0" fontId="10" fillId="0" borderId="1" xfId="0" applyFont="1" applyBorder="1" applyAlignment="1">
      <alignment horizontal="left" vertical="center"/>
    </xf>
    <xf numFmtId="0" fontId="0" fillId="0" borderId="1" xfId="0" applyBorder="1" applyAlignment="1"/>
    <xf numFmtId="0" fontId="2" fillId="0" borderId="0" xfId="0" applyFont="1" applyAlignment="1">
      <alignment vertical="center"/>
    </xf>
    <xf numFmtId="0" fontId="2"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1" xfId="0" applyFont="1" applyBorder="1" applyAlignment="1">
      <alignment horizontal="center" vertical="center"/>
    </xf>
    <xf numFmtId="179" fontId="1"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3" fillId="0" borderId="2" xfId="0" applyFont="1" applyBorder="1" applyAlignment="1">
      <alignment horizontal="center" vertical="center"/>
    </xf>
    <xf numFmtId="0" fontId="14" fillId="2" borderId="0" xfId="0" applyFont="1" applyFill="1" applyAlignment="1">
      <alignment horizontal="center" vertical="center" wrapText="1"/>
    </xf>
    <xf numFmtId="0" fontId="1" fillId="0" borderId="1" xfId="0" applyFont="1" applyBorder="1" applyAlignment="1">
      <alignment horizontal="lef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4" fillId="0" borderId="2" xfId="0" applyFont="1" applyBorder="1" applyAlignment="1">
      <alignment horizontal="center" vertical="center" wrapText="1"/>
    </xf>
    <xf numFmtId="0" fontId="0" fillId="0" borderId="2" xfId="0" applyBorder="1" applyAlignment="1"/>
    <xf numFmtId="0" fontId="14" fillId="0" borderId="1" xfId="0" applyFont="1" applyBorder="1" applyAlignment="1">
      <alignment horizontal="center" vertical="center" wrapText="1"/>
    </xf>
    <xf numFmtId="0" fontId="0" fillId="0" borderId="3" xfId="0" applyBorder="1" applyAlignment="1"/>
    <xf numFmtId="0" fontId="2" fillId="0" borderId="4" xfId="0" applyFont="1" applyBorder="1" applyAlignment="1">
      <alignment horizontal="center" vertical="center"/>
    </xf>
    <xf numFmtId="0" fontId="14" fillId="0" borderId="5" xfId="0" applyFont="1" applyBorder="1" applyAlignment="1">
      <alignment horizontal="center" vertical="center" wrapText="1"/>
    </xf>
    <xf numFmtId="177" fontId="15" fillId="0" borderId="0" xfId="0" applyNumberFormat="1" applyFont="1" applyAlignment="1">
      <alignment horizontal="left" vertical="center"/>
    </xf>
    <xf numFmtId="0" fontId="14" fillId="2" borderId="1" xfId="0" applyFont="1" applyFill="1" applyBorder="1" applyAlignment="1">
      <alignment horizontal="center" vertical="center" wrapText="1"/>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14" fillId="0" borderId="1" xfId="0" applyFont="1" applyBorder="1" applyAlignment="1">
      <alignment vertical="center" wrapText="1"/>
    </xf>
    <xf numFmtId="0" fontId="3" fillId="2" borderId="1"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14" fontId="2" fillId="0" borderId="0" xfId="0" applyNumberFormat="1" applyFont="1" applyAlignment="1">
      <alignment horizontal="center" vertical="center" wrapText="1"/>
    </xf>
    <xf numFmtId="0" fontId="14" fillId="5" borderId="0" xfId="0" applyFont="1" applyFill="1" applyAlignment="1">
      <alignment horizontal="center" vertical="center" wrapText="1"/>
    </xf>
    <xf numFmtId="0" fontId="2" fillId="0" borderId="2" xfId="0" applyFont="1" applyBorder="1" applyAlignment="1">
      <alignment horizontal="center" vertical="center" wrapText="1"/>
    </xf>
    <xf numFmtId="14" fontId="2" fillId="0" borderId="0" xfId="0" applyNumberFormat="1" applyFont="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0" borderId="6" xfId="0" applyFont="1" applyBorder="1" applyAlignment="1">
      <alignment horizontal="center" vertical="center" wrapText="1"/>
    </xf>
    <xf numFmtId="0" fontId="2" fillId="2" borderId="1"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2" fillId="2" borderId="0" xfId="0" applyFont="1" applyFill="1" applyAlignment="1">
      <alignment horizontal="center" vertical="center" wrapText="1"/>
    </xf>
    <xf numFmtId="0" fontId="2" fillId="0" borderId="8" xfId="0"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14" fillId="0" borderId="1" xfId="0" applyFont="1" applyBorder="1" applyAlignment="1">
      <alignment vertical="center"/>
    </xf>
    <xf numFmtId="0" fontId="3"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14" fillId="0" borderId="1" xfId="0" applyFont="1" applyBorder="1" applyAlignment="1">
      <alignment horizontal="left" vertical="center"/>
    </xf>
    <xf numFmtId="0" fontId="3" fillId="0" borderId="1" xfId="0" applyNumberFormat="1" applyFont="1" applyBorder="1" applyAlignment="1">
      <alignment horizontal="center" vertical="center"/>
    </xf>
    <xf numFmtId="0" fontId="2" fillId="0" borderId="6" xfId="0" applyFont="1" applyBorder="1" applyAlignment="1">
      <alignment horizontal="left" vertical="center"/>
    </xf>
    <xf numFmtId="0" fontId="3" fillId="0" borderId="1"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 fillId="0" borderId="9"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14" fillId="0" borderId="4" xfId="0" applyFont="1" applyBorder="1" applyAlignment="1">
      <alignment horizontal="center" vertical="center" wrapText="1"/>
    </xf>
    <xf numFmtId="0" fontId="2" fillId="0" borderId="1" xfId="0" applyNumberFormat="1" applyFont="1" applyBorder="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4"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NumberFormat="1" applyFont="1" applyAlignment="1">
      <alignment horizontal="right" vertical="center"/>
    </xf>
    <xf numFmtId="0" fontId="14" fillId="0" borderId="0" xfId="0" applyFont="1" applyAlignment="1">
      <alignment vertical="center" wrapText="1"/>
    </xf>
    <xf numFmtId="0" fontId="14" fillId="0" borderId="0" xfId="0" applyNumberFormat="1" applyFont="1" applyAlignment="1">
      <alignment horizontal="center" vertical="center" wrapText="1"/>
    </xf>
    <xf numFmtId="0" fontId="14" fillId="0" borderId="1" xfId="0" applyNumberFormat="1" applyFont="1" applyBorder="1" applyAlignment="1">
      <alignment horizontal="left" vertical="center"/>
    </xf>
    <xf numFmtId="0" fontId="2" fillId="0" borderId="0" xfId="0" applyFont="1" applyAlignment="1">
      <alignment horizontal="right" vertical="center"/>
    </xf>
    <xf numFmtId="0" fontId="2" fillId="2" borderId="1"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microsoft.com/office/2017/06/relationships/rdRichValue" Target="richData/rdrichvalue.xml"/><Relationship Id="rId12" Type="http://schemas.microsoft.com/office/2017/06/relationships/rdRichValueStructure" Target="richData/rdrichvaluestructure.xml"/><Relationship Id="rId11" Type="http://schemas.openxmlformats.org/officeDocument/2006/relationships/sheetMetadata" Target="metadata.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HRB400E Φ12</v>
          </cell>
        </row>
        <row r="2737">
          <cell r="E2737">
            <v>10</v>
          </cell>
          <cell r="F2737">
            <v>45777</v>
          </cell>
          <cell r="G2737" t="str">
            <v>中铁隧道局路桥公司西昭高速2标1分部凉山州金阳县派来镇</v>
          </cell>
          <cell r="H2737" t="str">
            <v>杨勇</v>
          </cell>
        </row>
        <row r="2738">
          <cell r="C2738" t="str">
            <v>HRB400E Φ14</v>
          </cell>
        </row>
        <row r="2738">
          <cell r="E2738">
            <v>20</v>
          </cell>
          <cell r="F2738">
            <v>45777</v>
          </cell>
          <cell r="G2738" t="str">
            <v>中铁隧道局路桥公司西昭高速2标1分部凉山州金阳县派来镇</v>
          </cell>
          <cell r="H2738" t="str">
            <v>杨勇</v>
          </cell>
        </row>
        <row r="2739">
          <cell r="C2739" t="str">
            <v>HRB400E Φ16</v>
          </cell>
        </row>
        <row r="2739">
          <cell r="E2739">
            <v>65</v>
          </cell>
          <cell r="F2739">
            <v>45777</v>
          </cell>
          <cell r="G2739" t="str">
            <v>中铁隧道局路桥公司西昭高速2标1分部凉山州金阳县派来镇</v>
          </cell>
          <cell r="H2739" t="str">
            <v>杨勇</v>
          </cell>
        </row>
        <row r="2740">
          <cell r="C2740" t="str">
            <v>HRB400E Φ22</v>
          </cell>
        </row>
        <row r="2740">
          <cell r="E2740">
            <v>10</v>
          </cell>
          <cell r="F2740">
            <v>45777</v>
          </cell>
          <cell r="G2740" t="str">
            <v>中铁隧道局路桥公司西昭高速2标1分部凉山州金阳县派来镇</v>
          </cell>
          <cell r="H2740" t="str">
            <v>杨勇</v>
          </cell>
        </row>
        <row r="2741">
          <cell r="C2741" t="str">
            <v>HRB400E Φ25</v>
          </cell>
        </row>
        <row r="2741">
          <cell r="E2741">
            <v>35</v>
          </cell>
          <cell r="F2741">
            <v>45777</v>
          </cell>
          <cell r="G2741" t="str">
            <v>中铁隧道局路桥公司西昭高速2标1分部凉山州金阳县派来镇</v>
          </cell>
          <cell r="H2741" t="str">
            <v>杨勇</v>
          </cell>
        </row>
        <row r="2742">
          <cell r="C2742" t="str">
            <v>HPB300Φ8</v>
          </cell>
        </row>
        <row r="2742">
          <cell r="E2742">
            <v>8</v>
          </cell>
          <cell r="F2742">
            <v>45777</v>
          </cell>
          <cell r="G2742" t="str">
            <v>中铁隧道局路桥公司西昭高速2标1分部凉山州金阳县派来镇</v>
          </cell>
          <cell r="H2742" t="str">
            <v>杨勇</v>
          </cell>
        </row>
        <row r="2743">
          <cell r="C2743" t="str">
            <v>HPB300Φ6</v>
          </cell>
        </row>
        <row r="2743">
          <cell r="E2743">
            <v>2</v>
          </cell>
          <cell r="F2743">
            <v>45777</v>
          </cell>
          <cell r="G2743" t="str">
            <v>中铁隧道局路桥公司西昭高速2标1分部凉山州金阳县派来镇</v>
          </cell>
          <cell r="H2743" t="str">
            <v>杨勇</v>
          </cell>
        </row>
        <row r="2744">
          <cell r="C2744" t="str">
            <v>HRB400E Φ22</v>
          </cell>
        </row>
        <row r="2744">
          <cell r="E2744">
            <v>100</v>
          </cell>
          <cell r="F2744">
            <v>45777</v>
          </cell>
          <cell r="G2744" t="str">
            <v>中铁隧道局路桥公司西昭高速2标二分部凉山州布拖县地洛乡金阳隧道出口</v>
          </cell>
          <cell r="H2744" t="str">
            <v>胡明建</v>
          </cell>
        </row>
        <row r="2745">
          <cell r="C2745" t="str">
            <v>HPB300Φ8</v>
          </cell>
        </row>
        <row r="2745">
          <cell r="E2745">
            <v>60</v>
          </cell>
          <cell r="F2745">
            <v>45777</v>
          </cell>
          <cell r="G2745" t="str">
            <v>中铁隧道局路桥公司西昭高速2标二分部凉山州布拖县地洛乡金阳隧道出口</v>
          </cell>
          <cell r="H2745" t="str">
            <v>胡明建</v>
          </cell>
        </row>
        <row r="2746">
          <cell r="C2746" t="str">
            <v>HRB500E Φ32</v>
          </cell>
        </row>
        <row r="2746">
          <cell r="E2746">
            <v>55</v>
          </cell>
          <cell r="F2746">
            <v>45777</v>
          </cell>
          <cell r="G2746" t="str">
            <v>5标一分部十局第七公司1号钢构厂</v>
          </cell>
          <cell r="H2746" t="str">
            <v>吴裕</v>
          </cell>
        </row>
        <row r="2747">
          <cell r="C2747" t="str">
            <v>HRB400E Φ12</v>
          </cell>
        </row>
        <row r="2747">
          <cell r="E2747">
            <v>10</v>
          </cell>
          <cell r="F2747">
            <v>45777</v>
          </cell>
          <cell r="G2747" t="str">
            <v>中铁隧道局路桥公司西昭高速2标1分部凉山州金阳县派来镇</v>
          </cell>
          <cell r="H2747" t="str">
            <v>杨勇</v>
          </cell>
        </row>
        <row r="2748">
          <cell r="C2748" t="str">
            <v>HRB400E Φ14</v>
          </cell>
        </row>
        <row r="2748">
          <cell r="E2748">
            <v>20</v>
          </cell>
          <cell r="F2748">
            <v>45777</v>
          </cell>
          <cell r="G2748" t="str">
            <v>中铁隧道局路桥公司西昭高速2标1分部凉山州金阳县派来镇</v>
          </cell>
          <cell r="H2748" t="str">
            <v>杨勇</v>
          </cell>
        </row>
        <row r="2749">
          <cell r="C2749" t="str">
            <v>HRB400E Φ16</v>
          </cell>
        </row>
        <row r="2749">
          <cell r="E2749">
            <v>65</v>
          </cell>
          <cell r="F2749">
            <v>45777</v>
          </cell>
          <cell r="G2749" t="str">
            <v>中铁隧道局路桥公司西昭高速2标1分部凉山州金阳县派来镇</v>
          </cell>
          <cell r="H2749" t="str">
            <v>杨勇</v>
          </cell>
        </row>
        <row r="2750">
          <cell r="C2750" t="str">
            <v>HRB400E Φ22</v>
          </cell>
        </row>
        <row r="2750">
          <cell r="E2750">
            <v>10</v>
          </cell>
          <cell r="F2750">
            <v>45777</v>
          </cell>
          <cell r="G2750" t="str">
            <v>中铁隧道局路桥公司西昭高速2标1分部凉山州金阳县派来镇</v>
          </cell>
          <cell r="H2750" t="str">
            <v>杨勇</v>
          </cell>
        </row>
        <row r="2751">
          <cell r="C2751" t="str">
            <v>HRB400E Φ25</v>
          </cell>
        </row>
        <row r="2751">
          <cell r="E2751">
            <v>35</v>
          </cell>
          <cell r="F2751">
            <v>45777</v>
          </cell>
          <cell r="G2751" t="str">
            <v>中铁隧道局路桥公司西昭高速2标1分部凉山州金阳县派来镇</v>
          </cell>
          <cell r="H2751" t="str">
            <v>杨勇</v>
          </cell>
        </row>
        <row r="2752">
          <cell r="C2752" t="str">
            <v>HRB400E Φ22</v>
          </cell>
        </row>
        <row r="2752">
          <cell r="E2752">
            <v>100</v>
          </cell>
          <cell r="F2752">
            <v>45777</v>
          </cell>
          <cell r="G2752" t="str">
            <v>中铁隧道局路桥公司西昭高速2标二分部凉山州布拖县地洛乡金阳隧道出口</v>
          </cell>
          <cell r="H2752" t="str">
            <v>胡明建</v>
          </cell>
        </row>
        <row r="2753">
          <cell r="C2753" t="str">
            <v>HPB300 Φ8</v>
          </cell>
        </row>
        <row r="2753">
          <cell r="E2753">
            <v>6</v>
          </cell>
          <cell r="F2753">
            <v>45777</v>
          </cell>
          <cell r="G2753" t="str">
            <v>（自永1标八局二分公司钢筋棚）四川省自贡市大安区牛佛镇</v>
          </cell>
          <cell r="H2753" t="str">
            <v>沈维良</v>
          </cell>
        </row>
        <row r="2754">
          <cell r="C2754" t="str">
            <v>HPB300 Φ12</v>
          </cell>
        </row>
        <row r="2754">
          <cell r="E2754">
            <v>28</v>
          </cell>
          <cell r="F2754">
            <v>45777</v>
          </cell>
          <cell r="G2754" t="str">
            <v>（自永1标八局二分公司钢筋棚）四川省自贡市大安区牛佛镇</v>
          </cell>
          <cell r="H2754" t="str">
            <v>沈维良</v>
          </cell>
        </row>
        <row r="2755">
          <cell r="C2755" t="str">
            <v>HPB300 Φ6</v>
          </cell>
        </row>
        <row r="2755">
          <cell r="E2755">
            <v>8</v>
          </cell>
          <cell r="F2755">
            <v>45777</v>
          </cell>
          <cell r="G2755" t="str">
            <v>四川省内江市隆昌市圣灯镇自永项目3标隆昌市圣灯镇中心学校</v>
          </cell>
          <cell r="H2755" t="str">
            <v>单贺明</v>
          </cell>
        </row>
        <row r="2756">
          <cell r="C2756" t="str">
            <v>HRB400E Φ25×12米</v>
          </cell>
        </row>
        <row r="2756">
          <cell r="E2756">
            <v>17</v>
          </cell>
          <cell r="F2756">
            <v>45777</v>
          </cell>
          <cell r="G2756" t="str">
            <v>四川省内江市隆昌市圣灯镇自永项目3标隆昌市圣灯镇中心学校</v>
          </cell>
          <cell r="H2756" t="str">
            <v>单贺明</v>
          </cell>
        </row>
        <row r="2757">
          <cell r="C2757" t="str">
            <v>HRB400E Φ28×9米</v>
          </cell>
        </row>
        <row r="2757">
          <cell r="E2757">
            <v>9</v>
          </cell>
          <cell r="F2757">
            <v>45777</v>
          </cell>
          <cell r="G2757" t="str">
            <v>四川省内江市隆昌市圣灯镇自永项目3标隆昌市圣灯镇中心学校</v>
          </cell>
          <cell r="H2757" t="str">
            <v>单贺明</v>
          </cell>
        </row>
        <row r="2758">
          <cell r="C2758" t="str">
            <v>HRB400E Φ12×9米</v>
          </cell>
        </row>
        <row r="2758">
          <cell r="E2758">
            <v>14</v>
          </cell>
          <cell r="F2758">
            <v>45777</v>
          </cell>
          <cell r="G2758" t="str">
            <v>四川省内江市隆昌市圣灯镇自永项目3标隆昌市圣灯镇中心学校</v>
          </cell>
          <cell r="H2758" t="str">
            <v>单贺明</v>
          </cell>
        </row>
        <row r="2759">
          <cell r="C2759" t="str">
            <v>HRB400E Φ20×9米</v>
          </cell>
        </row>
        <row r="2759">
          <cell r="E2759">
            <v>20</v>
          </cell>
          <cell r="F2759">
            <v>45777</v>
          </cell>
          <cell r="G2759" t="str">
            <v>四川省内江市隆昌市圣灯镇自永项目3标隆昌市圣灯镇中心学校</v>
          </cell>
          <cell r="H2759" t="str">
            <v>单贺明</v>
          </cell>
        </row>
        <row r="2760">
          <cell r="C2760" t="str">
            <v>HPB300Φ10</v>
          </cell>
        </row>
        <row r="2760">
          <cell r="E2760">
            <v>35</v>
          </cell>
          <cell r="F2760">
            <v>45777</v>
          </cell>
          <cell r="G2760" t="str">
            <v>（中铁三局-铜资高速1标）四川省资阳市安岳县石羊镇猫坝村2#钢筋场</v>
          </cell>
          <cell r="H2760" t="str">
            <v>王雪</v>
          </cell>
        </row>
        <row r="2761">
          <cell r="C2761" t="str">
            <v>HPB300 Φ8</v>
          </cell>
        </row>
        <row r="2761">
          <cell r="E2761">
            <v>2</v>
          </cell>
          <cell r="F2761">
            <v>45778</v>
          </cell>
          <cell r="G2761" t="str">
            <v>（华西简阳西城嘉苑）四川省成都市简阳市简城街道高屋村</v>
          </cell>
          <cell r="H2761" t="str">
            <v>张瀚镭</v>
          </cell>
        </row>
        <row r="2762">
          <cell r="C2762" t="str">
            <v>HRB400E Φ6</v>
          </cell>
        </row>
        <row r="2762">
          <cell r="E2762">
            <v>2</v>
          </cell>
          <cell r="F2762">
            <v>45778</v>
          </cell>
          <cell r="G2762" t="str">
            <v>（华西简阳西城嘉苑）四川省成都市简阳市简城街道高屋村</v>
          </cell>
          <cell r="H2762" t="str">
            <v>张瀚镭</v>
          </cell>
        </row>
        <row r="2763">
          <cell r="C2763" t="str">
            <v>HRB400E Φ8</v>
          </cell>
        </row>
        <row r="2763">
          <cell r="E2763">
            <v>12</v>
          </cell>
          <cell r="F2763">
            <v>45778</v>
          </cell>
          <cell r="G2763" t="str">
            <v>（华西简阳西城嘉苑）四川省成都市简阳市简城街道高屋村</v>
          </cell>
          <cell r="H2763" t="str">
            <v>张瀚镭</v>
          </cell>
        </row>
        <row r="2764">
          <cell r="C2764" t="str">
            <v>HRB400E Φ10</v>
          </cell>
        </row>
        <row r="2764">
          <cell r="E2764">
            <v>53</v>
          </cell>
          <cell r="F2764">
            <v>45778</v>
          </cell>
          <cell r="G2764" t="str">
            <v>（华西简阳西城嘉苑）四川省成都市简阳市简城街道高屋村</v>
          </cell>
          <cell r="H2764" t="str">
            <v>张瀚镭</v>
          </cell>
        </row>
        <row r="2765">
          <cell r="C2765" t="str">
            <v>HRB400E Φ6</v>
          </cell>
        </row>
        <row r="2765">
          <cell r="E2765">
            <v>2.5</v>
          </cell>
          <cell r="F2765">
            <v>45778</v>
          </cell>
          <cell r="G2765" t="str">
            <v>（华西酒城南）成都市武侯区火车南站西路8号酒城南项目</v>
          </cell>
          <cell r="H2765" t="str">
            <v>龙耀宇</v>
          </cell>
        </row>
        <row r="2766">
          <cell r="C2766" t="str">
            <v>HRB400E Φ12</v>
          </cell>
        </row>
        <row r="2766">
          <cell r="E2766">
            <v>32.5</v>
          </cell>
          <cell r="F2766">
            <v>45778</v>
          </cell>
          <cell r="G2766" t="str">
            <v>（华西酒城南）成都市武侯区火车南站西路8号酒城南项目</v>
          </cell>
          <cell r="H2766" t="str">
            <v>龙耀宇</v>
          </cell>
        </row>
        <row r="2767">
          <cell r="C2767" t="str">
            <v>HPB300Φ6</v>
          </cell>
        </row>
        <row r="2767">
          <cell r="E2767">
            <v>4</v>
          </cell>
          <cell r="F2767">
            <v>45778</v>
          </cell>
          <cell r="G2767" t="str">
            <v>（北京工程局乐山项目）乐山市五通桥区冠英镇</v>
          </cell>
          <cell r="H2767" t="str">
            <v>王治</v>
          </cell>
        </row>
        <row r="2768">
          <cell r="C2768" t="str">
            <v>HPB300Φ10</v>
          </cell>
        </row>
        <row r="2768">
          <cell r="E2768">
            <v>30</v>
          </cell>
          <cell r="F2768">
            <v>45778</v>
          </cell>
          <cell r="G2768" t="str">
            <v>（北京工程局乐山项目）乐山市五通桥区冠英镇</v>
          </cell>
          <cell r="H2768" t="str">
            <v>王治</v>
          </cell>
        </row>
        <row r="2769">
          <cell r="C2769" t="str">
            <v>HPB300Φ10</v>
          </cell>
        </row>
        <row r="2769">
          <cell r="E2769">
            <v>35</v>
          </cell>
          <cell r="F2769">
            <v>45778</v>
          </cell>
          <cell r="G2769" t="str">
            <v>（中铁十局-资乐高速4标）四川省眉山市仁寿县彰加镇促进村中铁十局2#钢筋厂</v>
          </cell>
          <cell r="H2769" t="str">
            <v>杨飞</v>
          </cell>
        </row>
        <row r="2770">
          <cell r="C2770" t="str">
            <v>HPB300Φ10</v>
          </cell>
        </row>
        <row r="2770">
          <cell r="E2770">
            <v>35</v>
          </cell>
          <cell r="F2770">
            <v>45778</v>
          </cell>
          <cell r="G2770" t="str">
            <v>（中铁北京局-资乐高速6标）四川省乐山市市中区土主镇资乐高速TJ6标项目试验室</v>
          </cell>
          <cell r="H2770" t="str">
            <v>刘岩</v>
          </cell>
        </row>
        <row r="2771">
          <cell r="C2771" t="str">
            <v>HRB400EФ8</v>
          </cell>
        </row>
        <row r="2771">
          <cell r="E2771">
            <v>16</v>
          </cell>
          <cell r="F2771">
            <v>45778</v>
          </cell>
          <cell r="G2771" t="str">
            <v>（中核华兴-峨眉山项目）四川省乐山市峨眉山市双福镇梓橦庙红华五期中核华兴工地</v>
          </cell>
          <cell r="H2771" t="str">
            <v>李汉军</v>
          </cell>
        </row>
        <row r="2772">
          <cell r="C2772" t="str">
            <v>HRB500EФ12*9m</v>
          </cell>
        </row>
        <row r="2772">
          <cell r="E2772">
            <v>10</v>
          </cell>
          <cell r="F2772">
            <v>45778</v>
          </cell>
          <cell r="G2772" t="str">
            <v>（中核华兴-峨眉山项目）四川省乐山市峨眉山市双福镇梓橦庙红华五期中核华兴工地</v>
          </cell>
          <cell r="H2772" t="str">
            <v>李汉军</v>
          </cell>
        </row>
        <row r="2773">
          <cell r="C2773" t="str">
            <v>HRB500EФ32*9m</v>
          </cell>
        </row>
        <row r="2773">
          <cell r="E2773">
            <v>10</v>
          </cell>
          <cell r="F2773">
            <v>45778</v>
          </cell>
          <cell r="G2773" t="str">
            <v>（中核华兴-峨眉山项目）四川省乐山市峨眉山市双福镇梓橦庙红华五期中核华兴工地</v>
          </cell>
          <cell r="H2773" t="str">
            <v>李汉军</v>
          </cell>
        </row>
        <row r="2774">
          <cell r="C2774" t="str">
            <v>HRB400E Φ20 9m</v>
          </cell>
        </row>
        <row r="2774">
          <cell r="E2774">
            <v>35</v>
          </cell>
          <cell r="F2774">
            <v>45778</v>
          </cell>
          <cell r="G2774" t="str">
            <v>（中铁广州局-成渝扩容2标）四川省资阳市雁江区南双路杨家糖房</v>
          </cell>
          <cell r="H2774" t="str">
            <v>邓志强</v>
          </cell>
        </row>
        <row r="2775">
          <cell r="C2775" t="str">
            <v>HRB400E Φ25 12m</v>
          </cell>
        </row>
        <row r="2775">
          <cell r="E2775">
            <v>70</v>
          </cell>
          <cell r="F2775">
            <v>45778</v>
          </cell>
          <cell r="G2775" t="str">
            <v>（中铁广州局-成渝扩容2标）四川省资阳市雁江区南双路杨家糖房</v>
          </cell>
          <cell r="H2775" t="str">
            <v>邓志强</v>
          </cell>
        </row>
        <row r="2776">
          <cell r="C2776" t="str">
            <v>HRB400E Φ28 12m</v>
          </cell>
        </row>
        <row r="2776">
          <cell r="E2776">
            <v>70</v>
          </cell>
          <cell r="F2776">
            <v>45778</v>
          </cell>
          <cell r="G2776" t="str">
            <v>（中铁五局-成渝扩容3标）四川省资阳市雁江区伍隍镇铺子村雁江区X138</v>
          </cell>
          <cell r="H2776" t="str">
            <v>王健</v>
          </cell>
        </row>
        <row r="2777">
          <cell r="C2777" t="str">
            <v>HRB400E Φ28 9m</v>
          </cell>
        </row>
        <row r="2777">
          <cell r="E2777">
            <v>105</v>
          </cell>
          <cell r="F2777">
            <v>45778</v>
          </cell>
          <cell r="G2777" t="str">
            <v>（中铁五局-成渝扩容3标）四川省资阳市雁江区伍隍镇铺子村雁江区X138</v>
          </cell>
          <cell r="H2777" t="str">
            <v>王健</v>
          </cell>
        </row>
        <row r="2778">
          <cell r="C2778" t="str">
            <v>HRB400E Φ25 12m</v>
          </cell>
        </row>
        <row r="2778">
          <cell r="E2778">
            <v>70</v>
          </cell>
          <cell r="F2778">
            <v>45778</v>
          </cell>
          <cell r="G2778" t="str">
            <v>（中铁五局-成渝扩容3标）四川省资阳市雁江区伍隍镇铺子村雁江区X138</v>
          </cell>
          <cell r="H2778" t="str">
            <v>王健</v>
          </cell>
        </row>
        <row r="2779">
          <cell r="C2779" t="str">
            <v>HRB400E Φ20 9m</v>
          </cell>
        </row>
        <row r="2779">
          <cell r="E2779">
            <v>35</v>
          </cell>
          <cell r="F2779">
            <v>45778</v>
          </cell>
          <cell r="G2779" t="str">
            <v>（中铁五局-成渝扩容3标）四川省资阳市雁江区伍隍镇铺子村雁江区X138</v>
          </cell>
          <cell r="H2779" t="str">
            <v>王健</v>
          </cell>
        </row>
        <row r="2780">
          <cell r="C2780" t="str">
            <v>HRB400E Φ12 12m</v>
          </cell>
        </row>
        <row r="2780">
          <cell r="E2780">
            <v>105</v>
          </cell>
          <cell r="F2780">
            <v>45778</v>
          </cell>
          <cell r="G2780" t="str">
            <v>（中铁五局-成渝扩容3标）四川省资阳市雁江区伍隍镇铺子村雁江区X138</v>
          </cell>
          <cell r="H2780" t="str">
            <v>王健</v>
          </cell>
        </row>
        <row r="2781">
          <cell r="C2781" t="str">
            <v>HRB400E Φ12 9m</v>
          </cell>
        </row>
        <row r="2781">
          <cell r="E2781">
            <v>15</v>
          </cell>
          <cell r="F2781">
            <v>45778</v>
          </cell>
          <cell r="G2781" t="str">
            <v>（四川商建-射洪城乡一体化项目）遂宁市射洪市忠新幼儿园北侧约220米新溪小区</v>
          </cell>
          <cell r="H2781" t="str">
            <v>柏子刚</v>
          </cell>
        </row>
        <row r="2782">
          <cell r="C2782" t="str">
            <v>HRB400E Φ18 9m</v>
          </cell>
        </row>
        <row r="2782">
          <cell r="E2782">
            <v>12</v>
          </cell>
          <cell r="F2782">
            <v>45778</v>
          </cell>
          <cell r="G2782" t="str">
            <v>（四川商建-射洪城乡一体化项目）遂宁市射洪市忠新幼儿园北侧约220米新溪小区</v>
          </cell>
          <cell r="H2782" t="str">
            <v>柏子刚</v>
          </cell>
        </row>
        <row r="2783">
          <cell r="C2783" t="str">
            <v>HRB500E Φ12</v>
          </cell>
        </row>
        <row r="2783">
          <cell r="E2783">
            <v>9</v>
          </cell>
          <cell r="F2783">
            <v>45778</v>
          </cell>
          <cell r="G2783" t="str">
            <v>（四川商建-射洪城乡一体化项目）遂宁市射洪市忠新幼儿园北侧约220米新溪小区</v>
          </cell>
          <cell r="H2783" t="str">
            <v>柏子刚</v>
          </cell>
        </row>
        <row r="2784">
          <cell r="C2784" t="str">
            <v>HRB500E Φ18</v>
          </cell>
        </row>
        <row r="2784">
          <cell r="E2784">
            <v>3</v>
          </cell>
          <cell r="F2784">
            <v>45778</v>
          </cell>
          <cell r="G2784" t="str">
            <v>（四川商建-射洪城乡一体化项目）遂宁市射洪市忠新幼儿园北侧约220米新溪小区</v>
          </cell>
          <cell r="H2784" t="str">
            <v>柏子刚</v>
          </cell>
        </row>
        <row r="2785">
          <cell r="C2785" t="str">
            <v>HRB500E Φ25</v>
          </cell>
        </row>
        <row r="2785">
          <cell r="E2785">
            <v>30</v>
          </cell>
          <cell r="F2785">
            <v>45778</v>
          </cell>
          <cell r="G2785" t="str">
            <v>（四川商建-射洪城乡一体化项目）遂宁市射洪市忠新幼儿园北侧约220米新溪小区</v>
          </cell>
          <cell r="H2785" t="str">
            <v>柏子刚</v>
          </cell>
        </row>
        <row r="2786">
          <cell r="C2786" t="str">
            <v>HRB400E Φ12 9m</v>
          </cell>
        </row>
        <row r="2786">
          <cell r="E2786">
            <v>18</v>
          </cell>
          <cell r="F2786">
            <v>45778</v>
          </cell>
          <cell r="G2786" t="str">
            <v>（华西简阳西城嘉苑）四川省成都市简阳市简城街道高屋村</v>
          </cell>
          <cell r="H2786" t="str">
            <v>张瀚镭</v>
          </cell>
        </row>
        <row r="2787">
          <cell r="C2787" t="str">
            <v>HRB400E Φ14 9m</v>
          </cell>
        </row>
        <row r="2787">
          <cell r="E2787">
            <v>2</v>
          </cell>
          <cell r="F2787">
            <v>45778</v>
          </cell>
          <cell r="G2787" t="str">
            <v>（华西简阳西城嘉苑）四川省成都市简阳市简城街道高屋村</v>
          </cell>
          <cell r="H2787" t="str">
            <v>张瀚镭</v>
          </cell>
        </row>
        <row r="2788">
          <cell r="C2788" t="str">
            <v>HRB400E Φ16 9m</v>
          </cell>
        </row>
        <row r="2788">
          <cell r="E2788">
            <v>17</v>
          </cell>
          <cell r="F2788">
            <v>45778</v>
          </cell>
          <cell r="G2788" t="str">
            <v>（华西简阳西城嘉苑）四川省成都市简阳市简城街道高屋村</v>
          </cell>
          <cell r="H2788" t="str">
            <v>张瀚镭</v>
          </cell>
        </row>
        <row r="2789">
          <cell r="C2789" t="str">
            <v>HRB400E Φ18 9m</v>
          </cell>
        </row>
        <row r="2789">
          <cell r="E2789">
            <v>16</v>
          </cell>
          <cell r="F2789">
            <v>45778</v>
          </cell>
          <cell r="G2789" t="str">
            <v>（华西简阳西城嘉苑）四川省成都市简阳市简城街道高屋村</v>
          </cell>
          <cell r="H2789" t="str">
            <v>张瀚镭</v>
          </cell>
        </row>
        <row r="2790">
          <cell r="C2790" t="str">
            <v>HRB400E Φ20 9m</v>
          </cell>
        </row>
        <row r="2790">
          <cell r="E2790">
            <v>13</v>
          </cell>
          <cell r="F2790">
            <v>45778</v>
          </cell>
          <cell r="G2790" t="str">
            <v>（华西简阳西城嘉苑）四川省成都市简阳市简城街道高屋村</v>
          </cell>
          <cell r="H2790" t="str">
            <v>张瀚镭</v>
          </cell>
        </row>
        <row r="2791">
          <cell r="C2791" t="str">
            <v>HRB400E Φ22 9m</v>
          </cell>
        </row>
        <row r="2791">
          <cell r="E2791">
            <v>2</v>
          </cell>
          <cell r="F2791">
            <v>45778</v>
          </cell>
          <cell r="G2791" t="str">
            <v>（华西简阳西城嘉苑）四川省成都市简阳市简城街道高屋村</v>
          </cell>
          <cell r="H2791" t="str">
            <v>张瀚镭</v>
          </cell>
        </row>
        <row r="2792">
          <cell r="C2792" t="str">
            <v>HRB400E Φ25 9m</v>
          </cell>
        </row>
        <row r="2792">
          <cell r="E2792">
            <v>2</v>
          </cell>
          <cell r="F2792">
            <v>45778</v>
          </cell>
          <cell r="G2792" t="str">
            <v>（华西简阳西城嘉苑）四川省成都市简阳市简城街道高屋村</v>
          </cell>
          <cell r="H2792" t="str">
            <v>张瀚镭</v>
          </cell>
        </row>
        <row r="2793">
          <cell r="C2793" t="str">
            <v>HRB400E Φ32</v>
          </cell>
        </row>
        <row r="2793">
          <cell r="E2793">
            <v>40</v>
          </cell>
          <cell r="F2793">
            <v>45778</v>
          </cell>
          <cell r="G2793" t="str">
            <v>（中铁广州局深圳公司西昭高速9标）四川省凉山彝族自治州西昌市西乡乡三百村</v>
          </cell>
          <cell r="H2793" t="str">
            <v>伍红林</v>
          </cell>
        </row>
        <row r="2794">
          <cell r="C2794" t="str">
            <v>HRB400EΦ12</v>
          </cell>
        </row>
        <row r="2794">
          <cell r="E2794">
            <v>32</v>
          </cell>
          <cell r="F2794">
            <v>45779</v>
          </cell>
          <cell r="G2794" t="str">
            <v>（中铁广州局深圳公司西昭高速9标）四川省凉山彝族自治州西昌市西乡乡三百村</v>
          </cell>
          <cell r="H2794" t="str">
            <v>伍红林</v>
          </cell>
        </row>
        <row r="2795">
          <cell r="C2795" t="str">
            <v>HRB400EΦ12</v>
          </cell>
        </row>
        <row r="2795">
          <cell r="E2795">
            <v>20</v>
          </cell>
          <cell r="F2795">
            <v>45779</v>
          </cell>
          <cell r="G2795" t="str">
            <v>（中铁广州局深圳公司西昭高速9标）四川省凉山彝族自治州西昌市西乡乡三百村</v>
          </cell>
          <cell r="H2795" t="str">
            <v>伍红林</v>
          </cell>
        </row>
        <row r="2796">
          <cell r="C2796" t="str">
            <v>HRB400EΦ22</v>
          </cell>
        </row>
        <row r="2796">
          <cell r="E2796">
            <v>35</v>
          </cell>
          <cell r="F2796">
            <v>45779</v>
          </cell>
          <cell r="G2796" t="str">
            <v>（中铁广州局深圳公司西昭高速9标）四川省凉山彝族自治州西昌市西乡乡三百村</v>
          </cell>
          <cell r="H2796" t="str">
            <v>伍红林</v>
          </cell>
        </row>
        <row r="2797">
          <cell r="C2797" t="str">
            <v>HRB400EΦ32</v>
          </cell>
        </row>
        <row r="2797">
          <cell r="E2797">
            <v>98</v>
          </cell>
          <cell r="F2797">
            <v>45779</v>
          </cell>
          <cell r="G2797" t="str">
            <v>（中铁广州局深圳公司西昭高速9标）四川省凉山彝族自治州西昌市西乡乡三百村</v>
          </cell>
          <cell r="H2797" t="str">
            <v>伍红林</v>
          </cell>
        </row>
        <row r="2798">
          <cell r="C2798" t="str">
            <v>HRB500EΦ32</v>
          </cell>
        </row>
        <row r="2798">
          <cell r="E2798">
            <v>60</v>
          </cell>
          <cell r="F2798">
            <v>45779</v>
          </cell>
          <cell r="G2798" t="str">
            <v>（中铁广州局深圳公司西昭高速9标）四川省凉山彝族自治州西昌市西乡乡三百村</v>
          </cell>
          <cell r="H2798" t="str">
            <v>伍红林</v>
          </cell>
        </row>
        <row r="2799">
          <cell r="C2799" t="str">
            <v>HRB500E Φ32</v>
          </cell>
        </row>
        <row r="2799">
          <cell r="E2799">
            <v>40</v>
          </cell>
          <cell r="F2799">
            <v>45778</v>
          </cell>
          <cell r="G2799" t="str">
            <v>（中铁广州局深圳公司西昭高速9标）四川省凉山彝族自治州西昌市西乡乡三百村</v>
          </cell>
          <cell r="H2799" t="str">
            <v>伍红林</v>
          </cell>
        </row>
        <row r="2800">
          <cell r="C2800" t="str">
            <v>HPB300Φ8</v>
          </cell>
        </row>
        <row r="2800">
          <cell r="E2800">
            <v>3</v>
          </cell>
          <cell r="F2800">
            <v>45778</v>
          </cell>
          <cell r="G2800" t="str">
            <v>（十九冶-华电重庆奉节）重庆市奉节县康乐镇七星村</v>
          </cell>
          <cell r="H2800" t="str">
            <v>岑甲乐</v>
          </cell>
        </row>
        <row r="2801">
          <cell r="C2801" t="str">
            <v>HPB300Φ10</v>
          </cell>
        </row>
        <row r="2801">
          <cell r="E2801">
            <v>18</v>
          </cell>
          <cell r="F2801">
            <v>45778</v>
          </cell>
          <cell r="G2801" t="str">
            <v>（十九冶-华电重庆奉节）重庆市奉节县康乐镇七星村</v>
          </cell>
          <cell r="H2801" t="str">
            <v>岑甲乐</v>
          </cell>
        </row>
        <row r="2802">
          <cell r="C2802" t="str">
            <v>HRB400E Φ25 9m</v>
          </cell>
        </row>
        <row r="2802">
          <cell r="E2802">
            <v>14</v>
          </cell>
          <cell r="F2802">
            <v>45778</v>
          </cell>
          <cell r="G2802" t="str">
            <v>（十九冶-华电重庆奉节）重庆市奉节县康乐镇七星村</v>
          </cell>
          <cell r="H2802" t="str">
            <v>岑甲乐</v>
          </cell>
        </row>
        <row r="2803">
          <cell r="C2803" t="str">
            <v>HRB400E Φ32 9m</v>
          </cell>
        </row>
        <row r="2803">
          <cell r="E2803">
            <v>35</v>
          </cell>
          <cell r="F2803">
            <v>45778</v>
          </cell>
          <cell r="G2803" t="str">
            <v>（十九冶-华电重庆奉节）重庆市奉节县康乐镇七星村</v>
          </cell>
          <cell r="H2803" t="str">
            <v>岑甲乐</v>
          </cell>
        </row>
        <row r="2804">
          <cell r="C2804" t="str">
            <v>HRB400E Φ12 9m</v>
          </cell>
        </row>
        <row r="2804">
          <cell r="E2804">
            <v>36</v>
          </cell>
          <cell r="F2804">
            <v>45778</v>
          </cell>
          <cell r="G2804" t="str">
            <v>中铁建工集团有限公司“十四五”酱香酒习水同民坝一期一标段项目</v>
          </cell>
          <cell r="H2804" t="str">
            <v>周彰鑫</v>
          </cell>
        </row>
        <row r="2805">
          <cell r="C2805" t="str">
            <v>HRB400E Φ14 9m</v>
          </cell>
        </row>
        <row r="2805">
          <cell r="E2805">
            <v>3</v>
          </cell>
          <cell r="F2805">
            <v>45778</v>
          </cell>
          <cell r="G2805" t="str">
            <v>中铁建工集团有限公司“十四五”酱香酒习水同民坝一期一标段项目</v>
          </cell>
          <cell r="H2805" t="str">
            <v>周彰鑫</v>
          </cell>
        </row>
        <row r="2806">
          <cell r="C2806" t="str">
            <v>HRB400E Φ16 9m</v>
          </cell>
        </row>
        <row r="2806">
          <cell r="E2806">
            <v>3</v>
          </cell>
          <cell r="F2806">
            <v>45778</v>
          </cell>
          <cell r="G2806" t="str">
            <v>中铁建工集团有限公司“十四五”酱香酒习水同民坝一期一标段项目</v>
          </cell>
          <cell r="H2806" t="str">
            <v>周彰鑫</v>
          </cell>
        </row>
        <row r="2807">
          <cell r="C2807" t="str">
            <v>HRB400E Φ18 9m</v>
          </cell>
        </row>
        <row r="2807">
          <cell r="E2807">
            <v>3</v>
          </cell>
          <cell r="F2807">
            <v>45778</v>
          </cell>
          <cell r="G2807" t="str">
            <v>中铁建工集团有限公司“十四五”酱香酒习水同民坝一期一标段项目</v>
          </cell>
          <cell r="H2807" t="str">
            <v>周彰鑫</v>
          </cell>
        </row>
        <row r="2808">
          <cell r="C2808" t="str">
            <v>HRB400E Φ20 9m</v>
          </cell>
        </row>
        <row r="2808">
          <cell r="E2808">
            <v>16</v>
          </cell>
          <cell r="F2808">
            <v>45778</v>
          </cell>
          <cell r="G2808" t="str">
            <v>中铁建工集团有限公司“十四五”酱香酒习水同民坝一期一标段项目</v>
          </cell>
          <cell r="H2808" t="str">
            <v>周彰鑫</v>
          </cell>
        </row>
        <row r="2809">
          <cell r="C2809" t="str">
            <v>HRB400E Φ25 9m</v>
          </cell>
        </row>
        <row r="2809">
          <cell r="E2809">
            <v>9</v>
          </cell>
          <cell r="F2809">
            <v>45778</v>
          </cell>
          <cell r="G2809" t="str">
            <v>中铁建工集团有限公司“十四五”酱香酒习水同民坝一期一标段项目</v>
          </cell>
          <cell r="H2809" t="str">
            <v>周彰鑫</v>
          </cell>
        </row>
        <row r="2810">
          <cell r="C2810" t="str">
            <v>HRB400E Φ6</v>
          </cell>
        </row>
        <row r="2810">
          <cell r="E2810">
            <v>12</v>
          </cell>
          <cell r="F2810">
            <v>45779</v>
          </cell>
          <cell r="G2810" t="str">
            <v>(五冶钢构医学科学产业园建设项目房建三部-管网总坪)四川省南充市顺庆区搬罾街道学府大道二段</v>
          </cell>
          <cell r="H2810" t="str">
            <v>郑林</v>
          </cell>
        </row>
        <row r="2811">
          <cell r="C2811" t="str">
            <v>HRB400E Φ10</v>
          </cell>
        </row>
        <row r="2811">
          <cell r="E2811">
            <v>10</v>
          </cell>
          <cell r="F2811">
            <v>45779</v>
          </cell>
          <cell r="G2811" t="str">
            <v>(五冶钢构医学科学产业园建设项目房建三部-管网总坪)四川省南充市顺庆区搬罾街道学府大道二段</v>
          </cell>
          <cell r="H2811" t="str">
            <v>郑林</v>
          </cell>
        </row>
        <row r="2812">
          <cell r="C2812" t="str">
            <v>HRB400E Φ12 9m</v>
          </cell>
        </row>
        <row r="2812">
          <cell r="E2812">
            <v>13</v>
          </cell>
          <cell r="F2812">
            <v>45779</v>
          </cell>
          <cell r="G2812" t="str">
            <v>(五冶钢构医学科学产业园建设项目房建三部-管网总坪)四川省南充市顺庆区搬罾街道学府大道二段</v>
          </cell>
          <cell r="H2812" t="str">
            <v>郑林</v>
          </cell>
        </row>
        <row r="2813">
          <cell r="C2813" t="str">
            <v>HRB400E Φ14 9m</v>
          </cell>
        </row>
        <row r="2813">
          <cell r="E2813">
            <v>3</v>
          </cell>
          <cell r="F2813">
            <v>45779</v>
          </cell>
          <cell r="G2813" t="str">
            <v>（五冶钢构宜宾高县月江镇建设项目）  四川省宜宾市高县月江镇刚记超市斜对面(还阳组团沪碳二期项目)</v>
          </cell>
          <cell r="H2813" t="str">
            <v>张朝亮</v>
          </cell>
        </row>
        <row r="2814">
          <cell r="C2814" t="str">
            <v>HRB400E Φ18 9m</v>
          </cell>
        </row>
        <row r="2814">
          <cell r="E2814">
            <v>6</v>
          </cell>
          <cell r="F2814">
            <v>45779</v>
          </cell>
          <cell r="G2814" t="str">
            <v>（五冶钢构宜宾高县月江镇建设项目）  四川省宜宾市高县月江镇刚记超市斜对面(还阳组团沪碳二期项目)</v>
          </cell>
          <cell r="H2814" t="str">
            <v>张朝亮</v>
          </cell>
        </row>
        <row r="2815">
          <cell r="C2815" t="str">
            <v>HRB400E Φ10</v>
          </cell>
        </row>
        <row r="2815">
          <cell r="E2815">
            <v>10</v>
          </cell>
          <cell r="F2815">
            <v>45779</v>
          </cell>
          <cell r="G2815" t="str">
            <v>(五冶钢构宜宾高县月江镇建设项目-2)四川省宜宾市高县月江镇高县宜宾保润汽车维修服务有限公司西南(S436西)(污水管网项目)</v>
          </cell>
          <cell r="H2815" t="str">
            <v>张朝亮</v>
          </cell>
        </row>
        <row r="2816">
          <cell r="C2816" t="str">
            <v>HRB400E Φ16 9m</v>
          </cell>
        </row>
        <row r="2816">
          <cell r="E2816">
            <v>18</v>
          </cell>
          <cell r="F2816">
            <v>45779</v>
          </cell>
          <cell r="G2816" t="str">
            <v>(五冶钢构宜宾高县月江镇建设项目-2)四川省宜宾市高县月江镇高县宜宾保润汽车维修服务有限公司西南(S436西)(污水管网项目)</v>
          </cell>
          <cell r="H2816" t="str">
            <v>张朝亮</v>
          </cell>
        </row>
        <row r="2817">
          <cell r="C2817" t="str">
            <v>HPB300Ф8</v>
          </cell>
        </row>
        <row r="2817">
          <cell r="E2817">
            <v>35</v>
          </cell>
          <cell r="F2817">
            <v>45779</v>
          </cell>
          <cell r="G2817" t="str">
            <v>（中铁一局四公司康新高速TJ1-1标雅加梗隧道）四川省甘孜州康定市雅加梗</v>
          </cell>
          <cell r="H2817" t="str">
            <v>范国义</v>
          </cell>
        </row>
        <row r="2818">
          <cell r="C2818" t="str">
            <v>HRB400E Φ10</v>
          </cell>
        </row>
        <row r="2818">
          <cell r="E2818">
            <v>35</v>
          </cell>
          <cell r="F2818">
            <v>45780</v>
          </cell>
          <cell r="G2818" t="str">
            <v>中铁建工集团贵州有限公司水城古镇改造工程(荷谐园三期)设计施工总承包项目部</v>
          </cell>
          <cell r="H2818" t="str">
            <v>陈国旺</v>
          </cell>
        </row>
        <row r="2819">
          <cell r="C2819" t="str">
            <v>HRB400E Φ25 9m</v>
          </cell>
        </row>
        <row r="2819">
          <cell r="E2819">
            <v>10</v>
          </cell>
          <cell r="F2819">
            <v>45780</v>
          </cell>
          <cell r="G2819" t="str">
            <v>（十九冶-华电重庆奉节）重庆市奉节县康乐镇七星村</v>
          </cell>
          <cell r="H2819" t="str">
            <v>岑甲乐</v>
          </cell>
        </row>
        <row r="2820">
          <cell r="C2820" t="str">
            <v>HRB400E Φ12 9m</v>
          </cell>
        </row>
        <row r="2820">
          <cell r="E2820">
            <v>21</v>
          </cell>
          <cell r="F2820">
            <v>45780</v>
          </cell>
          <cell r="G2820" t="str">
            <v>（华西简阳西城嘉苑）四川省成都市简阳市简城街道高屋村</v>
          </cell>
          <cell r="H2820" t="str">
            <v>张瀚镭</v>
          </cell>
        </row>
        <row r="2821">
          <cell r="C2821" t="str">
            <v>HRB400E Φ14 9m</v>
          </cell>
        </row>
        <row r="2821">
          <cell r="E2821">
            <v>9</v>
          </cell>
          <cell r="F2821">
            <v>45780</v>
          </cell>
          <cell r="G2821" t="str">
            <v>（华西简阳西城嘉苑）四川省成都市简阳市简城街道高屋村</v>
          </cell>
          <cell r="H2821" t="str">
            <v>张瀚镭</v>
          </cell>
        </row>
        <row r="2822">
          <cell r="C2822" t="str">
            <v>HRB400E Φ16 9m</v>
          </cell>
        </row>
        <row r="2822">
          <cell r="E2822">
            <v>63</v>
          </cell>
          <cell r="F2822">
            <v>45780</v>
          </cell>
          <cell r="G2822" t="str">
            <v>（华西简阳西城嘉苑）四川省成都市简阳市简城街道高屋村</v>
          </cell>
          <cell r="H2822" t="str">
            <v>张瀚镭</v>
          </cell>
        </row>
        <row r="2823">
          <cell r="C2823" t="str">
            <v>HRB400E Φ20 9m</v>
          </cell>
        </row>
        <row r="2823">
          <cell r="E2823">
            <v>9</v>
          </cell>
          <cell r="F2823">
            <v>45780</v>
          </cell>
          <cell r="G2823" t="str">
            <v>（华西简阳西城嘉苑）四川省成都市简阳市简城街道高屋村</v>
          </cell>
          <cell r="H2823" t="str">
            <v>张瀚镭</v>
          </cell>
        </row>
        <row r="2824">
          <cell r="C2824" t="str">
            <v>HRB400E Φ22 9m</v>
          </cell>
        </row>
        <row r="2824">
          <cell r="E2824">
            <v>6</v>
          </cell>
          <cell r="F2824">
            <v>45780</v>
          </cell>
          <cell r="G2824" t="str">
            <v>（华西简阳西城嘉苑）四川省成都市简阳市简城街道高屋村</v>
          </cell>
          <cell r="H2824" t="str">
            <v>张瀚镭</v>
          </cell>
        </row>
        <row r="2825">
          <cell r="C2825" t="str">
            <v>HRB400E Φ12 9m</v>
          </cell>
        </row>
        <row r="2825">
          <cell r="E2825">
            <v>21</v>
          </cell>
          <cell r="F2825">
            <v>45780</v>
          </cell>
          <cell r="G2825" t="str">
            <v>（商投建工达州中医药科技园-4工区-11号楼）达州市通川区达州中医药职业学院犀牛大道北段</v>
          </cell>
          <cell r="H2825" t="str">
            <v>张扬</v>
          </cell>
        </row>
        <row r="2826">
          <cell r="C2826" t="str">
            <v>HRB400E Φ18 9m</v>
          </cell>
        </row>
        <row r="2826">
          <cell r="E2826">
            <v>30</v>
          </cell>
          <cell r="F2826">
            <v>45780</v>
          </cell>
          <cell r="G2826" t="str">
            <v>（商投建工达州中医药科技园-4工区-11号楼）达州市通川区达州中医药职业学院犀牛大道北段</v>
          </cell>
          <cell r="H2826" t="str">
            <v>张扬</v>
          </cell>
        </row>
        <row r="2827">
          <cell r="C2827" t="str">
            <v>HPB300 Φ8</v>
          </cell>
        </row>
        <row r="2827">
          <cell r="E2827">
            <v>2.5</v>
          </cell>
          <cell r="F2827">
            <v>45780</v>
          </cell>
          <cell r="G2827" t="str">
            <v>(五冶钢构医学科学产业园建设项目房建二部-网羽馆（6-5）)四川省南充市顺庆区搬罾街道学府大道二段</v>
          </cell>
          <cell r="H2827" t="str">
            <v>安南</v>
          </cell>
        </row>
        <row r="2828">
          <cell r="C2828" t="str">
            <v>HRB400E Φ12 9m</v>
          </cell>
        </row>
        <row r="2828">
          <cell r="E2828">
            <v>33</v>
          </cell>
          <cell r="F2828">
            <v>45780</v>
          </cell>
          <cell r="G2828" t="str">
            <v>(五冶钢构医学科学产业园建设项目房建二部-网羽馆（6-5）)四川省南充市顺庆区搬罾街道学府大道二段</v>
          </cell>
          <cell r="H2828" t="str">
            <v>安南</v>
          </cell>
        </row>
        <row r="2829">
          <cell r="C2829" t="str">
            <v>HRB500EФ14*9m</v>
          </cell>
        </row>
        <row r="2829">
          <cell r="E2829">
            <v>30</v>
          </cell>
          <cell r="F2829">
            <v>45780</v>
          </cell>
          <cell r="G2829" t="str">
            <v>（中核中原-温江北林医养综合体项目）四川省成都市温江区万春大道第三人民医院东</v>
          </cell>
          <cell r="H2829" t="str">
            <v>蔡杰</v>
          </cell>
        </row>
        <row r="2830">
          <cell r="C2830" t="str">
            <v>HRB500EФ16*9m</v>
          </cell>
        </row>
        <row r="2830">
          <cell r="E2830">
            <v>30</v>
          </cell>
          <cell r="F2830">
            <v>45780</v>
          </cell>
          <cell r="G2830" t="str">
            <v>（中核中原-温江北林医养综合体项目）四川省成都市温江区万春大道第三人民医院东</v>
          </cell>
          <cell r="H2830" t="str">
            <v>蔡杰</v>
          </cell>
        </row>
        <row r="2831">
          <cell r="C2831" t="str">
            <v>HRB500EФ28*12m</v>
          </cell>
        </row>
        <row r="2831">
          <cell r="E2831">
            <v>12</v>
          </cell>
          <cell r="F2831">
            <v>45780</v>
          </cell>
          <cell r="G2831" t="str">
            <v>（中核中原-温江北林医养综合体项目）四川省成都市温江区万春大道第三人民医院东</v>
          </cell>
          <cell r="H2831" t="str">
            <v>蔡杰</v>
          </cell>
        </row>
        <row r="2832">
          <cell r="C2832" t="str">
            <v>HRB400E Φ32 9m</v>
          </cell>
        </row>
        <row r="2832">
          <cell r="E2832">
            <v>18</v>
          </cell>
          <cell r="F2832">
            <v>45780</v>
          </cell>
          <cell r="G2832" t="str">
            <v>（十九冶-华电重庆奉节）重庆市奉节县康乐镇七星村</v>
          </cell>
          <cell r="H2832" t="str">
            <v>岑甲乐</v>
          </cell>
        </row>
        <row r="2833">
          <cell r="C2833" t="str">
            <v>HRB400E Φ8</v>
          </cell>
        </row>
        <row r="2833">
          <cell r="E2833">
            <v>37.5</v>
          </cell>
          <cell r="F2833">
            <v>45780</v>
          </cell>
          <cell r="G2833" t="str">
            <v>（十九冶-华电重庆奉节）重庆市奉节县康乐镇七星村</v>
          </cell>
          <cell r="H2833" t="str">
            <v>岑甲乐</v>
          </cell>
        </row>
        <row r="2834">
          <cell r="C2834" t="str">
            <v>HRB400E Φ12 9m</v>
          </cell>
        </row>
        <row r="2834">
          <cell r="E2834">
            <v>9</v>
          </cell>
          <cell r="F2834">
            <v>45780</v>
          </cell>
          <cell r="G2834" t="str">
            <v>（十九冶-华电重庆奉节）重庆市奉节县康乐镇七星村</v>
          </cell>
          <cell r="H2834" t="str">
            <v>岑甲乐</v>
          </cell>
        </row>
        <row r="2835">
          <cell r="C2835" t="str">
            <v>HRB400E Φ14 9m</v>
          </cell>
        </row>
        <row r="2835">
          <cell r="E2835">
            <v>15</v>
          </cell>
          <cell r="F2835">
            <v>45780</v>
          </cell>
          <cell r="G2835" t="str">
            <v>（十九冶-华电重庆奉节）重庆市奉节县康乐镇七星村</v>
          </cell>
          <cell r="H2835" t="str">
            <v>岑甲乐</v>
          </cell>
        </row>
        <row r="2836">
          <cell r="C2836" t="str">
            <v>HRB400E Φ16 9m</v>
          </cell>
        </row>
        <row r="2836">
          <cell r="E2836">
            <v>9</v>
          </cell>
          <cell r="F2836">
            <v>45780</v>
          </cell>
          <cell r="G2836" t="str">
            <v>（十九冶-华电重庆奉节）重庆市奉节县康乐镇七星村</v>
          </cell>
          <cell r="H2836" t="str">
            <v>岑甲乐</v>
          </cell>
        </row>
        <row r="2837">
          <cell r="C2837" t="str">
            <v>HRB400E Φ20 9m</v>
          </cell>
        </row>
        <row r="2837">
          <cell r="E2837">
            <v>21</v>
          </cell>
          <cell r="F2837">
            <v>45780</v>
          </cell>
          <cell r="G2837" t="str">
            <v>（十九冶-华电重庆奉节）重庆市奉节县康乐镇七星村</v>
          </cell>
          <cell r="H2837" t="str">
            <v>岑甲乐</v>
          </cell>
        </row>
        <row r="2838">
          <cell r="C2838" t="str">
            <v>HRB400E Φ22 9m</v>
          </cell>
        </row>
        <row r="2838">
          <cell r="E2838">
            <v>36</v>
          </cell>
          <cell r="F2838">
            <v>45780</v>
          </cell>
          <cell r="G2838" t="str">
            <v>（十九冶-华电重庆奉节）重庆市奉节县康乐镇七星村</v>
          </cell>
          <cell r="H2838" t="str">
            <v>岑甲乐</v>
          </cell>
        </row>
        <row r="2839">
          <cell r="C2839" t="str">
            <v>HRB500EФ25*9m</v>
          </cell>
        </row>
        <row r="2839">
          <cell r="E2839">
            <v>30</v>
          </cell>
          <cell r="F2839">
            <v>45781</v>
          </cell>
          <cell r="G2839" t="str">
            <v>（中核中原-温江北林医养综合体项目）四川省成都市温江区万春大道第三人民医院东</v>
          </cell>
          <cell r="H2839" t="str">
            <v>蔡杰</v>
          </cell>
        </row>
        <row r="2840">
          <cell r="C2840" t="str">
            <v>HRB500EФ25*12m</v>
          </cell>
        </row>
        <row r="2840">
          <cell r="E2840">
            <v>5</v>
          </cell>
          <cell r="F2840">
            <v>45781</v>
          </cell>
          <cell r="G2840" t="str">
            <v>（中核中原-温江北林医养综合体项目）四川省成都市温江区万春大道第三人民医院东</v>
          </cell>
          <cell r="H2840" t="str">
            <v>蔡杰</v>
          </cell>
        </row>
        <row r="2841">
          <cell r="C2841" t="str">
            <v>HRB400EФ18*9m</v>
          </cell>
        </row>
        <row r="2841">
          <cell r="E2841">
            <v>35</v>
          </cell>
          <cell r="F2841">
            <v>45781</v>
          </cell>
          <cell r="G2841" t="str">
            <v>（中铁六局呼和公司康新高速TJ4-2标）四川省甘孜藏族自治州康定市新都桥镇东俄罗三村中建八局搅拌站旁</v>
          </cell>
          <cell r="H2841" t="str">
            <v>王坤</v>
          </cell>
        </row>
        <row r="2842">
          <cell r="C2842" t="str">
            <v>HPB300 Φ10</v>
          </cell>
        </row>
        <row r="2842">
          <cell r="E2842">
            <v>2.5</v>
          </cell>
          <cell r="F2842">
            <v>45781</v>
          </cell>
          <cell r="G2842" t="str">
            <v>（四川商建-射洪城乡一体化项目）遂宁市射洪市忠新幼儿园北侧约220米新溪小区</v>
          </cell>
          <cell r="H2842" t="str">
            <v>柏子刚</v>
          </cell>
        </row>
        <row r="2843">
          <cell r="C2843" t="str">
            <v>HRB400E Φ10</v>
          </cell>
        </row>
        <row r="2843">
          <cell r="E2843">
            <v>32.5</v>
          </cell>
          <cell r="F2843">
            <v>45781</v>
          </cell>
          <cell r="G2843" t="str">
            <v>（四川商建-射洪城乡一体化项目）遂宁市射洪市忠新幼儿园北侧约220米新溪小区</v>
          </cell>
          <cell r="H2843" t="str">
            <v>柏子刚</v>
          </cell>
        </row>
        <row r="2844">
          <cell r="C2844" t="str">
            <v>HRB400E Φ6</v>
          </cell>
        </row>
        <row r="2844">
          <cell r="E2844">
            <v>15</v>
          </cell>
          <cell r="F2844">
            <v>45781</v>
          </cell>
          <cell r="G2844" t="str">
            <v>（五冶钢构宜宾高县月江镇建设项目）  四川省宜宾市高县月江镇刚记超市斜对面(还阳组团沪碳二期项目)</v>
          </cell>
          <cell r="H2844" t="str">
            <v>张朝亮</v>
          </cell>
        </row>
        <row r="2845">
          <cell r="C2845" t="str">
            <v>HRB400E Φ8</v>
          </cell>
        </row>
        <row r="2845">
          <cell r="E2845">
            <v>20</v>
          </cell>
          <cell r="F2845">
            <v>45781</v>
          </cell>
          <cell r="G2845" t="str">
            <v>（五冶钢构宜宾高县月江镇建设项目）  四川省宜宾市高县月江镇刚记超市斜对面(还阳组团沪碳二期项目)</v>
          </cell>
          <cell r="H2845" t="str">
            <v>张朝亮</v>
          </cell>
        </row>
        <row r="2846">
          <cell r="C2846" t="str">
            <v>HRB400E Φ12×9米</v>
          </cell>
        </row>
        <row r="2846">
          <cell r="E2846">
            <v>70</v>
          </cell>
          <cell r="F2846">
            <v>45781</v>
          </cell>
          <cell r="G2846" t="str">
            <v>（自永1标八局二分公司钢筋棚）四川省自贡市大安区牛佛镇</v>
          </cell>
          <cell r="H2846" t="str">
            <v>沈维良</v>
          </cell>
        </row>
        <row r="2847">
          <cell r="C2847" t="str">
            <v>HRB400E Φ14×9米</v>
          </cell>
        </row>
        <row r="2847">
          <cell r="E2847">
            <v>35</v>
          </cell>
          <cell r="F2847">
            <v>45781</v>
          </cell>
          <cell r="G2847" t="str">
            <v>（自永1标八局二分公司钢筋棚）四川省自贡市大安区牛佛镇</v>
          </cell>
          <cell r="H2847" t="str">
            <v>沈维良</v>
          </cell>
        </row>
        <row r="2848">
          <cell r="C2848" t="str">
            <v>HRB400E Φ16×9米</v>
          </cell>
        </row>
        <row r="2848">
          <cell r="E2848">
            <v>105</v>
          </cell>
          <cell r="F2848">
            <v>45781</v>
          </cell>
          <cell r="G2848" t="str">
            <v>（自永1标八局二分公司钢筋棚）四川省自贡市大安区牛佛镇</v>
          </cell>
          <cell r="H2848" t="str">
            <v>沈维良</v>
          </cell>
        </row>
        <row r="2849">
          <cell r="C2849" t="str">
            <v>HRB400E Φ20×9米</v>
          </cell>
        </row>
        <row r="2849">
          <cell r="E2849">
            <v>70</v>
          </cell>
          <cell r="F2849">
            <v>45781</v>
          </cell>
          <cell r="G2849" t="str">
            <v>（自永1标八局二分公司钢筋棚）四川省自贡市大安区牛佛镇</v>
          </cell>
          <cell r="H2849" t="str">
            <v>沈维良</v>
          </cell>
        </row>
        <row r="2850">
          <cell r="C2850" t="str">
            <v>HRB500E Φ28×9米</v>
          </cell>
        </row>
        <row r="2850">
          <cell r="E2850">
            <v>35</v>
          </cell>
          <cell r="F2850">
            <v>45781</v>
          </cell>
          <cell r="G2850" t="str">
            <v>（自永1标八局二分公司钢筋棚）四川省自贡市大安区牛佛镇</v>
          </cell>
          <cell r="H2850" t="str">
            <v>沈维良</v>
          </cell>
        </row>
        <row r="2851">
          <cell r="C2851" t="str">
            <v>HRB500EФ28*9m</v>
          </cell>
        </row>
        <row r="2851">
          <cell r="E2851">
            <v>20</v>
          </cell>
          <cell r="F2851">
            <v>45781</v>
          </cell>
          <cell r="G2851" t="str">
            <v>（中核中原-温江北林医养综合体项目）四川省成都市温江区万春大道第三人民医院东</v>
          </cell>
          <cell r="H2851" t="str">
            <v>蔡杰</v>
          </cell>
        </row>
        <row r="2852">
          <cell r="C2852" t="str">
            <v>HRB500EФ22*12m</v>
          </cell>
        </row>
        <row r="2852">
          <cell r="E2852">
            <v>20</v>
          </cell>
          <cell r="F2852">
            <v>45781</v>
          </cell>
          <cell r="G2852" t="str">
            <v>（中核中原-温江北林医养综合体项目）四川省成都市温江区万春大道第三人民医院东</v>
          </cell>
          <cell r="H2852" t="str">
            <v>蔡杰</v>
          </cell>
        </row>
        <row r="2853">
          <cell r="C2853" t="str">
            <v>HRB500EФ25*12m</v>
          </cell>
        </row>
        <row r="2853">
          <cell r="E2853">
            <v>10</v>
          </cell>
          <cell r="F2853">
            <v>45781</v>
          </cell>
          <cell r="G2853" t="str">
            <v>（中核中原-温江北林医养综合体项目）四川省成都市温江区万春大道第三人民医院东</v>
          </cell>
          <cell r="H2853" t="str">
            <v>蔡杰</v>
          </cell>
        </row>
        <row r="2854">
          <cell r="C2854" t="str">
            <v>HRB400EФ20*12m</v>
          </cell>
        </row>
        <row r="2854">
          <cell r="E2854">
            <v>4</v>
          </cell>
          <cell r="F2854">
            <v>45781</v>
          </cell>
          <cell r="G2854" t="str">
            <v>（中核中原-温江北林医养综合体项目）四川省成都市温江区万春大道第三人民医院东</v>
          </cell>
          <cell r="H2854" t="str">
            <v>蔡杰</v>
          </cell>
        </row>
        <row r="2855">
          <cell r="C2855" t="str">
            <v>HRB400EФ22*12m</v>
          </cell>
        </row>
        <row r="2855">
          <cell r="E2855">
            <v>6</v>
          </cell>
          <cell r="F2855">
            <v>45781</v>
          </cell>
          <cell r="G2855" t="str">
            <v>（中核中原-温江北林医养综合体项目）四川省成都市温江区万春大道第三人民医院东</v>
          </cell>
          <cell r="H2855" t="str">
            <v>蔡杰</v>
          </cell>
        </row>
        <row r="2856">
          <cell r="C2856" t="str">
            <v>HRB400EФ25*12m</v>
          </cell>
        </row>
        <row r="2856">
          <cell r="E2856">
            <v>10</v>
          </cell>
          <cell r="F2856">
            <v>45781</v>
          </cell>
          <cell r="G2856" t="str">
            <v>（中核中原-温江北林医养综合体项目）四川省成都市温江区万春大道第三人民医院东</v>
          </cell>
          <cell r="H2856" t="str">
            <v>蔡杰</v>
          </cell>
        </row>
        <row r="2857">
          <cell r="C2857" t="str">
            <v>HRB400E Φ12 9m</v>
          </cell>
        </row>
        <row r="2857">
          <cell r="E2857">
            <v>18</v>
          </cell>
          <cell r="F2857">
            <v>45781</v>
          </cell>
          <cell r="G2857" t="str">
            <v>（十九冶-江龙高速一分部）重庆市云阳县X886附近中国十九冶开云高速项目总包部西98米*复兴互通预制梁场</v>
          </cell>
          <cell r="H2857" t="str">
            <v>吴章红</v>
          </cell>
        </row>
        <row r="2858">
          <cell r="C2858" t="str">
            <v>HRB400E Φ16 9m</v>
          </cell>
        </row>
        <row r="2858">
          <cell r="E2858">
            <v>18</v>
          </cell>
          <cell r="F2858">
            <v>45781</v>
          </cell>
          <cell r="G2858" t="str">
            <v>（十九冶-江龙高速一分部）重庆市云阳县X886附近中国十九冶开云高速项目总包部西98米*复兴互通预制梁场</v>
          </cell>
          <cell r="H2858" t="str">
            <v>吴章红</v>
          </cell>
        </row>
        <row r="2859">
          <cell r="C2859" t="str">
            <v>HRB400E Φ25 9m</v>
          </cell>
        </row>
        <row r="2859">
          <cell r="E2859">
            <v>10</v>
          </cell>
          <cell r="F2859">
            <v>45783</v>
          </cell>
          <cell r="G2859" t="str">
            <v>（十九冶-华电重庆奉节）重庆市奉节县康乐镇七星村</v>
          </cell>
          <cell r="H2859" t="str">
            <v>岑甲乐</v>
          </cell>
        </row>
        <row r="2860">
          <cell r="C2860" t="str">
            <v>HRB400E Φ32 9m</v>
          </cell>
        </row>
        <row r="2860">
          <cell r="E2860">
            <v>130</v>
          </cell>
          <cell r="F2860">
            <v>45783</v>
          </cell>
          <cell r="G2860" t="str">
            <v>（十九冶-华电重庆奉节）重庆市奉节县康乐镇七星村</v>
          </cell>
          <cell r="H2860" t="str">
            <v>岑甲乐</v>
          </cell>
        </row>
        <row r="2861">
          <cell r="C2861" t="str">
            <v>HRB400E Φ12 9m</v>
          </cell>
        </row>
        <row r="2861">
          <cell r="E2861">
            <v>33</v>
          </cell>
          <cell r="F2861">
            <v>45783</v>
          </cell>
          <cell r="G2861" t="str">
            <v>（十九冶-江龙高速三分部）重庆市云阳县龙角镇*皮家营梁场</v>
          </cell>
          <cell r="H2861" t="str">
            <v>任海军</v>
          </cell>
        </row>
        <row r="2862">
          <cell r="C2862" t="str">
            <v>HRB400E Φ25 9m</v>
          </cell>
        </row>
        <row r="2862">
          <cell r="E2862">
            <v>2.5</v>
          </cell>
          <cell r="F2862">
            <v>45783</v>
          </cell>
          <cell r="G2862" t="str">
            <v>（十九冶-江龙高速三分部）重庆市云阳县龙角镇*皮家营梁场</v>
          </cell>
          <cell r="H2862" t="str">
            <v>任海军</v>
          </cell>
        </row>
        <row r="2863">
          <cell r="C2863" t="str">
            <v>HRB400E Φ12 9m</v>
          </cell>
        </row>
        <row r="2863">
          <cell r="E2863">
            <v>65</v>
          </cell>
          <cell r="F2863">
            <v>45783</v>
          </cell>
          <cell r="G2863" t="str">
            <v>（十九冶-江龙高速三分部）重庆市云阳县蔈草镇三坵田*小尖山梁场</v>
          </cell>
          <cell r="H2863" t="str">
            <v>任海军</v>
          </cell>
        </row>
        <row r="2864">
          <cell r="C2864" t="str">
            <v>HRB400E Φ20 9m</v>
          </cell>
        </row>
        <row r="2864">
          <cell r="E2864">
            <v>5</v>
          </cell>
          <cell r="F2864">
            <v>45783</v>
          </cell>
          <cell r="G2864" t="str">
            <v>（十九冶-江龙高速三分部）重庆市云阳县蔈草镇三坵田*小尖山梁场</v>
          </cell>
          <cell r="H2864" t="str">
            <v>任海军</v>
          </cell>
        </row>
        <row r="2865">
          <cell r="C2865" t="str">
            <v>HRB400E Φ12</v>
          </cell>
        </row>
        <row r="2865">
          <cell r="E2865">
            <v>35</v>
          </cell>
          <cell r="F2865">
            <v>45783</v>
          </cell>
          <cell r="G2865" t="str">
            <v>（中铁三局-铜资高速1标）四川省资阳市安岳县石羊镇猫坝村2#钢筋场</v>
          </cell>
          <cell r="H2865" t="str">
            <v>王雪</v>
          </cell>
        </row>
        <row r="2866">
          <cell r="C2866" t="str">
            <v>HPB300Φ12</v>
          </cell>
        </row>
        <row r="2866">
          <cell r="E2866">
            <v>35</v>
          </cell>
          <cell r="F2866">
            <v>45783</v>
          </cell>
          <cell r="G2866" t="str">
            <v>（中铁广州局-成渝扩容2标）四川省资阳市雁江区堪嘉镇陈家湾刘家湾大桥桥头</v>
          </cell>
          <cell r="H2866" t="str">
            <v>刘沛琦</v>
          </cell>
        </row>
        <row r="2867">
          <cell r="C2867" t="str">
            <v>HRB400E Φ18 9m</v>
          </cell>
        </row>
        <row r="2867">
          <cell r="E2867">
            <v>20</v>
          </cell>
          <cell r="F2867">
            <v>45783</v>
          </cell>
          <cell r="G2867" t="str">
            <v>(宜宾兴港三江新区长江工业园建设项目-3#8#土建)宜宾市翠屏区宜宾汽车零部件配套产业基地(纬五路南)</v>
          </cell>
          <cell r="H2867" t="str">
            <v>严石林</v>
          </cell>
        </row>
        <row r="2868">
          <cell r="C2868" t="str">
            <v>HRB500E Φ22 12m</v>
          </cell>
        </row>
        <row r="2868">
          <cell r="E2868">
            <v>15</v>
          </cell>
          <cell r="F2868">
            <v>45783</v>
          </cell>
          <cell r="G2868" t="str">
            <v>(宜宾兴港三江新区长江工业园建设项目-3#8#土建)宜宾市翠屏区宜宾汽车零部件配套产业基地(纬五路南)</v>
          </cell>
          <cell r="H2868" t="str">
            <v>严石林</v>
          </cell>
        </row>
        <row r="2869">
          <cell r="C2869" t="str">
            <v>HRB400E Φ8</v>
          </cell>
        </row>
        <row r="2869">
          <cell r="E2869">
            <v>10</v>
          </cell>
          <cell r="F2869">
            <v>45783</v>
          </cell>
          <cell r="G2869" t="str">
            <v>（华西萌海科创农业生态谷）成都市简阳市白金山水库</v>
          </cell>
          <cell r="H2869" t="str">
            <v>石清国</v>
          </cell>
        </row>
        <row r="2870">
          <cell r="C2870" t="str">
            <v>HRB400E Φ12</v>
          </cell>
        </row>
        <row r="2870">
          <cell r="E2870">
            <v>10</v>
          </cell>
          <cell r="F2870">
            <v>45783</v>
          </cell>
          <cell r="G2870" t="str">
            <v>（华西萌海科创农业生态谷）成都市简阳市白金山水库</v>
          </cell>
          <cell r="H2870" t="str">
            <v>石清国</v>
          </cell>
        </row>
        <row r="2871">
          <cell r="C2871" t="str">
            <v>HRB400E Φ12 9m</v>
          </cell>
        </row>
        <row r="2871">
          <cell r="E2871">
            <v>8</v>
          </cell>
          <cell r="F2871">
            <v>45783</v>
          </cell>
          <cell r="G2871" t="str">
            <v>（华西萌海科创农业生态谷）成都市简阳市白金山水库</v>
          </cell>
          <cell r="H2871" t="str">
            <v>石清国</v>
          </cell>
        </row>
        <row r="2872">
          <cell r="C2872" t="str">
            <v>HRB500E Φ12</v>
          </cell>
        </row>
        <row r="2872">
          <cell r="E2872">
            <v>3</v>
          </cell>
          <cell r="F2872">
            <v>45783</v>
          </cell>
          <cell r="G2872" t="str">
            <v>（华西萌海科创农业生态谷）成都市简阳市白金山水库</v>
          </cell>
          <cell r="H2872" t="str">
            <v>石清国</v>
          </cell>
        </row>
        <row r="2873">
          <cell r="C2873" t="str">
            <v>HRB500E Φ14</v>
          </cell>
        </row>
        <row r="2873">
          <cell r="E2873">
            <v>3</v>
          </cell>
          <cell r="F2873">
            <v>45783</v>
          </cell>
          <cell r="G2873" t="str">
            <v>（华西萌海科创农业生态谷）成都市简阳市白金山水库</v>
          </cell>
          <cell r="H2873" t="str">
            <v>石清国</v>
          </cell>
        </row>
        <row r="2874">
          <cell r="C2874" t="str">
            <v>HRB500E Φ20</v>
          </cell>
        </row>
        <row r="2874">
          <cell r="E2874">
            <v>3</v>
          </cell>
          <cell r="F2874">
            <v>45783</v>
          </cell>
          <cell r="G2874" t="str">
            <v>（华西萌海科创农业生态谷）成都市简阳市白金山水库</v>
          </cell>
          <cell r="H2874" t="str">
            <v>石清国</v>
          </cell>
        </row>
        <row r="2875">
          <cell r="C2875" t="str">
            <v>HRB400E Φ12*9m</v>
          </cell>
        </row>
        <row r="2875">
          <cell r="E2875">
            <v>70</v>
          </cell>
          <cell r="F2875">
            <v>45783</v>
          </cell>
          <cell r="G2875" t="str">
            <v>（中铁一局四公司西昭高速6标4分部）四川省凉山彝族自治州昭觉县杨日占里</v>
          </cell>
          <cell r="H2875" t="str">
            <v>马占全</v>
          </cell>
        </row>
        <row r="2876">
          <cell r="C2876" t="str">
            <v>HRB400E Φ16*9m</v>
          </cell>
        </row>
        <row r="2876">
          <cell r="E2876">
            <v>70</v>
          </cell>
          <cell r="F2876">
            <v>45783</v>
          </cell>
          <cell r="G2876" t="str">
            <v>（中铁一局四公司西昭高速6标4分部）四川省凉山彝族自治州昭觉县杨日占里</v>
          </cell>
          <cell r="H2876" t="str">
            <v>马占全</v>
          </cell>
        </row>
        <row r="2877">
          <cell r="C2877" t="str">
            <v>HRB400E Φ8</v>
          </cell>
        </row>
        <row r="2877">
          <cell r="E2877">
            <v>15</v>
          </cell>
          <cell r="F2877">
            <v>45783</v>
          </cell>
          <cell r="G2877" t="str">
            <v>（五局乐山机场项目）乐山市五通桥区冠英镇</v>
          </cell>
          <cell r="H2877" t="str">
            <v>王思思</v>
          </cell>
        </row>
        <row r="2878">
          <cell r="C2878" t="str">
            <v>HRB400E Φ10</v>
          </cell>
        </row>
        <row r="2878">
          <cell r="E2878">
            <v>12.5</v>
          </cell>
          <cell r="F2878">
            <v>45783</v>
          </cell>
          <cell r="G2878" t="str">
            <v>（五局乐山机场项目）乐山市五通桥区冠英镇</v>
          </cell>
          <cell r="H2878" t="str">
            <v>王思思</v>
          </cell>
        </row>
        <row r="2879">
          <cell r="C2879" t="str">
            <v>HRB400E Φ18 9m</v>
          </cell>
        </row>
        <row r="2879">
          <cell r="E2879">
            <v>5</v>
          </cell>
          <cell r="F2879">
            <v>45783</v>
          </cell>
          <cell r="G2879" t="str">
            <v>（五局乐山机场项目）乐山市五通桥区冠英镇</v>
          </cell>
          <cell r="H2879" t="str">
            <v>王思思</v>
          </cell>
        </row>
        <row r="2880">
          <cell r="C2880" t="str">
            <v>HPB300Ф8</v>
          </cell>
        </row>
        <row r="2880">
          <cell r="E2880">
            <v>7</v>
          </cell>
          <cell r="F2880">
            <v>45784</v>
          </cell>
          <cell r="G2880" t="str">
            <v>（成铁西物-重庆渝北金山项目）重庆市渝北区康庄美地C区（司机拍摄签收小票时需设置时间及地点水印）</v>
          </cell>
          <cell r="H2880" t="str">
            <v>黄永福</v>
          </cell>
        </row>
        <row r="2881">
          <cell r="C2881" t="str">
            <v>HPB300Ф10</v>
          </cell>
        </row>
        <row r="2881">
          <cell r="E2881">
            <v>10</v>
          </cell>
          <cell r="F2881">
            <v>45784</v>
          </cell>
          <cell r="G2881" t="str">
            <v>（成铁西物-重庆渝北金山项目）重庆市渝北区康庄美地C区（司机拍摄签收小票时需设置时间及地点水印）</v>
          </cell>
          <cell r="H2881" t="str">
            <v>黄永福</v>
          </cell>
        </row>
        <row r="2882">
          <cell r="C2882" t="str">
            <v>HRB400EФ12*9m</v>
          </cell>
        </row>
        <row r="2882">
          <cell r="E2882">
            <v>18</v>
          </cell>
          <cell r="F2882">
            <v>45784</v>
          </cell>
          <cell r="G2882" t="str">
            <v>（成铁西物-重庆渝北金山项目）重庆市渝北区康庄美地C区（司机拍摄签收小票时需设置时间及地点水印）</v>
          </cell>
          <cell r="H2882" t="str">
            <v>黄永福</v>
          </cell>
        </row>
        <row r="2883">
          <cell r="C2883" t="str">
            <v>HRB400E Φ25 9m</v>
          </cell>
        </row>
        <row r="2883">
          <cell r="E2883">
            <v>35</v>
          </cell>
          <cell r="F2883">
            <v>45784</v>
          </cell>
          <cell r="G2883" t="str">
            <v>（五局乐山机场项目）乐山市五通桥区冠英镇</v>
          </cell>
          <cell r="H2883" t="str">
            <v>王思思</v>
          </cell>
        </row>
        <row r="2884">
          <cell r="C2884" t="str">
            <v>HRB400E Φ32 12m</v>
          </cell>
        </row>
        <row r="2884">
          <cell r="E2884">
            <v>35</v>
          </cell>
          <cell r="F2884">
            <v>45784</v>
          </cell>
          <cell r="G2884" t="str">
            <v>（中铁北京局-资乐高速6标）四川省乐山市市中区土主镇资乐高速TJ6标项目试验室</v>
          </cell>
          <cell r="H2884" t="str">
            <v>刘岩</v>
          </cell>
        </row>
        <row r="2885">
          <cell r="C2885" t="str">
            <v>HRB500E Φ20</v>
          </cell>
        </row>
        <row r="2885">
          <cell r="E2885">
            <v>9</v>
          </cell>
          <cell r="F2885">
            <v>45784</v>
          </cell>
          <cell r="G2885" t="str">
            <v>（华西简阳西城嘉苑）四川省成都市简阳市简城街道高屋村</v>
          </cell>
          <cell r="H2885" t="str">
            <v>张瀚镭</v>
          </cell>
        </row>
        <row r="2886">
          <cell r="C2886" t="str">
            <v>HRB500E Φ25</v>
          </cell>
        </row>
        <row r="2886">
          <cell r="E2886">
            <v>12</v>
          </cell>
          <cell r="F2886">
            <v>45784</v>
          </cell>
          <cell r="G2886" t="str">
            <v>（华西简阳西城嘉苑）四川省成都市简阳市简城街道高屋村</v>
          </cell>
          <cell r="H2886" t="str">
            <v>张瀚镭</v>
          </cell>
        </row>
        <row r="2887">
          <cell r="C2887" t="str">
            <v>HRB400E Φ14 9m</v>
          </cell>
        </row>
        <row r="2887">
          <cell r="E2887">
            <v>51</v>
          </cell>
          <cell r="F2887">
            <v>45784</v>
          </cell>
          <cell r="G2887" t="str">
            <v>（华西简阳西城嘉苑）四川省成都市简阳市简城街道高屋村</v>
          </cell>
          <cell r="H2887" t="str">
            <v>张瀚镭</v>
          </cell>
        </row>
        <row r="2888">
          <cell r="C2888" t="str">
            <v>HRB400E Φ12</v>
          </cell>
        </row>
        <row r="2888">
          <cell r="E2888">
            <v>5</v>
          </cell>
          <cell r="F2888">
            <v>45784</v>
          </cell>
          <cell r="G2888" t="str">
            <v>（华西简阳西城嘉苑）四川省成都市简阳市简城街道高屋村</v>
          </cell>
          <cell r="H2888" t="str">
            <v>张瀚镭</v>
          </cell>
        </row>
        <row r="2889">
          <cell r="C2889" t="str">
            <v>HRB400E Φ14 9m</v>
          </cell>
        </row>
        <row r="2889">
          <cell r="E2889">
            <v>20</v>
          </cell>
          <cell r="F2889">
            <v>45784</v>
          </cell>
          <cell r="G2889" t="str">
            <v>（华西简阳西城嘉苑）四川省成都市简阳市简城街道高屋村</v>
          </cell>
          <cell r="H2889" t="str">
            <v>张瀚镭</v>
          </cell>
        </row>
        <row r="2890">
          <cell r="C2890" t="str">
            <v>HRB400E Φ16 9m</v>
          </cell>
        </row>
        <row r="2890">
          <cell r="E2890">
            <v>17</v>
          </cell>
          <cell r="F2890">
            <v>45784</v>
          </cell>
          <cell r="G2890" t="str">
            <v>（华西简阳西城嘉苑）四川省成都市简阳市简城街道高屋村</v>
          </cell>
          <cell r="H2890" t="str">
            <v>张瀚镭</v>
          </cell>
        </row>
        <row r="2891">
          <cell r="C2891" t="str">
            <v>HRB400E Φ18 9m</v>
          </cell>
        </row>
        <row r="2891">
          <cell r="E2891">
            <v>20</v>
          </cell>
          <cell r="F2891">
            <v>45784</v>
          </cell>
          <cell r="G2891" t="str">
            <v>（华西简阳西城嘉苑）四川省成都市简阳市简城街道高屋村</v>
          </cell>
          <cell r="H2891" t="str">
            <v>张瀚镭</v>
          </cell>
        </row>
        <row r="2892">
          <cell r="C2892" t="str">
            <v>HRB400E Φ20 9m</v>
          </cell>
        </row>
        <row r="2892">
          <cell r="E2892">
            <v>3</v>
          </cell>
          <cell r="F2892">
            <v>45784</v>
          </cell>
          <cell r="G2892" t="str">
            <v>（华西简阳西城嘉苑）四川省成都市简阳市简城街道高屋村</v>
          </cell>
          <cell r="H2892" t="str">
            <v>张瀚镭</v>
          </cell>
        </row>
        <row r="2893">
          <cell r="C2893" t="str">
            <v>HRB500E Φ22</v>
          </cell>
        </row>
        <row r="2893">
          <cell r="E2893">
            <v>6</v>
          </cell>
          <cell r="F2893">
            <v>45784</v>
          </cell>
          <cell r="G2893" t="str">
            <v>（华西简阳西城嘉苑）四川省成都市简阳市简城街道高屋村</v>
          </cell>
          <cell r="H2893" t="str">
            <v>张瀚镭</v>
          </cell>
        </row>
        <row r="2894">
          <cell r="C2894" t="str">
            <v>HPB300Φ8</v>
          </cell>
        </row>
        <row r="2894">
          <cell r="E2894">
            <v>7.5</v>
          </cell>
          <cell r="F2894">
            <v>45784</v>
          </cell>
          <cell r="G2894" t="str">
            <v>（十九冶-江龙高速二分部）重庆市云阳县S305附近*龙角互通连接线（变更段）</v>
          </cell>
          <cell r="H2894" t="str">
            <v>张鹏</v>
          </cell>
        </row>
        <row r="2895">
          <cell r="C2895" t="str">
            <v>HRB400E Φ32 9m</v>
          </cell>
        </row>
        <row r="2895">
          <cell r="E2895">
            <v>35</v>
          </cell>
          <cell r="F2895">
            <v>45784</v>
          </cell>
          <cell r="G2895" t="str">
            <v>（十九冶-江龙高速二分部）重庆市云阳县S305附近*龙角互通连接线（变更段）</v>
          </cell>
          <cell r="H2895" t="str">
            <v>张鹏</v>
          </cell>
        </row>
        <row r="2896">
          <cell r="C2896" t="str">
            <v>HRB400E Φ12 9m</v>
          </cell>
        </row>
        <row r="2896">
          <cell r="E2896">
            <v>66</v>
          </cell>
          <cell r="F2896">
            <v>45784</v>
          </cell>
          <cell r="G2896" t="str">
            <v>（十九冶-江龙高速二分部）重庆市云阳县宝坪镇双塆村*宝坪梁场</v>
          </cell>
          <cell r="H2896" t="str">
            <v>张鹏</v>
          </cell>
        </row>
        <row r="2897">
          <cell r="C2897" t="str">
            <v>HRB400E Φ8</v>
          </cell>
        </row>
        <row r="2897">
          <cell r="E2897">
            <v>15.6</v>
          </cell>
          <cell r="F2897">
            <v>45784</v>
          </cell>
          <cell r="G2897" t="str">
            <v>（商投建工达州中医药科技园-1工区）达州市通川区达州中医药职业学院犀牛大道北段</v>
          </cell>
          <cell r="H2897" t="str">
            <v>程黄刚</v>
          </cell>
        </row>
        <row r="2898">
          <cell r="C2898" t="str">
            <v>HRB400E Φ10</v>
          </cell>
        </row>
        <row r="2898">
          <cell r="E2898">
            <v>4.7</v>
          </cell>
          <cell r="F2898">
            <v>45784</v>
          </cell>
          <cell r="G2898" t="str">
            <v>（商投建工达州中医药科技园-1工区）达州市通川区达州中医药职业学院犀牛大道北段</v>
          </cell>
          <cell r="H2898" t="str">
            <v>程黄刚</v>
          </cell>
        </row>
        <row r="2899">
          <cell r="C2899" t="str">
            <v>HRB400E Φ12 9m</v>
          </cell>
        </row>
        <row r="2899">
          <cell r="E2899">
            <v>16</v>
          </cell>
          <cell r="F2899">
            <v>45784</v>
          </cell>
          <cell r="G2899" t="str">
            <v>（商投建工达州中医药科技园-1工区）达州市通川区达州中医药职业学院犀牛大道北段</v>
          </cell>
          <cell r="H2899" t="str">
            <v>程黄刚</v>
          </cell>
        </row>
        <row r="2900">
          <cell r="C2900" t="str">
            <v>HRB400E Φ14 9m</v>
          </cell>
        </row>
        <row r="2900">
          <cell r="E2900">
            <v>2</v>
          </cell>
          <cell r="F2900">
            <v>45784</v>
          </cell>
          <cell r="G2900" t="str">
            <v>（商投建工达州中医药科技园-1工区）达州市通川区达州中医药职业学院犀牛大道北段</v>
          </cell>
          <cell r="H2900" t="str">
            <v>程黄刚</v>
          </cell>
        </row>
        <row r="2901">
          <cell r="C2901" t="str">
            <v>HRB400E Φ16 9m</v>
          </cell>
        </row>
        <row r="2901">
          <cell r="E2901">
            <v>4</v>
          </cell>
          <cell r="F2901">
            <v>45784</v>
          </cell>
          <cell r="G2901" t="str">
            <v>（商投建工达州中医药科技园-1工区）达州市通川区达州中医药职业学院犀牛大道北段</v>
          </cell>
          <cell r="H2901" t="str">
            <v>程黄刚</v>
          </cell>
        </row>
        <row r="2902">
          <cell r="C2902" t="str">
            <v>HRB400E Φ20 9m</v>
          </cell>
        </row>
        <row r="2902">
          <cell r="E2902">
            <v>5</v>
          </cell>
          <cell r="F2902">
            <v>45784</v>
          </cell>
          <cell r="G2902" t="str">
            <v>（商投建工达州中医药科技园-1工区）达州市通川区达州中医药职业学院犀牛大道北段</v>
          </cell>
          <cell r="H2902" t="str">
            <v>程黄刚</v>
          </cell>
        </row>
        <row r="2903">
          <cell r="C2903" t="str">
            <v>HRB400E Φ22 9m</v>
          </cell>
        </row>
        <row r="2903">
          <cell r="E2903">
            <v>23</v>
          </cell>
          <cell r="F2903">
            <v>45784</v>
          </cell>
          <cell r="G2903" t="str">
            <v>（商投建工达州中医药科技园-1工区）达州市通川区达州中医药职业学院犀牛大道北段</v>
          </cell>
          <cell r="H2903" t="str">
            <v>程黄刚</v>
          </cell>
        </row>
        <row r="2904">
          <cell r="C2904" t="str">
            <v>HRB400E Φ6</v>
          </cell>
        </row>
        <row r="2904">
          <cell r="E2904">
            <v>2</v>
          </cell>
          <cell r="F2904">
            <v>45784</v>
          </cell>
          <cell r="G2904" t="str">
            <v>（十九冶-江龙高速二分部）重庆市云阳县宝坪镇双塆村*宝坪服务区南侧综合楼</v>
          </cell>
          <cell r="H2904" t="str">
            <v>张鹏</v>
          </cell>
        </row>
        <row r="2905">
          <cell r="C2905" t="str">
            <v>HRB400E Φ8</v>
          </cell>
        </row>
        <row r="2905">
          <cell r="E2905">
            <v>5</v>
          </cell>
          <cell r="F2905">
            <v>45784</v>
          </cell>
          <cell r="G2905" t="str">
            <v>（十九冶-江龙高速二分部）重庆市云阳县宝坪镇双塆村*宝坪服务区南侧综合楼</v>
          </cell>
          <cell r="H2905" t="str">
            <v>张鹏</v>
          </cell>
        </row>
        <row r="2906">
          <cell r="C2906" t="str">
            <v>HRB400E Φ12 9m</v>
          </cell>
        </row>
        <row r="2906">
          <cell r="E2906">
            <v>7</v>
          </cell>
          <cell r="F2906">
            <v>45784</v>
          </cell>
          <cell r="G2906" t="str">
            <v>（十九冶-江龙高速二分部）重庆市云阳县宝坪镇双塆村*宝坪服务区南侧综合楼</v>
          </cell>
          <cell r="H2906" t="str">
            <v>张鹏</v>
          </cell>
        </row>
        <row r="2907">
          <cell r="C2907" t="str">
            <v>HRB400E Φ14 9m</v>
          </cell>
        </row>
        <row r="2907">
          <cell r="E2907">
            <v>8</v>
          </cell>
          <cell r="F2907">
            <v>45784</v>
          </cell>
          <cell r="G2907" t="str">
            <v>（十九冶-江龙高速二分部）重庆市云阳县宝坪镇双塆村*宝坪服务区南侧综合楼</v>
          </cell>
          <cell r="H2907" t="str">
            <v>张鹏</v>
          </cell>
        </row>
        <row r="2908">
          <cell r="C2908" t="str">
            <v>HRB400E Φ12 9m</v>
          </cell>
        </row>
        <row r="2908">
          <cell r="E2908">
            <v>8</v>
          </cell>
          <cell r="F2908">
            <v>45784</v>
          </cell>
          <cell r="G2908" t="str">
            <v>（十九冶-江龙高速二分部）重庆市云阳县宝坪镇*宝坪梁场</v>
          </cell>
          <cell r="H2908" t="str">
            <v>张鹏</v>
          </cell>
        </row>
        <row r="2909">
          <cell r="C2909" t="str">
            <v>HRB400E Φ16 9m</v>
          </cell>
        </row>
        <row r="2909">
          <cell r="E2909">
            <v>10</v>
          </cell>
          <cell r="F2909">
            <v>45784</v>
          </cell>
          <cell r="G2909" t="str">
            <v>（十九冶-江龙高速二分部）重庆市云阳县S305附近*龙角互通连接线（变更段）</v>
          </cell>
          <cell r="H2909" t="str">
            <v>张鹏</v>
          </cell>
        </row>
        <row r="2910">
          <cell r="C2910" t="str">
            <v>HRB400E Φ12 9m</v>
          </cell>
        </row>
        <row r="2910">
          <cell r="E2910">
            <v>10</v>
          </cell>
          <cell r="F2910">
            <v>45784</v>
          </cell>
          <cell r="G2910" t="str">
            <v>（十九冶-江龙高速三分部）重庆市云阳县龙角镇*刘家漕3#桥</v>
          </cell>
          <cell r="H2910" t="str">
            <v>任海军</v>
          </cell>
        </row>
        <row r="2911">
          <cell r="C2911" t="str">
            <v>HRB400E Φ16 9m</v>
          </cell>
        </row>
        <row r="2911">
          <cell r="E2911">
            <v>15</v>
          </cell>
          <cell r="F2911">
            <v>45784</v>
          </cell>
          <cell r="G2911" t="str">
            <v>（十九冶-江龙高速三分部）重庆市云阳县龙角镇*刘家漕3#桥</v>
          </cell>
          <cell r="H2911" t="str">
            <v>任海军</v>
          </cell>
        </row>
        <row r="2912">
          <cell r="C2912" t="str">
            <v>HRB400E Φ10</v>
          </cell>
        </row>
        <row r="2912">
          <cell r="E2912">
            <v>6</v>
          </cell>
          <cell r="F2912">
            <v>45784</v>
          </cell>
          <cell r="G2912" t="str">
            <v>（十九冶-江龙高速三分部）重庆市云阳县龙角镇*刘家漕3#桥</v>
          </cell>
          <cell r="H2912" t="str">
            <v>任海军</v>
          </cell>
        </row>
        <row r="2913">
          <cell r="C2913" t="str">
            <v>HRB400E Φ16 9m</v>
          </cell>
        </row>
        <row r="2913">
          <cell r="E2913">
            <v>15</v>
          </cell>
          <cell r="F2913">
            <v>45784</v>
          </cell>
          <cell r="G2913" t="str">
            <v>（十九冶-江龙高速三分部）重庆市云阳县开云高速（钢厂村）*龙缸互通</v>
          </cell>
          <cell r="H2913" t="str">
            <v>任海军</v>
          </cell>
        </row>
        <row r="2914">
          <cell r="C2914" t="str">
            <v>HRB400E Φ20 9m</v>
          </cell>
        </row>
        <row r="2914">
          <cell r="E2914">
            <v>5</v>
          </cell>
          <cell r="F2914">
            <v>45784</v>
          </cell>
          <cell r="G2914" t="str">
            <v>（十九冶-江龙高速三分部）重庆市云阳县开云高速（钢厂村）*龙缸互通</v>
          </cell>
          <cell r="H2914" t="str">
            <v>任海军</v>
          </cell>
        </row>
        <row r="2915">
          <cell r="C2915" t="str">
            <v>HRB400E Φ22 9m</v>
          </cell>
        </row>
        <row r="2915">
          <cell r="E2915">
            <v>8</v>
          </cell>
          <cell r="F2915">
            <v>45784</v>
          </cell>
          <cell r="G2915" t="str">
            <v>（十九冶-江龙高速三分部）重庆市云阳县开云高速（钢厂村）*龙缸互通</v>
          </cell>
          <cell r="H2915" t="str">
            <v>任海军</v>
          </cell>
        </row>
        <row r="2916">
          <cell r="C2916" t="str">
            <v>HRB400E Φ32 9m</v>
          </cell>
        </row>
        <row r="2916">
          <cell r="E2916">
            <v>8</v>
          </cell>
          <cell r="F2916">
            <v>45784</v>
          </cell>
          <cell r="G2916" t="str">
            <v>（十九冶-江龙高速三分部）重庆市云阳县开云高速（钢厂村）*龙缸互通</v>
          </cell>
          <cell r="H2916" t="str">
            <v>任海军</v>
          </cell>
        </row>
        <row r="2917">
          <cell r="C2917" t="str">
            <v>HRB400E Φ12</v>
          </cell>
        </row>
        <row r="2917">
          <cell r="E2917">
            <v>12</v>
          </cell>
          <cell r="F2917">
            <v>45784</v>
          </cell>
          <cell r="G2917" t="str">
            <v>（十九冶-华电重庆奉节）重庆市奉节县康乐镇七星村</v>
          </cell>
          <cell r="H2917" t="str">
            <v>岑甲乐</v>
          </cell>
        </row>
        <row r="2918">
          <cell r="C2918" t="str">
            <v>HRB400E Φ32 9m</v>
          </cell>
        </row>
        <row r="2918">
          <cell r="E2918">
            <v>24</v>
          </cell>
          <cell r="F2918">
            <v>45784</v>
          </cell>
          <cell r="G2918" t="str">
            <v>（十九冶-华电重庆奉节）重庆市奉节县康乐镇七星村</v>
          </cell>
          <cell r="H2918" t="str">
            <v>岑甲乐</v>
          </cell>
        </row>
        <row r="2919">
          <cell r="C2919" t="str">
            <v>HRB400EФ8</v>
          </cell>
        </row>
        <row r="2919">
          <cell r="E2919">
            <v>18</v>
          </cell>
          <cell r="F2919">
            <v>45785</v>
          </cell>
          <cell r="G2919" t="str">
            <v>（中核华兴-峨眉山项目）四川省乐山市峨眉山市双福镇梓橦庙红华五期中核华兴工地</v>
          </cell>
          <cell r="H2919" t="str">
            <v>李汉军</v>
          </cell>
        </row>
        <row r="2920">
          <cell r="C2920" t="str">
            <v>HRB400EФ10</v>
          </cell>
        </row>
        <row r="2920">
          <cell r="E2920">
            <v>17</v>
          </cell>
          <cell r="F2920">
            <v>45785</v>
          </cell>
          <cell r="G2920" t="str">
            <v>（中核华兴-峨眉山项目）四川省乐山市峨眉山市双福镇梓橦庙红华五期中核华兴工地</v>
          </cell>
          <cell r="H2920" t="str">
            <v>李汉军</v>
          </cell>
        </row>
        <row r="2921">
          <cell r="C2921" t="str">
            <v>HRB400E Φ12 9m</v>
          </cell>
        </row>
        <row r="2921">
          <cell r="E2921">
            <v>12</v>
          </cell>
          <cell r="F2921">
            <v>45785</v>
          </cell>
          <cell r="G2921" t="str">
            <v>（五冶钢构宜宾高县月江镇建设项目）  四川省宜宾市高县月江镇刚记超市斜对面(还阳组团沪碳二期项目)</v>
          </cell>
          <cell r="H2921" t="str">
            <v>张朝亮</v>
          </cell>
        </row>
        <row r="2922">
          <cell r="C2922" t="str">
            <v>HRB400E Φ14 9m</v>
          </cell>
        </row>
        <row r="2922">
          <cell r="E2922">
            <v>12</v>
          </cell>
          <cell r="F2922">
            <v>45785</v>
          </cell>
          <cell r="G2922" t="str">
            <v>（五冶钢构宜宾高县月江镇建设项目）  四川省宜宾市高县月江镇刚记超市斜对面(还阳组团沪碳二期项目)</v>
          </cell>
          <cell r="H2922" t="str">
            <v>张朝亮</v>
          </cell>
        </row>
        <row r="2923">
          <cell r="C2923" t="str">
            <v>HRB400E Φ25 9m</v>
          </cell>
        </row>
        <row r="2923">
          <cell r="E2923">
            <v>12</v>
          </cell>
          <cell r="F2923">
            <v>45785</v>
          </cell>
          <cell r="G2923" t="str">
            <v>（五冶钢构宜宾高县月江镇建设项目）  四川省宜宾市高县月江镇刚记超市斜对面(还阳组团沪碳二期项目)</v>
          </cell>
          <cell r="H2923" t="str">
            <v>张朝亮</v>
          </cell>
        </row>
        <row r="2924">
          <cell r="C2924" t="str">
            <v>HRB400E Φ14 9m</v>
          </cell>
        </row>
        <row r="2924">
          <cell r="E2924">
            <v>9</v>
          </cell>
          <cell r="F2924">
            <v>45785</v>
          </cell>
          <cell r="G2924" t="str">
            <v>（华西简阳西城嘉苑）四川省成都市简阳市简城街道高屋村</v>
          </cell>
          <cell r="H2924" t="str">
            <v>张瀚镭</v>
          </cell>
        </row>
        <row r="2925">
          <cell r="C2925" t="str">
            <v>HRB400E Φ25 9m</v>
          </cell>
        </row>
        <row r="2925">
          <cell r="E2925">
            <v>6</v>
          </cell>
          <cell r="F2925">
            <v>45785</v>
          </cell>
          <cell r="G2925" t="str">
            <v>（华西简阳西城嘉苑）四川省成都市简阳市简城街道高屋村</v>
          </cell>
          <cell r="H2925" t="str">
            <v>张瀚镭</v>
          </cell>
        </row>
        <row r="2926">
          <cell r="C2926" t="str">
            <v>HRB500E Φ20</v>
          </cell>
        </row>
        <row r="2926">
          <cell r="E2926">
            <v>9</v>
          </cell>
          <cell r="F2926">
            <v>45785</v>
          </cell>
          <cell r="G2926" t="str">
            <v>（华西简阳西城嘉苑）四川省成都市简阳市简城街道高屋村</v>
          </cell>
          <cell r="H2926" t="str">
            <v>张瀚镭</v>
          </cell>
        </row>
        <row r="2927">
          <cell r="C2927" t="str">
            <v>HRB500E Φ25</v>
          </cell>
        </row>
        <row r="2927">
          <cell r="E2927">
            <v>12</v>
          </cell>
          <cell r="F2927">
            <v>45785</v>
          </cell>
          <cell r="G2927" t="str">
            <v>（华西简阳西城嘉苑）四川省成都市简阳市简城街道高屋村</v>
          </cell>
          <cell r="H2927" t="str">
            <v>张瀚镭</v>
          </cell>
        </row>
        <row r="2928">
          <cell r="C2928" t="str">
            <v>HPB300Φ10</v>
          </cell>
        </row>
        <row r="2928">
          <cell r="E2928">
            <v>35</v>
          </cell>
          <cell r="F2928">
            <v>45785</v>
          </cell>
          <cell r="G2928" t="str">
            <v>（中铁三局-铜资高速1标）四川省资阳市安岳县石羊镇猫坝村2#钢筋场</v>
          </cell>
          <cell r="H2928" t="str">
            <v>王雪</v>
          </cell>
        </row>
        <row r="2929">
          <cell r="C2929" t="str">
            <v>HRB500EФ25*9m</v>
          </cell>
        </row>
        <row r="2929">
          <cell r="E2929">
            <v>140</v>
          </cell>
          <cell r="F2929">
            <v>45785</v>
          </cell>
          <cell r="G2929" t="str">
            <v>（中铁六局呼和公司康新高速TJ4-2标）四川省甘孜藏族自治州康定市新都桥镇东俄罗三村中建八局搅拌站旁</v>
          </cell>
          <cell r="H2929" t="str">
            <v>王坤</v>
          </cell>
        </row>
        <row r="2930">
          <cell r="C2930" t="str">
            <v>HRB400E Φ10</v>
          </cell>
        </row>
        <row r="2930">
          <cell r="E2930">
            <v>20</v>
          </cell>
          <cell r="F2930">
            <v>45785</v>
          </cell>
          <cell r="G2930" t="str">
            <v>（商投建工达州中医药科技园-4工区-11号楼）达州市通川区达州中医药职业学院犀牛大道北段</v>
          </cell>
          <cell r="H2930" t="str">
            <v>张扬</v>
          </cell>
        </row>
        <row r="2931">
          <cell r="C2931" t="str">
            <v>HRB400E Φ25 9m</v>
          </cell>
        </row>
        <row r="2931">
          <cell r="E2931">
            <v>18</v>
          </cell>
          <cell r="F2931">
            <v>45785</v>
          </cell>
          <cell r="G2931" t="str">
            <v>（商投建工达州中医药科技园-4工区-11号楼）达州市通川区达州中医药职业学院犀牛大道北段</v>
          </cell>
          <cell r="H2931" t="str">
            <v>张扬</v>
          </cell>
        </row>
        <row r="2932">
          <cell r="C2932" t="str">
            <v>HRB400E Φ18 12m</v>
          </cell>
        </row>
        <row r="2932">
          <cell r="E2932">
            <v>38</v>
          </cell>
          <cell r="F2932">
            <v>45785</v>
          </cell>
          <cell r="G2932" t="str">
            <v>（商投建工达州中医药科技园-4工区-11号楼）达州市通川区达州中医药职业学院犀牛大道北段</v>
          </cell>
          <cell r="H2932" t="str">
            <v>张扬</v>
          </cell>
        </row>
        <row r="2933">
          <cell r="C2933" t="str">
            <v>HRB400E Φ18 12m</v>
          </cell>
        </row>
        <row r="2933">
          <cell r="E2933">
            <v>35</v>
          </cell>
          <cell r="F2933">
            <v>45785</v>
          </cell>
          <cell r="G2933" t="str">
            <v>(宜宾兴港三江新区长江工业园建设项目-M2-2#厂房)宜宾市翠屏区宜宾汽车零部件配套产业基地(纬五路南)</v>
          </cell>
          <cell r="H2933" t="str">
            <v>王涛</v>
          </cell>
        </row>
        <row r="2934">
          <cell r="C2934" t="str">
            <v>HRB400E Φ12 9m</v>
          </cell>
        </row>
        <row r="2934">
          <cell r="E2934">
            <v>15</v>
          </cell>
          <cell r="F2934">
            <v>45785</v>
          </cell>
          <cell r="G2934" t="str">
            <v>（十九冶-江龙高速三分部）重庆市云阳县蔈草镇三坵田*朗树湾1#桥桥面</v>
          </cell>
          <cell r="H2934" t="str">
            <v>任海军</v>
          </cell>
        </row>
        <row r="2935">
          <cell r="C2935" t="str">
            <v>HRB400E Φ16 9m</v>
          </cell>
        </row>
        <row r="2935">
          <cell r="E2935">
            <v>15</v>
          </cell>
          <cell r="F2935">
            <v>45785</v>
          </cell>
          <cell r="G2935" t="str">
            <v>（十九冶-江龙高速三分部）重庆市云阳县蔈草镇三坵田*朗树湾1#桥桥面</v>
          </cell>
          <cell r="H2935" t="str">
            <v>任海军</v>
          </cell>
        </row>
        <row r="2936">
          <cell r="C2936" t="str">
            <v>HPB300Φ8</v>
          </cell>
        </row>
        <row r="2936">
          <cell r="E2936">
            <v>5</v>
          </cell>
          <cell r="F2936">
            <v>45785</v>
          </cell>
          <cell r="G2936" t="str">
            <v>（十九冶-江龙高速三分部）重庆市云阳县开云高速（钢厂村）*龙缸互通</v>
          </cell>
          <cell r="H2936" t="str">
            <v>任海军</v>
          </cell>
        </row>
        <row r="2937">
          <cell r="C2937" t="str">
            <v>HRB400E Φ12 9m</v>
          </cell>
        </row>
        <row r="2937">
          <cell r="E2937">
            <v>20</v>
          </cell>
          <cell r="F2937">
            <v>45785</v>
          </cell>
          <cell r="G2937" t="str">
            <v>（十九冶-江龙高速一分部）重庆市云阳县宝坪镇双塆村*九倒拐大桥</v>
          </cell>
          <cell r="H2937" t="str">
            <v>吴章红</v>
          </cell>
        </row>
        <row r="2938">
          <cell r="C2938" t="str">
            <v>HRB400E Φ16 9m</v>
          </cell>
        </row>
        <row r="2938">
          <cell r="E2938">
            <v>25</v>
          </cell>
          <cell r="F2938">
            <v>45785</v>
          </cell>
          <cell r="G2938" t="str">
            <v>（十九冶-江龙高速一分部）重庆市云阳县宝坪镇双塆村*九倒拐大桥</v>
          </cell>
          <cell r="H2938" t="str">
            <v>吴章红</v>
          </cell>
        </row>
        <row r="2939">
          <cell r="C2939" t="str">
            <v>HRB400E Φ25 9m</v>
          </cell>
        </row>
        <row r="2939">
          <cell r="E2939">
            <v>6</v>
          </cell>
          <cell r="F2939">
            <v>45785</v>
          </cell>
          <cell r="G2939" t="str">
            <v>（十九冶-江龙高速一分部）重庆市云阳县宝坪镇双塆村*九倒拐大桥</v>
          </cell>
          <cell r="H2939" t="str">
            <v>吴章红</v>
          </cell>
        </row>
        <row r="2940">
          <cell r="C2940" t="str">
            <v>HRB400E Φ10</v>
          </cell>
        </row>
        <row r="2940">
          <cell r="E2940">
            <v>9</v>
          </cell>
          <cell r="F2940">
            <v>45785</v>
          </cell>
          <cell r="G2940" t="str">
            <v>（十九冶-江龙高速一分部）重庆市云阳县宝坪镇双塆村*九倒拐大桥</v>
          </cell>
          <cell r="H2940" t="str">
            <v>吴章红</v>
          </cell>
        </row>
        <row r="2941">
          <cell r="C2941" t="str">
            <v>HPB300Φ10</v>
          </cell>
        </row>
        <row r="2941">
          <cell r="E2941">
            <v>9</v>
          </cell>
          <cell r="F2941">
            <v>45785</v>
          </cell>
          <cell r="G2941" t="str">
            <v>（十九冶-江龙高速一分部）重庆市云阳县宝坪镇双塆村*九倒拐大桥</v>
          </cell>
          <cell r="H2941" t="str">
            <v>吴章红</v>
          </cell>
        </row>
        <row r="2942">
          <cell r="C2942" t="str">
            <v>HRB400E Φ12 9m</v>
          </cell>
        </row>
        <row r="2942">
          <cell r="E2942">
            <v>108</v>
          </cell>
          <cell r="F2942">
            <v>45785</v>
          </cell>
          <cell r="G2942" t="str">
            <v>（十九冶-江龙高速一分部）重庆市云阳县X886附近中国十九冶开云高速项目总包部西98米*复兴互通预制梁场</v>
          </cell>
          <cell r="H2942" t="str">
            <v>吴章红</v>
          </cell>
        </row>
        <row r="2943">
          <cell r="C2943" t="str">
            <v>HRB400E Φ12 12m</v>
          </cell>
        </row>
        <row r="2943">
          <cell r="E2943">
            <v>11.124</v>
          </cell>
          <cell r="F2943">
            <v>45786</v>
          </cell>
          <cell r="G2943" t="str">
            <v>（安久供应链项目）四川省宜宾市翠屏区志诚路</v>
          </cell>
          <cell r="H2943" t="str">
            <v>毛新熠</v>
          </cell>
        </row>
        <row r="2944">
          <cell r="C2944" t="str">
            <v>HRB400E Φ16 12m</v>
          </cell>
        </row>
        <row r="2944">
          <cell r="E2944">
            <v>5.498</v>
          </cell>
          <cell r="F2944">
            <v>45786</v>
          </cell>
          <cell r="G2944" t="str">
            <v>（安久供应链项目）四川省宜宾市翠屏区志诚路</v>
          </cell>
          <cell r="H2944" t="str">
            <v>毛新熠</v>
          </cell>
        </row>
        <row r="2945">
          <cell r="C2945" t="str">
            <v>HRB400E Φ22 12m</v>
          </cell>
        </row>
        <row r="2945">
          <cell r="E2945">
            <v>8.154</v>
          </cell>
          <cell r="F2945">
            <v>45786</v>
          </cell>
          <cell r="G2945" t="str">
            <v>（安久供应链项目）四川省宜宾市翠屏区志诚路</v>
          </cell>
          <cell r="H2945" t="str">
            <v>毛新熠</v>
          </cell>
        </row>
        <row r="2946">
          <cell r="C2946" t="str">
            <v>HRB400E Φ25 12m</v>
          </cell>
        </row>
        <row r="2946">
          <cell r="E2946">
            <v>43.616</v>
          </cell>
          <cell r="F2946">
            <v>45786</v>
          </cell>
          <cell r="G2946" t="str">
            <v>（安久供应链项目）四川省宜宾市翠屏区志诚路</v>
          </cell>
          <cell r="H2946" t="str">
            <v>毛新熠</v>
          </cell>
        </row>
        <row r="2947">
          <cell r="C2947" t="str">
            <v>HRB400E Φ28 12m</v>
          </cell>
        </row>
        <row r="2947">
          <cell r="E2947">
            <v>89.892</v>
          </cell>
          <cell r="F2947">
            <v>45786</v>
          </cell>
          <cell r="G2947" t="str">
            <v>（安久供应链项目）四川省宜宾市翠屏区志诚路</v>
          </cell>
          <cell r="H2947" t="str">
            <v>毛新熠</v>
          </cell>
        </row>
        <row r="2948">
          <cell r="C2948" t="str">
            <v>HRB400E Φ32 12m</v>
          </cell>
        </row>
        <row r="2948">
          <cell r="E2948">
            <v>54.52</v>
          </cell>
          <cell r="F2948">
            <v>45786</v>
          </cell>
          <cell r="G2948" t="str">
            <v>（安久供应链项目）四川省宜宾市翠屏区志诚路</v>
          </cell>
          <cell r="H2948" t="str">
            <v>毛新熠</v>
          </cell>
        </row>
        <row r="2949">
          <cell r="C2949" t="str">
            <v>HRB400EФ12*9m</v>
          </cell>
        </row>
        <row r="2949">
          <cell r="E2949">
            <v>35</v>
          </cell>
          <cell r="F2949">
            <v>45786</v>
          </cell>
          <cell r="G2949" t="str">
            <v>（中铁八局康新高速TJ4-1标）四川省甘孜州康定市新都桥镇超限载检测站</v>
          </cell>
          <cell r="H2949" t="str">
            <v>刘俊</v>
          </cell>
        </row>
        <row r="2950">
          <cell r="C2950" t="str">
            <v>HRB400EФ20*12m</v>
          </cell>
        </row>
        <row r="2950">
          <cell r="E2950">
            <v>105</v>
          </cell>
          <cell r="F2950">
            <v>45786</v>
          </cell>
          <cell r="G2950" t="str">
            <v>（中铁八局康新高速TJ4-1标）四川省甘孜州康定市新都桥镇超限载检测站</v>
          </cell>
          <cell r="H2950" t="str">
            <v>刘俊</v>
          </cell>
        </row>
        <row r="2951">
          <cell r="C2951" t="str">
            <v>HRB400EФ22*12m</v>
          </cell>
        </row>
        <row r="2951">
          <cell r="E2951">
            <v>35</v>
          </cell>
          <cell r="F2951">
            <v>45786</v>
          </cell>
          <cell r="G2951" t="str">
            <v>（中铁八局康新高速TJ4-1标）四川省甘孜州康定市新都桥镇超限载检测站</v>
          </cell>
          <cell r="H2951" t="str">
            <v>刘俊</v>
          </cell>
        </row>
        <row r="2952">
          <cell r="C2952" t="str">
            <v>HRB400EФ28*9m</v>
          </cell>
        </row>
        <row r="2952">
          <cell r="E2952">
            <v>35</v>
          </cell>
          <cell r="F2952">
            <v>45786</v>
          </cell>
          <cell r="G2952" t="str">
            <v>（中铁八局康新高速TJ4-1标）四川省甘孜州康定市新都桥镇超限载检测站</v>
          </cell>
          <cell r="H2952" t="str">
            <v>刘俊</v>
          </cell>
        </row>
        <row r="2953">
          <cell r="C2953" t="str">
            <v>HRB500EФ25*12m</v>
          </cell>
        </row>
        <row r="2953">
          <cell r="E2953">
            <v>70</v>
          </cell>
          <cell r="F2953">
            <v>45786</v>
          </cell>
          <cell r="G2953" t="str">
            <v>（中铁八局康新高速TJ4-1标）四川省甘孜州康定市新都桥镇超限载检测站</v>
          </cell>
          <cell r="H2953" t="str">
            <v>刘俊</v>
          </cell>
        </row>
        <row r="2954">
          <cell r="C2954" t="str">
            <v>HRB400E Φ12</v>
          </cell>
        </row>
        <row r="2954">
          <cell r="E2954">
            <v>35</v>
          </cell>
          <cell r="F2954">
            <v>45786</v>
          </cell>
          <cell r="G2954" t="str">
            <v>（中铁三局-铜资高速1标）四川省资阳市安岳县石羊镇猫坝村2#钢筋场</v>
          </cell>
          <cell r="H2954" t="str">
            <v>王雪</v>
          </cell>
        </row>
        <row r="2955">
          <cell r="C2955" t="str">
            <v>HRB500E Φ25</v>
          </cell>
        </row>
        <row r="2955">
          <cell r="E2955">
            <v>35</v>
          </cell>
          <cell r="F2955">
            <v>45786</v>
          </cell>
          <cell r="G2955" t="str">
            <v>（四川商建-射洪城乡一体化项目）遂宁市射洪市忠新幼儿园北侧约220米新溪小区</v>
          </cell>
          <cell r="H2955" t="str">
            <v>柏子刚</v>
          </cell>
        </row>
        <row r="2956">
          <cell r="C2956" t="str">
            <v>HRB400E Φ8</v>
          </cell>
        </row>
        <row r="2956">
          <cell r="E2956">
            <v>22.1</v>
          </cell>
          <cell r="F2956">
            <v>45786</v>
          </cell>
          <cell r="G2956" t="str">
            <v>（十九冶-华电重庆奉节）重庆市奉节县康乐镇七星村</v>
          </cell>
          <cell r="H2956" t="str">
            <v>岑甲乐</v>
          </cell>
        </row>
        <row r="2957">
          <cell r="C2957" t="str">
            <v>HRB400E Φ10</v>
          </cell>
        </row>
        <row r="2957">
          <cell r="E2957">
            <v>19.28</v>
          </cell>
          <cell r="F2957">
            <v>45786</v>
          </cell>
          <cell r="G2957" t="str">
            <v>（十九冶-华电重庆奉节）重庆市奉节县康乐镇七星村</v>
          </cell>
          <cell r="H2957" t="str">
            <v>岑甲乐</v>
          </cell>
        </row>
        <row r="2958">
          <cell r="C2958" t="str">
            <v>HRB400E Φ25 9m</v>
          </cell>
        </row>
        <row r="2958">
          <cell r="E2958">
            <v>30.852</v>
          </cell>
          <cell r="F2958">
            <v>45786</v>
          </cell>
          <cell r="G2958" t="str">
            <v>（十九冶-华电重庆奉节）重庆市奉节县康乐镇七星村</v>
          </cell>
          <cell r="H2958" t="str">
            <v>岑甲乐</v>
          </cell>
        </row>
        <row r="2959">
          <cell r="C2959" t="str">
            <v>HRB400E Φ18 12m</v>
          </cell>
        </row>
        <row r="2959">
          <cell r="E2959">
            <v>35</v>
          </cell>
          <cell r="F2959">
            <v>45786</v>
          </cell>
          <cell r="G2959" t="str">
            <v>(宜宾兴港三江新区长江工业园建设项目-M2-2#厂房)宜宾市翠屏区宜宾汽车零部件配套产业基地(纬五路南)</v>
          </cell>
          <cell r="H2959" t="str">
            <v>王涛</v>
          </cell>
        </row>
        <row r="2960">
          <cell r="C2960" t="str">
            <v>HRB400E Φ8</v>
          </cell>
        </row>
        <row r="2960">
          <cell r="E2960">
            <v>8</v>
          </cell>
          <cell r="F2960">
            <v>45786</v>
          </cell>
          <cell r="G2960" t="str">
            <v>（商投建工达州中医药科技园-2工区-景观桥）达州市通川区达州中医药职业学院犀牛大道北段</v>
          </cell>
          <cell r="H2960" t="str">
            <v>李波</v>
          </cell>
        </row>
        <row r="2961">
          <cell r="C2961" t="str">
            <v>HRB400E Φ12 9m</v>
          </cell>
        </row>
        <row r="2961">
          <cell r="E2961">
            <v>3</v>
          </cell>
          <cell r="F2961">
            <v>45786</v>
          </cell>
          <cell r="G2961" t="str">
            <v>（商投建工达州中医药科技园-2工区-景观桥）达州市通川区达州中医药职业学院犀牛大道北段</v>
          </cell>
          <cell r="H2961" t="str">
            <v>李波</v>
          </cell>
        </row>
        <row r="2962">
          <cell r="C2962" t="str">
            <v>HRB400E Φ14 9m</v>
          </cell>
        </row>
        <row r="2962">
          <cell r="E2962">
            <v>10</v>
          </cell>
          <cell r="F2962">
            <v>45786</v>
          </cell>
          <cell r="G2962" t="str">
            <v>（商投建工达州中医药科技园-2工区-景观桥）达州市通川区达州中医药职业学院犀牛大道北段</v>
          </cell>
          <cell r="H2962" t="str">
            <v>李波</v>
          </cell>
        </row>
        <row r="2963">
          <cell r="C2963" t="str">
            <v>HRB400E Φ20 9m</v>
          </cell>
        </row>
        <row r="2963">
          <cell r="E2963">
            <v>50</v>
          </cell>
          <cell r="F2963">
            <v>45786</v>
          </cell>
          <cell r="G2963" t="str">
            <v>（商投建工达州中医药科技园-2工区-景观桥）达州市通川区达州中医药职业学院犀牛大道北段</v>
          </cell>
          <cell r="H2963" t="str">
            <v>李波</v>
          </cell>
        </row>
        <row r="2964">
          <cell r="C2964" t="str">
            <v>HRB400E Φ8</v>
          </cell>
        </row>
        <row r="2964">
          <cell r="E2964">
            <v>45</v>
          </cell>
          <cell r="F2964">
            <v>45786</v>
          </cell>
          <cell r="G2964" t="str">
            <v>（商投建工达州中医药科技园-4工区-7号楼）达州市通川区达州中医药职业学院犀牛大道北段</v>
          </cell>
          <cell r="H2964" t="str">
            <v>张扬</v>
          </cell>
        </row>
        <row r="2965">
          <cell r="C2965" t="str">
            <v>HRB400E Φ10</v>
          </cell>
        </row>
        <row r="2965">
          <cell r="E2965">
            <v>17.5</v>
          </cell>
          <cell r="F2965">
            <v>45786</v>
          </cell>
          <cell r="G2965" t="str">
            <v>（商投建工达州中医药科技园-4工区-11号楼）达州市通川区达州中医药职业学院犀牛大道北段</v>
          </cell>
          <cell r="H2965" t="str">
            <v>张扬</v>
          </cell>
        </row>
        <row r="2966">
          <cell r="C2966" t="str">
            <v>HPB300Ф10</v>
          </cell>
        </row>
        <row r="2966">
          <cell r="E2966">
            <v>2</v>
          </cell>
          <cell r="F2966">
            <v>45786</v>
          </cell>
          <cell r="G2966" t="str">
            <v>（成铁西物-重庆渝北金山项目）重庆市渝北区康庄美地C区（司机拍摄签收小票时需设置时间及地点水印）</v>
          </cell>
          <cell r="H2966" t="str">
            <v>黄永福</v>
          </cell>
        </row>
        <row r="2967">
          <cell r="C2967" t="str">
            <v>HRB400EФ12*9m</v>
          </cell>
        </row>
        <row r="2967">
          <cell r="E2967">
            <v>3</v>
          </cell>
          <cell r="F2967">
            <v>45786</v>
          </cell>
          <cell r="G2967" t="str">
            <v>（成铁西物-重庆渝北金山项目）重庆市渝北区康庄美地C区（司机拍摄签收小票时需设置时间及地点水印）</v>
          </cell>
          <cell r="H2967" t="str">
            <v>黄永福</v>
          </cell>
        </row>
        <row r="2968">
          <cell r="C2968" t="str">
            <v>HRB400EФ16*9m</v>
          </cell>
        </row>
        <row r="2968">
          <cell r="E2968">
            <v>30</v>
          </cell>
          <cell r="F2968">
            <v>45786</v>
          </cell>
          <cell r="G2968" t="str">
            <v>（成铁西物-重庆渝北金山项目）重庆市渝北区康庄美地C区（司机拍摄签收小票时需设置时间及地点水印）</v>
          </cell>
          <cell r="H2968" t="str">
            <v>黄永福</v>
          </cell>
        </row>
        <row r="2969">
          <cell r="C2969" t="str">
            <v>HRB400EФ20*9m</v>
          </cell>
        </row>
        <row r="2969">
          <cell r="E2969">
            <v>50</v>
          </cell>
          <cell r="F2969">
            <v>45786</v>
          </cell>
          <cell r="G2969" t="str">
            <v>（成铁西物-重庆渝北金山项目）重庆市渝北区康庄美地C区（司机拍摄签收小票时需设置时间及地点水印）</v>
          </cell>
          <cell r="H2969" t="str">
            <v>黄永福</v>
          </cell>
        </row>
        <row r="2970">
          <cell r="C2970" t="str">
            <v>HRB400EФ25*9m</v>
          </cell>
        </row>
        <row r="2970">
          <cell r="E2970">
            <v>7</v>
          </cell>
          <cell r="F2970">
            <v>45786</v>
          </cell>
          <cell r="G2970" t="str">
            <v>（成铁西物-重庆渝北金山项目）重庆市渝北区康庄美地C区（司机拍摄签收小票时需设置时间及地点水印）</v>
          </cell>
          <cell r="H2970" t="str">
            <v>黄永福</v>
          </cell>
        </row>
        <row r="2971">
          <cell r="C2971" t="str">
            <v>HRB400E Φ20 9m</v>
          </cell>
        </row>
        <row r="2971">
          <cell r="E2971">
            <v>35</v>
          </cell>
          <cell r="F2971">
            <v>45786</v>
          </cell>
          <cell r="G2971" t="str">
            <v>（五局乐山机场项目）乐山市五通桥区冠英镇</v>
          </cell>
          <cell r="H2971" t="str">
            <v>王思思</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6.7166782407" refreshedBy="Administrator" recordCount="29">
  <cacheSource type="worksheet">
    <worksheetSource ref="A1:F30" sheet="Sheet1"/>
  </cacheSource>
  <cacheFields count="6">
    <cacheField name="标段名称" numFmtId="0">
      <sharedItems count="1">
        <s v="华西简阳西城嘉苑"/>
      </sharedItems>
    </cacheField>
    <cacheField name="下单时间" numFmtId="14">
      <sharedItems containsSemiMixedTypes="0" containsString="0" containsNonDate="0" containsDate="1" minDate="2025-05-09T00:00:00" maxDate="2025-05-09T00:00:00" count="1">
        <d v="2025-05-09T00:00:00"/>
      </sharedItems>
    </cacheField>
    <cacheField name="集物网订单编号" numFmtId="0">
      <sharedItems count="1">
        <s v="JWDDCD2025050700178"/>
      </sharedItems>
    </cacheField>
    <cacheField name="物资名称" numFmtId="0">
      <sharedItems count="3">
        <s v="盘螺"/>
        <s v="螺纹钢"/>
        <s v="高线"/>
      </sharedItems>
    </cacheField>
    <cacheField name="规格型号" numFmtId="0">
      <sharedItems count="18">
        <s v="HRB400E Φ8"/>
        <s v="HRB400E Φ10"/>
        <s v="HRB400E Φ12"/>
        <s v="HRB400E Φ6"/>
        <s v="HRB400E Φ14 9m"/>
        <s v="HRB400E Φ16 9m"/>
        <s v="HRB400E Φ18 9m"/>
        <s v="HRB400E Φ20 9m"/>
        <s v="HRB400E Φ25 9m"/>
        <s v="HRB500E Φ12"/>
        <s v="HRB500E Φ14"/>
        <s v="HRB500E Φ16"/>
        <s v="HRB500E Φ18"/>
        <s v="HRB500E Φ20"/>
        <s v="HRB500E Φ22"/>
        <s v="HRB500E Φ25"/>
        <s v="HPB300 Φ8"/>
        <s v="HRB400E Φ22 9m"/>
      </sharedItems>
    </cacheField>
    <cacheField name="需求量" numFmtId="0">
      <sharedItems containsSemiMixedTypes="0" containsString="0" containsNumber="1" minValue="0" maxValue="54" count="14">
        <n v="35"/>
        <n v="10"/>
        <n v="25"/>
        <n v="2"/>
        <n v="14"/>
        <n v="54"/>
        <n v="17"/>
        <n v="4"/>
        <n v="7"/>
        <n v="2.5"/>
        <n v="3.5"/>
        <n v="4.5"/>
        <n v="41"/>
        <n v="12"/>
      </sharedItems>
    </cacheField>
  </cacheFields>
</pivotCacheDefinition>
</file>

<file path=xl/pivotCache/pivotCacheRecords1.xml><?xml version="1.0" encoding="utf-8"?>
<pivotCacheRecords xmlns="http://schemas.openxmlformats.org/spreadsheetml/2006/main" xmlns:r="http://schemas.openxmlformats.org/officeDocument/2006/relationships" count="29">
  <r>
    <x v="0"/>
    <x v="0"/>
    <x v="0"/>
    <x v="0"/>
    <x v="0"/>
    <x v="0"/>
  </r>
  <r>
    <x v="0"/>
    <x v="0"/>
    <x v="0"/>
    <x v="0"/>
    <x v="1"/>
    <x v="1"/>
  </r>
  <r>
    <x v="0"/>
    <x v="0"/>
    <x v="0"/>
    <x v="0"/>
    <x v="2"/>
    <x v="2"/>
  </r>
  <r>
    <x v="0"/>
    <x v="0"/>
    <x v="0"/>
    <x v="0"/>
    <x v="3"/>
    <x v="3"/>
  </r>
  <r>
    <x v="0"/>
    <x v="0"/>
    <x v="0"/>
    <x v="0"/>
    <x v="0"/>
    <x v="4"/>
  </r>
  <r>
    <x v="0"/>
    <x v="0"/>
    <x v="0"/>
    <x v="0"/>
    <x v="1"/>
    <x v="5"/>
  </r>
  <r>
    <x v="0"/>
    <x v="0"/>
    <x v="0"/>
    <x v="0"/>
    <x v="2"/>
    <x v="6"/>
  </r>
  <r>
    <x v="0"/>
    <x v="0"/>
    <x v="0"/>
    <x v="1"/>
    <x v="4"/>
    <x v="7"/>
  </r>
  <r>
    <x v="0"/>
    <x v="0"/>
    <x v="0"/>
    <x v="1"/>
    <x v="5"/>
    <x v="8"/>
  </r>
  <r>
    <x v="0"/>
    <x v="0"/>
    <x v="0"/>
    <x v="1"/>
    <x v="6"/>
    <x v="9"/>
  </r>
  <r>
    <x v="0"/>
    <x v="0"/>
    <x v="0"/>
    <x v="1"/>
    <x v="7"/>
    <x v="9"/>
  </r>
  <r>
    <x v="0"/>
    <x v="0"/>
    <x v="0"/>
    <x v="1"/>
    <x v="8"/>
    <x v="9"/>
  </r>
  <r>
    <x v="0"/>
    <x v="0"/>
    <x v="0"/>
    <x v="1"/>
    <x v="9"/>
    <x v="9"/>
  </r>
  <r>
    <x v="0"/>
    <x v="0"/>
    <x v="0"/>
    <x v="1"/>
    <x v="10"/>
    <x v="9"/>
  </r>
  <r>
    <x v="0"/>
    <x v="0"/>
    <x v="0"/>
    <x v="1"/>
    <x v="11"/>
    <x v="9"/>
  </r>
  <r>
    <x v="0"/>
    <x v="0"/>
    <x v="0"/>
    <x v="1"/>
    <x v="12"/>
    <x v="9"/>
  </r>
  <r>
    <x v="0"/>
    <x v="0"/>
    <x v="0"/>
    <x v="1"/>
    <x v="13"/>
    <x v="10"/>
  </r>
  <r>
    <x v="0"/>
    <x v="0"/>
    <x v="0"/>
    <x v="1"/>
    <x v="14"/>
    <x v="9"/>
  </r>
  <r>
    <x v="0"/>
    <x v="0"/>
    <x v="0"/>
    <x v="1"/>
    <x v="15"/>
    <x v="11"/>
  </r>
  <r>
    <x v="0"/>
    <x v="0"/>
    <x v="0"/>
    <x v="2"/>
    <x v="16"/>
    <x v="3"/>
  </r>
  <r>
    <x v="0"/>
    <x v="0"/>
    <x v="0"/>
    <x v="0"/>
    <x v="0"/>
    <x v="3"/>
  </r>
  <r>
    <x v="0"/>
    <x v="0"/>
    <x v="0"/>
    <x v="0"/>
    <x v="1"/>
    <x v="9"/>
  </r>
  <r>
    <x v="0"/>
    <x v="0"/>
    <x v="0"/>
    <x v="0"/>
    <x v="2"/>
    <x v="1"/>
  </r>
  <r>
    <x v="0"/>
    <x v="0"/>
    <x v="0"/>
    <x v="1"/>
    <x v="4"/>
    <x v="1"/>
  </r>
  <r>
    <x v="0"/>
    <x v="0"/>
    <x v="0"/>
    <x v="1"/>
    <x v="5"/>
    <x v="12"/>
  </r>
  <r>
    <x v="0"/>
    <x v="0"/>
    <x v="0"/>
    <x v="1"/>
    <x v="6"/>
    <x v="3"/>
  </r>
  <r>
    <x v="0"/>
    <x v="0"/>
    <x v="0"/>
    <x v="1"/>
    <x v="7"/>
    <x v="8"/>
  </r>
  <r>
    <x v="0"/>
    <x v="0"/>
    <x v="0"/>
    <x v="1"/>
    <x v="17"/>
    <x v="3"/>
  </r>
  <r>
    <x v="0"/>
    <x v="0"/>
    <x v="0"/>
    <x v="1"/>
    <x v="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4:M23" firstHeaderRow="1" firstDataRow="1" firstDataCol="1"/>
  <pivotFields count="6">
    <pivotField compact="0" showAll="0">
      <items count="2">
        <item x="0"/>
        <item t="default"/>
      </items>
    </pivotField>
    <pivotField compact="0" numFmtId="14" showAll="0"/>
    <pivotField compact="0" showAll="0"/>
    <pivotField compact="0" showAll="0"/>
    <pivotField axis="axisRow" compact="0" showAll="0">
      <items count="19">
        <item x="16"/>
        <item x="1"/>
        <item x="2"/>
        <item x="4"/>
        <item x="5"/>
        <item x="6"/>
        <item x="7"/>
        <item x="17"/>
        <item x="8"/>
        <item x="3"/>
        <item x="0"/>
        <item x="9"/>
        <item x="10"/>
        <item x="11"/>
        <item x="12"/>
        <item x="13"/>
        <item x="14"/>
        <item x="15"/>
        <item t="default"/>
      </items>
    </pivotField>
    <pivotField dataField="1" compact="0" showAll="0">
      <items count="15">
        <item x="3"/>
        <item x="9"/>
        <item x="10"/>
        <item x="7"/>
        <item x="11"/>
        <item x="8"/>
        <item x="1"/>
        <item x="13"/>
        <item x="4"/>
        <item x="6"/>
        <item x="2"/>
        <item x="0"/>
        <item x="12"/>
        <item x="5"/>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求和项:需求量"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87"/>
  <sheetViews>
    <sheetView tabSelected="1" workbookViewId="0">
      <pane ySplit="1" topLeftCell="A1445" activePane="bottomLeft" state="frozen"/>
      <selection/>
      <selection pane="bottomLeft" activeCell="I1478" sqref="I1478"/>
    </sheetView>
  </sheetViews>
  <sheetFormatPr defaultColWidth="8.89166666666667" defaultRowHeight="12"/>
  <cols>
    <col min="1" max="1" width="7.75" style="69" customWidth="1"/>
    <col min="2" max="2" width="52.125" style="8" customWidth="1"/>
    <col min="3" max="3" width="8.875" style="8" customWidth="1"/>
    <col min="4" max="4" width="23.5" style="8" customWidth="1"/>
    <col min="5" max="5" width="7.875" style="8" customWidth="1"/>
    <col min="6" max="6" width="13.625" style="8" customWidth="1"/>
    <col min="7" max="8" width="6.25" style="9" customWidth="1"/>
    <col min="9" max="9" width="70.25" style="8" customWidth="1"/>
    <col min="10" max="10" width="7" style="8" customWidth="1"/>
    <col min="11" max="11" width="9.625" style="8" customWidth="1"/>
    <col min="12" max="12" width="17" style="70" customWidth="1"/>
    <col min="13" max="13" width="8.125" style="71" customWidth="1"/>
    <col min="14" max="14" width="2.25" style="71" customWidth="1"/>
    <col min="15" max="16" width="3.875" style="71" customWidth="1"/>
    <col min="17" max="17" width="7.25" style="72" customWidth="1"/>
    <col min="18" max="18" width="8" style="72" customWidth="1"/>
    <col min="19" max="16384" width="8.89166666666667" style="8" customWidth="1"/>
  </cols>
  <sheetData>
    <row r="1" s="67" customFormat="1" ht="24" customHeight="1" spans="1:18">
      <c r="A1" s="73"/>
      <c r="B1" s="1" t="s">
        <v>0</v>
      </c>
      <c r="C1" s="2" t="s">
        <v>1</v>
      </c>
      <c r="D1" s="2" t="s">
        <v>2</v>
      </c>
      <c r="E1" s="1" t="s">
        <v>3</v>
      </c>
      <c r="F1" s="1" t="s">
        <v>4</v>
      </c>
      <c r="G1" s="3" t="s">
        <v>5</v>
      </c>
      <c r="H1" s="74" t="s">
        <v>6</v>
      </c>
      <c r="I1" s="73" t="s">
        <v>7</v>
      </c>
      <c r="J1" s="73" t="s">
        <v>8</v>
      </c>
      <c r="K1" s="73" t="s">
        <v>9</v>
      </c>
      <c r="L1" s="79" t="s">
        <v>10</v>
      </c>
      <c r="M1" s="80" t="s">
        <v>11</v>
      </c>
      <c r="N1" s="81" t="s">
        <v>12</v>
      </c>
      <c r="O1" s="81" t="s">
        <v>13</v>
      </c>
      <c r="P1" s="81" t="s">
        <v>14</v>
      </c>
      <c r="Q1" s="88" t="s">
        <v>15</v>
      </c>
      <c r="R1" s="88" t="s">
        <v>16</v>
      </c>
    </row>
    <row r="2" hidden="1" spans="2:18">
      <c r="B2" s="75" t="s">
        <v>17</v>
      </c>
      <c r="C2" s="76">
        <v>45658</v>
      </c>
      <c r="D2" s="75" t="str">
        <f>VLOOKUP(B2,辅助信息!E:K,7,FALSE)</f>
        <v>JWDDCD2024101600090</v>
      </c>
      <c r="E2" s="75" t="str">
        <f>VLOOKUP(F2,辅助信息!A:B,2,FALSE)</f>
        <v>螺纹钢</v>
      </c>
      <c r="F2" s="75" t="s">
        <v>18</v>
      </c>
      <c r="G2" s="77">
        <v>69</v>
      </c>
      <c r="H2" s="77" t="e">
        <f>_xlfn._xlws.FILTER(#REF!,#REF!&amp;#REF!&amp;#REF!&amp;#REF!=C2&amp;F2&amp;I2&amp;J2,"未发货")</f>
        <v>#REF!</v>
      </c>
      <c r="I2" s="75" t="str">
        <f>VLOOKUP(B2,辅助信息!E:I,3,FALSE)</f>
        <v>（达州市公共卫生临床医疗中心项目-一标-1号制作房）达州市通川区西外复兴镇公共卫生临床医疗中心项目</v>
      </c>
      <c r="J2" s="75" t="str">
        <f>VLOOKUP(B2,辅助信息!E:I,4,FALSE)</f>
        <v>潘建发</v>
      </c>
      <c r="K2" s="75">
        <f>VLOOKUP(J2,辅助信息!H:I,2,FALSE)</f>
        <v>13658059919</v>
      </c>
      <c r="L2" s="82" t="str">
        <f>VLOOKUP(B2,辅助信息!E:J,6,FALSE)</f>
        <v>提前联系到场规格,一天到场车辆不低于2车</v>
      </c>
      <c r="M2" s="82"/>
      <c r="N2" s="82"/>
      <c r="O2" s="82"/>
      <c r="P2" s="82"/>
      <c r="Q2" s="75" t="str">
        <f>VLOOKUP(B2,辅助信息!E:M,9,FALSE)</f>
        <v>ZTWM-CDGS-XS-2024-0205-五冶钢构-达州市通川区西外复兴镇及临近片区建设项目</v>
      </c>
      <c r="R2" s="8"/>
    </row>
    <row r="3" hidden="1" spans="2:18">
      <c r="B3" s="4" t="s">
        <v>17</v>
      </c>
      <c r="C3" s="5">
        <v>45658</v>
      </c>
      <c r="D3" s="4" t="str">
        <f>VLOOKUP(B3,辅助信息!E:K,7,FALSE)</f>
        <v>JWDDCD2024101600090</v>
      </c>
      <c r="E3" s="4" t="str">
        <f>VLOOKUP(F3,辅助信息!A:B,2,FALSE)</f>
        <v>螺纹钢</v>
      </c>
      <c r="F3" s="4" t="s">
        <v>19</v>
      </c>
      <c r="G3" s="7">
        <v>35</v>
      </c>
      <c r="H3" s="7" t="e">
        <f>_xlfn._xlws.FILTER(#REF!,#REF!&amp;#REF!&amp;#REF!&amp;#REF!=C3&amp;F3&amp;I3&amp;J3,"未发货")</f>
        <v>#REF!</v>
      </c>
      <c r="I3" s="4" t="str">
        <f>VLOOKUP(B3,辅助信息!E:I,3,FALSE)</f>
        <v>（达州市公共卫生临床医疗中心项目-一标-1号制作房）达州市通川区西外复兴镇公共卫生临床医疗中心项目</v>
      </c>
      <c r="J3" s="4" t="str">
        <f>VLOOKUP(B3,辅助信息!E:I,4,FALSE)</f>
        <v>潘建发</v>
      </c>
      <c r="K3" s="4">
        <f>VLOOKUP(J3,辅助信息!H:I,2,FALSE)</f>
        <v>13658059919</v>
      </c>
      <c r="L3" s="83"/>
      <c r="M3" s="84"/>
      <c r="N3" s="84"/>
      <c r="O3" s="84"/>
      <c r="P3" s="84"/>
      <c r="Q3" s="4" t="str">
        <f>VLOOKUP(B3,辅助信息!E:M,9,FALSE)</f>
        <v>ZTWM-CDGS-XS-2024-0205-五冶钢构-达州市通川区西外复兴镇及临近片区建设项目</v>
      </c>
      <c r="R3" s="8"/>
    </row>
    <row r="4" hidden="1" spans="2:18">
      <c r="B4" s="4" t="s">
        <v>20</v>
      </c>
      <c r="C4" s="5">
        <v>45658</v>
      </c>
      <c r="D4" s="4" t="str">
        <f>VLOOKUP(B4,辅助信息!E:K,7,FALSE)</f>
        <v>JWDDCD2025021900064</v>
      </c>
      <c r="E4" s="4" t="str">
        <f>VLOOKUP(F4,辅助信息!A:B,2,FALSE)</f>
        <v>螺纹钢</v>
      </c>
      <c r="F4" s="4" t="s">
        <v>21</v>
      </c>
      <c r="G4" s="7">
        <v>5</v>
      </c>
      <c r="H4" s="7" t="e">
        <f>_xlfn._xlws.FILTER(#REF!,#REF!&amp;#REF!&amp;#REF!&amp;#REF!=C4&amp;F4&amp;I4&amp;J4,"未发货")</f>
        <v>#REF!</v>
      </c>
      <c r="I4" s="4" t="str">
        <f>VLOOKUP(B4,辅助信息!E:I,3,FALSE)</f>
        <v>(五冶钢构医学科学产业园建设项目房建三部-一标（7-2）)四川省南充市顺庆区搬罾街道学府大道二段</v>
      </c>
      <c r="J4" s="4" t="str">
        <f>VLOOKUP(B4,辅助信息!E:I,4,FALSE)</f>
        <v>郑林</v>
      </c>
      <c r="K4" s="4">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 t="str">
        <f>VLOOKUP(B4,辅助信息!E:M,9,FALSE)</f>
        <v>ZTWM-CDGS-XS-2024-0248-五冶钢构-南充市医学院项目</v>
      </c>
      <c r="R4" s="8"/>
    </row>
    <row r="5" hidden="1" spans="2:18">
      <c r="B5" s="4" t="s">
        <v>20</v>
      </c>
      <c r="C5" s="5">
        <v>45658</v>
      </c>
      <c r="D5" s="4" t="str">
        <f>VLOOKUP(B5,辅助信息!E:K,7,FALSE)</f>
        <v>JWDDCD2025021900064</v>
      </c>
      <c r="E5" s="4" t="str">
        <f>VLOOKUP(F5,辅助信息!A:B,2,FALSE)</f>
        <v>螺纹钢</v>
      </c>
      <c r="F5" s="4" t="s">
        <v>22</v>
      </c>
      <c r="G5" s="7">
        <v>15</v>
      </c>
      <c r="H5" s="7" t="e">
        <f>_xlfn._xlws.FILTER(#REF!,#REF!&amp;#REF!&amp;#REF!&amp;#REF!=C5&amp;F5&amp;I5&amp;J5,"未发货")</f>
        <v>#REF!</v>
      </c>
      <c r="I5" s="4" t="str">
        <f>VLOOKUP(B5,辅助信息!E:I,3,FALSE)</f>
        <v>(五冶钢构医学科学产业园建设项目房建三部-一标（7-2）)四川省南充市顺庆区搬罾街道学府大道二段</v>
      </c>
      <c r="J5" s="4" t="str">
        <f>VLOOKUP(B5,辅助信息!E:I,4,FALSE)</f>
        <v>郑林</v>
      </c>
      <c r="K5" s="4">
        <f>VLOOKUP(J5,辅助信息!H:I,2,FALSE)</f>
        <v>18349955455</v>
      </c>
      <c r="L5" s="85"/>
      <c r="M5" s="84"/>
      <c r="N5" s="84"/>
      <c r="O5" s="84"/>
      <c r="P5" s="84"/>
      <c r="Q5" s="4" t="str">
        <f>VLOOKUP(B5,辅助信息!E:M,9,FALSE)</f>
        <v>ZTWM-CDGS-XS-2024-0248-五冶钢构-南充市医学院项目</v>
      </c>
      <c r="R5" s="8"/>
    </row>
    <row r="6" hidden="1" spans="2:18">
      <c r="B6" s="4" t="s">
        <v>23</v>
      </c>
      <c r="C6" s="5">
        <v>45658</v>
      </c>
      <c r="D6" s="4" t="str">
        <f>VLOOKUP(B6,辅助信息!E:K,7,FALSE)</f>
        <v>JWDDCD2025021900064</v>
      </c>
      <c r="E6" s="4" t="str">
        <f>VLOOKUP(F6,辅助信息!A:B,2,FALSE)</f>
        <v>螺纹钢</v>
      </c>
      <c r="F6" s="4" t="s">
        <v>21</v>
      </c>
      <c r="G6" s="7">
        <v>5</v>
      </c>
      <c r="H6" s="7" t="e">
        <f>_xlfn._xlws.FILTER(#REF!,#REF!&amp;#REF!&amp;#REF!&amp;#REF!=C6&amp;F6&amp;I6&amp;J6,"未发货")</f>
        <v>#REF!</v>
      </c>
      <c r="I6" s="4" t="str">
        <f>VLOOKUP(B6,辅助信息!E:I,3,FALSE)</f>
        <v>(五冶钢构医学科学产业园建设项目房建三部-一标（7-3）)四川省南充市顺庆区搬罾街道学府大道二段</v>
      </c>
      <c r="J6" s="4" t="str">
        <f>VLOOKUP(B6,辅助信息!E:I,4,FALSE)</f>
        <v>郑林</v>
      </c>
      <c r="K6" s="4">
        <f>VLOOKUP(J6,辅助信息!H:I,2,FALSE)</f>
        <v>18349955455</v>
      </c>
      <c r="L6" s="85"/>
      <c r="M6" s="84"/>
      <c r="N6" s="84"/>
      <c r="O6" s="84"/>
      <c r="P6" s="84"/>
      <c r="Q6" s="4" t="str">
        <f>VLOOKUP(B6,辅助信息!E:M,9,FALSE)</f>
        <v>ZTWM-CDGS-XS-2024-0248-五冶钢构-南充市医学院项目</v>
      </c>
      <c r="R6" s="8"/>
    </row>
    <row r="7" hidden="1" spans="2:18">
      <c r="B7" s="4" t="s">
        <v>23</v>
      </c>
      <c r="C7" s="5">
        <v>45658</v>
      </c>
      <c r="D7" s="4" t="str">
        <f>VLOOKUP(B7,辅助信息!E:K,7,FALSE)</f>
        <v>JWDDCD2025021900064</v>
      </c>
      <c r="E7" s="4" t="str">
        <f>VLOOKUP(F7,辅助信息!A:B,2,FALSE)</f>
        <v>螺纹钢</v>
      </c>
      <c r="F7" s="4" t="s">
        <v>22</v>
      </c>
      <c r="G7" s="7">
        <v>15</v>
      </c>
      <c r="H7" s="7" t="e">
        <f>_xlfn._xlws.FILTER(#REF!,#REF!&amp;#REF!&amp;#REF!&amp;#REF!=C7&amp;F7&amp;I7&amp;J7,"未发货")</f>
        <v>#REF!</v>
      </c>
      <c r="I7" s="4" t="str">
        <f>VLOOKUP(B7,辅助信息!E:I,3,FALSE)</f>
        <v>(五冶钢构医学科学产业园建设项目房建三部-一标（7-3）)四川省南充市顺庆区搬罾街道学府大道二段</v>
      </c>
      <c r="J7" s="4" t="str">
        <f>VLOOKUP(B7,辅助信息!E:I,4,FALSE)</f>
        <v>郑林</v>
      </c>
      <c r="K7" s="4">
        <f>VLOOKUP(J7,辅助信息!H:I,2,FALSE)</f>
        <v>18349955455</v>
      </c>
      <c r="L7" s="85"/>
      <c r="M7" s="84"/>
      <c r="N7" s="84"/>
      <c r="O7" s="84"/>
      <c r="P7" s="84"/>
      <c r="Q7" s="4" t="str">
        <f>VLOOKUP(B7,辅助信息!E:M,9,FALSE)</f>
        <v>ZTWM-CDGS-XS-2024-0248-五冶钢构-南充市医学院项目</v>
      </c>
      <c r="R7" s="8"/>
    </row>
    <row r="8" hidden="1" spans="2:18">
      <c r="B8" s="4" t="s">
        <v>24</v>
      </c>
      <c r="C8" s="5">
        <v>45658</v>
      </c>
      <c r="D8" s="4" t="str">
        <f>VLOOKUP(B8,辅助信息!E:K,7,FALSE)</f>
        <v>JWDDCD2025021900064</v>
      </c>
      <c r="E8" s="4" t="str">
        <f>VLOOKUP(F8,辅助信息!A:B,2,FALSE)</f>
        <v>螺纹钢</v>
      </c>
      <c r="F8" s="4" t="s">
        <v>22</v>
      </c>
      <c r="G8" s="7">
        <v>15</v>
      </c>
      <c r="H8" s="7" t="e">
        <f>_xlfn._xlws.FILTER(#REF!,#REF!&amp;#REF!&amp;#REF!&amp;#REF!=C8&amp;F8&amp;I8&amp;J8,"未发货")</f>
        <v>#REF!</v>
      </c>
      <c r="I8" s="4" t="str">
        <f>VLOOKUP(B8,辅助信息!E:I,3,FALSE)</f>
        <v>(五冶钢构医学科学产业园建设项目房建三部-一标（7-4）)四川省南充市顺庆区搬罾街道学府大道二段</v>
      </c>
      <c r="J8" s="4" t="str">
        <f>VLOOKUP(B8,辅助信息!E:I,4,FALSE)</f>
        <v>郑林</v>
      </c>
      <c r="K8" s="4">
        <f>VLOOKUP(J8,辅助信息!H:I,2,FALSE)</f>
        <v>18349955455</v>
      </c>
      <c r="L8" s="83"/>
      <c r="M8" s="84"/>
      <c r="N8" s="84"/>
      <c r="O8" s="84"/>
      <c r="P8" s="84"/>
      <c r="Q8" s="4"/>
      <c r="R8" s="8"/>
    </row>
    <row r="9" hidden="1" spans="2:18">
      <c r="B9" s="4" t="s">
        <v>25</v>
      </c>
      <c r="C9" s="5">
        <v>45658</v>
      </c>
      <c r="D9" s="4" t="str">
        <f>VLOOKUP(B9,辅助信息!E:K,7,FALSE)</f>
        <v>JWDDCD2024102400111</v>
      </c>
      <c r="E9" s="4" t="str">
        <f>VLOOKUP(F9,辅助信息!A:B,2,FALSE)</f>
        <v>盘螺</v>
      </c>
      <c r="F9" s="4" t="s">
        <v>26</v>
      </c>
      <c r="G9" s="7">
        <v>3</v>
      </c>
      <c r="H9" s="7" t="e">
        <f>_xlfn._xlws.FILTER(#REF!,#REF!&amp;#REF!&amp;#REF!&amp;#REF!=C9&amp;F9&amp;I9&amp;J9,"未发货")</f>
        <v>#REF!</v>
      </c>
      <c r="I9" s="4" t="str">
        <f>VLOOKUP(B9,辅助信息!E:I,3,FALSE)</f>
        <v>（五冶达州国道542项目-二工区路基五工段）四川省达州市达川区赵固镇黄家坡</v>
      </c>
      <c r="J9" s="4" t="str">
        <f>VLOOKUP(B9,辅助信息!E:I,4,FALSE)</f>
        <v>潘远林</v>
      </c>
      <c r="K9" s="4">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 t="str">
        <f>VLOOKUP(B9,辅助信息!E:M,9,FALSE)</f>
        <v>ZTWM-CDGS-XS-2024-0181-五冶天府-国道542项目（二批次）</v>
      </c>
      <c r="R9" s="8"/>
    </row>
    <row r="10" hidden="1" spans="2:18">
      <c r="B10" s="4" t="s">
        <v>25</v>
      </c>
      <c r="C10" s="5">
        <v>45658</v>
      </c>
      <c r="D10" s="4" t="str">
        <f>VLOOKUP(B10,辅助信息!E:K,7,FALSE)</f>
        <v>JWDDCD2024102400111</v>
      </c>
      <c r="E10" s="4" t="str">
        <f>VLOOKUP(F10,辅助信息!A:B,2,FALSE)</f>
        <v>螺纹钢</v>
      </c>
      <c r="F10" s="4" t="s">
        <v>27</v>
      </c>
      <c r="G10" s="7">
        <v>13</v>
      </c>
      <c r="H10" s="7" t="e">
        <f>_xlfn._xlws.FILTER(#REF!,#REF!&amp;#REF!&amp;#REF!&amp;#REF!=C10&amp;F10&amp;I10&amp;J10,"未发货")</f>
        <v>#REF!</v>
      </c>
      <c r="I10" s="4" t="str">
        <f>VLOOKUP(B10,辅助信息!E:I,3,FALSE)</f>
        <v>（五冶达州国道542项目-二工区路基五工段）四川省达州市达川区赵固镇黄家坡</v>
      </c>
      <c r="J10" s="4" t="str">
        <f>VLOOKUP(B10,辅助信息!E:I,4,FALSE)</f>
        <v>潘远林</v>
      </c>
      <c r="K10" s="4">
        <f>VLOOKUP(J10,辅助信息!H:I,2,FALSE)</f>
        <v>18281865966</v>
      </c>
      <c r="L10" s="85"/>
      <c r="M10" s="84"/>
      <c r="N10" s="84"/>
      <c r="O10" s="84"/>
      <c r="P10" s="84"/>
      <c r="Q10" s="4" t="str">
        <f>VLOOKUP(B10,辅助信息!E:M,9,FALSE)</f>
        <v>ZTWM-CDGS-XS-2024-0181-五冶天府-国道542项目（二批次）</v>
      </c>
      <c r="R10" s="8"/>
    </row>
    <row r="11" hidden="1" spans="2:18">
      <c r="B11" s="4" t="s">
        <v>25</v>
      </c>
      <c r="C11" s="5">
        <v>45658</v>
      </c>
      <c r="D11" s="4" t="str">
        <f>VLOOKUP(B11,辅助信息!E:K,7,FALSE)</f>
        <v>JWDDCD2024102400111</v>
      </c>
      <c r="E11" s="4" t="str">
        <f>VLOOKUP(F11,辅助信息!A:B,2,FALSE)</f>
        <v>螺纹钢</v>
      </c>
      <c r="F11" s="4" t="s">
        <v>19</v>
      </c>
      <c r="G11" s="7">
        <v>10</v>
      </c>
      <c r="H11" s="7" t="e">
        <f>_xlfn._xlws.FILTER(#REF!,#REF!&amp;#REF!&amp;#REF!&amp;#REF!=C11&amp;F11&amp;I11&amp;J11,"未发货")</f>
        <v>#REF!</v>
      </c>
      <c r="I11" s="4" t="str">
        <f>VLOOKUP(B11,辅助信息!E:I,3,FALSE)</f>
        <v>（五冶达州国道542项目-二工区路基五工段）四川省达州市达川区赵固镇黄家坡</v>
      </c>
      <c r="J11" s="4" t="str">
        <f>VLOOKUP(B11,辅助信息!E:I,4,FALSE)</f>
        <v>潘远林</v>
      </c>
      <c r="K11" s="4">
        <f>VLOOKUP(J11,辅助信息!H:I,2,FALSE)</f>
        <v>18281865966</v>
      </c>
      <c r="L11" s="85"/>
      <c r="M11" s="84"/>
      <c r="N11" s="84"/>
      <c r="O11" s="84"/>
      <c r="P11" s="84"/>
      <c r="Q11" s="4" t="str">
        <f>VLOOKUP(B11,辅助信息!E:M,9,FALSE)</f>
        <v>ZTWM-CDGS-XS-2024-0181-五冶天府-国道542项目（二批次）</v>
      </c>
      <c r="R11" s="8"/>
    </row>
    <row r="12" hidden="1" spans="2:18">
      <c r="B12" s="4" t="s">
        <v>25</v>
      </c>
      <c r="C12" s="5">
        <v>45658</v>
      </c>
      <c r="D12" s="4" t="str">
        <f>VLOOKUP(B12,辅助信息!E:K,7,FALSE)</f>
        <v>JWDDCD2024102400111</v>
      </c>
      <c r="E12" s="4" t="str">
        <f>VLOOKUP(F12,辅助信息!A:B,2,FALSE)</f>
        <v>螺纹钢</v>
      </c>
      <c r="F12" s="4" t="s">
        <v>28</v>
      </c>
      <c r="G12" s="7">
        <v>10</v>
      </c>
      <c r="H12" s="7" t="e">
        <f>_xlfn._xlws.FILTER(#REF!,#REF!&amp;#REF!&amp;#REF!&amp;#REF!=C12&amp;F12&amp;I12&amp;J12,"未发货")</f>
        <v>#REF!</v>
      </c>
      <c r="I12" s="4" t="str">
        <f>VLOOKUP(B12,辅助信息!E:I,3,FALSE)</f>
        <v>（五冶达州国道542项目-二工区路基五工段）四川省达州市达川区赵固镇黄家坡</v>
      </c>
      <c r="J12" s="4" t="str">
        <f>VLOOKUP(B12,辅助信息!E:I,4,FALSE)</f>
        <v>潘远林</v>
      </c>
      <c r="K12" s="4">
        <f>VLOOKUP(J12,辅助信息!H:I,2,FALSE)</f>
        <v>18281865966</v>
      </c>
      <c r="L12" s="83"/>
      <c r="M12" s="84"/>
      <c r="N12" s="84"/>
      <c r="O12" s="84"/>
      <c r="P12" s="84"/>
      <c r="Q12" s="4" t="str">
        <f>VLOOKUP(B12,辅助信息!E:M,9,FALSE)</f>
        <v>ZTWM-CDGS-XS-2024-0181-五冶天府-国道542项目（二批次）</v>
      </c>
      <c r="R12" s="8"/>
    </row>
    <row r="13" ht="56.25" hidden="1" customHeight="1" spans="2:18">
      <c r="B13" s="4" t="s">
        <v>29</v>
      </c>
      <c r="C13" s="5">
        <v>45658</v>
      </c>
      <c r="D13" s="4" t="str">
        <f>VLOOKUP(B13,辅助信息!E:K,7,FALSE)</f>
        <v>JWDDCD2024102400111</v>
      </c>
      <c r="E13" s="4" t="str">
        <f>VLOOKUP(F13,辅助信息!A:B,2,FALSE)</f>
        <v>螺纹钢</v>
      </c>
      <c r="F13" s="4" t="s">
        <v>30</v>
      </c>
      <c r="G13" s="7">
        <v>35</v>
      </c>
      <c r="H13" s="7" t="e">
        <f>_xlfn._xlws.FILTER(#REF!,#REF!&amp;#REF!&amp;#REF!&amp;#REF!=C13&amp;F13&amp;I13&amp;J13,"未发货")</f>
        <v>#REF!</v>
      </c>
      <c r="I13" s="4" t="str">
        <f>VLOOKUP(B13,辅助信息!E:I,3,FALSE)</f>
        <v>（五冶达州国道542项目-二工区黄家湾隧道工段）四川省达州市达川区赵固镇黄家坡</v>
      </c>
      <c r="J13" s="4" t="str">
        <f>VLOOKUP(B13,辅助信息!E:I,4,FALSE)</f>
        <v>罗永方</v>
      </c>
      <c r="K13" s="4">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
      <c r="R13" s="8"/>
    </row>
    <row r="14" hidden="1" spans="2:18">
      <c r="B14" s="4" t="s">
        <v>31</v>
      </c>
      <c r="C14" s="5">
        <v>45658</v>
      </c>
      <c r="D14" s="4" t="str">
        <f>VLOOKUP(B14,辅助信息!E:K,7,FALSE)</f>
        <v>JWDDCD2024121000136</v>
      </c>
      <c r="E14" s="4" t="str">
        <f>VLOOKUP(F14,辅助信息!A:B,2,FALSE)</f>
        <v>螺纹钢</v>
      </c>
      <c r="F14" s="4" t="s">
        <v>27</v>
      </c>
      <c r="G14" s="7">
        <v>9</v>
      </c>
      <c r="H14" s="7" t="e">
        <f>_xlfn._xlws.FILTER(#REF!,#REF!&amp;#REF!&amp;#REF!&amp;#REF!=C14&amp;F14&amp;I14&amp;J14,"未发货")</f>
        <v>#REF!</v>
      </c>
      <c r="I14" s="4" t="str">
        <f>VLOOKUP(B14,辅助信息!E:I,3,FALSE)</f>
        <v>（四川商建-射洪城乡一体化项目）遂宁市射洪市忠新幼儿园北侧约220米新溪小区</v>
      </c>
      <c r="J14" s="4" t="str">
        <f>VLOOKUP(B14,辅助信息!E:I,4,FALSE)</f>
        <v>柏子刚</v>
      </c>
      <c r="K14" s="4">
        <f>VLOOKUP(J14,辅助信息!H:I,2,FALSE)</f>
        <v>15692885305</v>
      </c>
      <c r="L14" s="84" t="str">
        <f>VLOOKUP(B14,辅助信息!E:J,6,FALSE)</f>
        <v>提前联系到场规格及数量</v>
      </c>
      <c r="M14" s="84"/>
      <c r="N14" s="84"/>
      <c r="O14" s="84"/>
      <c r="P14" s="84"/>
      <c r="Q14" s="4" t="str">
        <f>VLOOKUP(B14,辅助信息!E:M,9,FALSE)</f>
        <v>ZTWM-CDGS-XS-2024-0179-四川商投-射洪城乡一体化建设项目</v>
      </c>
      <c r="R14" s="8"/>
    </row>
    <row r="15" hidden="1" spans="2:18">
      <c r="B15" s="4" t="s">
        <v>31</v>
      </c>
      <c r="C15" s="5">
        <v>45658</v>
      </c>
      <c r="D15" s="4" t="str">
        <f>VLOOKUP(B15,辅助信息!E:K,7,FALSE)</f>
        <v>JWDDCD2024121000136</v>
      </c>
      <c r="E15" s="4" t="str">
        <f>VLOOKUP(F15,辅助信息!A:B,2,FALSE)</f>
        <v>螺纹钢</v>
      </c>
      <c r="F15" s="4" t="s">
        <v>32</v>
      </c>
      <c r="G15" s="7">
        <v>21</v>
      </c>
      <c r="H15" s="7" t="e">
        <f>_xlfn._xlws.FILTER(#REF!,#REF!&amp;#REF!&amp;#REF!&amp;#REF!=C15&amp;F15&amp;I15&amp;J15,"未发货")</f>
        <v>#REF!</v>
      </c>
      <c r="I15" s="4" t="str">
        <f>VLOOKUP(B15,辅助信息!E:I,3,FALSE)</f>
        <v>（四川商建-射洪城乡一体化项目）遂宁市射洪市忠新幼儿园北侧约220米新溪小区</v>
      </c>
      <c r="J15" s="4" t="str">
        <f>VLOOKUP(B15,辅助信息!E:I,4,FALSE)</f>
        <v>柏子刚</v>
      </c>
      <c r="K15" s="4">
        <f>VLOOKUP(J15,辅助信息!H:I,2,FALSE)</f>
        <v>15692885305</v>
      </c>
      <c r="L15" s="85"/>
      <c r="M15" s="84"/>
      <c r="N15" s="84"/>
      <c r="O15" s="84"/>
      <c r="P15" s="84"/>
      <c r="Q15" s="4" t="str">
        <f>VLOOKUP(B15,辅助信息!E:M,9,FALSE)</f>
        <v>ZTWM-CDGS-XS-2024-0179-四川商投-射洪城乡一体化建设项目</v>
      </c>
      <c r="R15" s="8"/>
    </row>
    <row r="16" hidden="1" spans="2:18">
      <c r="B16" s="4" t="s">
        <v>31</v>
      </c>
      <c r="C16" s="5">
        <v>45658</v>
      </c>
      <c r="D16" s="4" t="str">
        <f>VLOOKUP(B16,辅助信息!E:K,7,FALSE)</f>
        <v>JWDDCD2024121000136</v>
      </c>
      <c r="E16" s="4" t="str">
        <f>VLOOKUP(F16,辅助信息!A:B,2,FALSE)</f>
        <v>螺纹钢</v>
      </c>
      <c r="F16" s="4" t="s">
        <v>30</v>
      </c>
      <c r="G16" s="7">
        <v>6</v>
      </c>
      <c r="H16" s="7" t="e">
        <f>_xlfn._xlws.FILTER(#REF!,#REF!&amp;#REF!&amp;#REF!&amp;#REF!=C16&amp;F16&amp;I16&amp;J16,"未发货")</f>
        <v>#REF!</v>
      </c>
      <c r="I16" s="4" t="str">
        <f>VLOOKUP(B16,辅助信息!E:I,3,FALSE)</f>
        <v>（四川商建-射洪城乡一体化项目）遂宁市射洪市忠新幼儿园北侧约220米新溪小区</v>
      </c>
      <c r="J16" s="4" t="str">
        <f>VLOOKUP(B16,辅助信息!E:I,4,FALSE)</f>
        <v>柏子刚</v>
      </c>
      <c r="K16" s="4">
        <f>VLOOKUP(J16,辅助信息!H:I,2,FALSE)</f>
        <v>15692885305</v>
      </c>
      <c r="L16" s="85"/>
      <c r="M16" s="84"/>
      <c r="N16" s="84"/>
      <c r="O16" s="84"/>
      <c r="P16" s="84"/>
      <c r="Q16" s="4" t="str">
        <f>VLOOKUP(B16,辅助信息!E:M,9,FALSE)</f>
        <v>ZTWM-CDGS-XS-2024-0179-四川商投-射洪城乡一体化建设项目</v>
      </c>
      <c r="R16" s="8"/>
    </row>
    <row r="17" hidden="1" spans="2:18">
      <c r="B17" s="4" t="s">
        <v>31</v>
      </c>
      <c r="C17" s="5">
        <v>45658</v>
      </c>
      <c r="D17" s="4" t="str">
        <f>VLOOKUP(B17,辅助信息!E:K,7,FALSE)</f>
        <v>JWDDCD2024121000136</v>
      </c>
      <c r="E17" s="4" t="str">
        <f>VLOOKUP(F17,辅助信息!A:B,2,FALSE)</f>
        <v>螺纹钢</v>
      </c>
      <c r="F17" s="4" t="s">
        <v>33</v>
      </c>
      <c r="G17" s="7">
        <v>36</v>
      </c>
      <c r="H17" s="7" t="e">
        <f>_xlfn._xlws.FILTER(#REF!,#REF!&amp;#REF!&amp;#REF!&amp;#REF!=C17&amp;F17&amp;I17&amp;J17,"未发货")</f>
        <v>#REF!</v>
      </c>
      <c r="I17" s="4" t="str">
        <f>VLOOKUP(B17,辅助信息!E:I,3,FALSE)</f>
        <v>（四川商建-射洪城乡一体化项目）遂宁市射洪市忠新幼儿园北侧约220米新溪小区</v>
      </c>
      <c r="J17" s="4" t="str">
        <f>VLOOKUP(B17,辅助信息!E:I,4,FALSE)</f>
        <v>柏子刚</v>
      </c>
      <c r="K17" s="4">
        <f>VLOOKUP(J17,辅助信息!H:I,2,FALSE)</f>
        <v>15692885305</v>
      </c>
      <c r="L17" s="83"/>
      <c r="M17" s="84"/>
      <c r="N17" s="84"/>
      <c r="O17" s="84"/>
      <c r="P17" s="84"/>
      <c r="Q17" s="4" t="str">
        <f>VLOOKUP(B17,辅助信息!E:M,9,FALSE)</f>
        <v>ZTWM-CDGS-XS-2024-0179-四川商投-射洪城乡一体化建设项目</v>
      </c>
      <c r="R17" s="8"/>
    </row>
    <row r="18" hidden="1" spans="2:18">
      <c r="B18" s="4" t="s">
        <v>17</v>
      </c>
      <c r="C18" s="5">
        <v>45659</v>
      </c>
      <c r="D18" s="4" t="str">
        <f>VLOOKUP(B18,辅助信息!E:K,7,FALSE)</f>
        <v>JWDDCD2024101600090</v>
      </c>
      <c r="E18" s="4" t="str">
        <f>VLOOKUP(F18,辅助信息!A:B,2,FALSE)</f>
        <v>螺纹钢</v>
      </c>
      <c r="F18" s="4" t="s">
        <v>18</v>
      </c>
      <c r="G18" s="7">
        <v>69</v>
      </c>
      <c r="H18" s="7" t="e">
        <f>_xlfn._xlws.FILTER(#REF!,#REF!&amp;#REF!&amp;#REF!&amp;#REF!=C18&amp;F18&amp;I18&amp;J18,"未发货")</f>
        <v>#REF!</v>
      </c>
      <c r="I18" s="4" t="str">
        <f>VLOOKUP(B18,辅助信息!E:I,3,FALSE)</f>
        <v>（达州市公共卫生临床医疗中心项目-一标-1号制作房）达州市通川区西外复兴镇公共卫生临床医疗中心项目</v>
      </c>
      <c r="J18" s="4" t="str">
        <f>VLOOKUP(B18,辅助信息!E:I,4,FALSE)</f>
        <v>潘建发</v>
      </c>
      <c r="K18" s="4">
        <f>VLOOKUP(J18,辅助信息!H:I,2,FALSE)</f>
        <v>13658059919</v>
      </c>
      <c r="L18" s="84" t="s">
        <v>34</v>
      </c>
      <c r="M18" s="84"/>
      <c r="N18" s="84"/>
      <c r="O18" s="84"/>
      <c r="P18" s="84"/>
      <c r="Q18" s="4" t="str">
        <f>VLOOKUP(B18,辅助信息!E:M,9,FALSE)</f>
        <v>ZTWM-CDGS-XS-2024-0205-五冶钢构-达州市通川区西外复兴镇及临近片区建设项目</v>
      </c>
      <c r="R18" s="8"/>
    </row>
    <row r="19" hidden="1" spans="2:18">
      <c r="B19" s="4" t="s">
        <v>17</v>
      </c>
      <c r="C19" s="5">
        <v>45659</v>
      </c>
      <c r="D19" s="4" t="str">
        <f>VLOOKUP(B19,辅助信息!E:K,7,FALSE)</f>
        <v>JWDDCD2024101600090</v>
      </c>
      <c r="E19" s="4" t="str">
        <f>VLOOKUP(F19,辅助信息!A:B,2,FALSE)</f>
        <v>螺纹钢</v>
      </c>
      <c r="F19" s="4" t="s">
        <v>19</v>
      </c>
      <c r="G19" s="7">
        <v>35</v>
      </c>
      <c r="H19" s="7" t="e">
        <f>_xlfn._xlws.FILTER(#REF!,#REF!&amp;#REF!&amp;#REF!&amp;#REF!=C19&amp;F19&amp;I19&amp;J19,"未发货")</f>
        <v>#REF!</v>
      </c>
      <c r="I19" s="4" t="str">
        <f>VLOOKUP(B19,辅助信息!E:I,3,FALSE)</f>
        <v>（达州市公共卫生临床医疗中心项目-一标-1号制作房）达州市通川区西外复兴镇公共卫生临床医疗中心项目</v>
      </c>
      <c r="J19" s="4" t="str">
        <f>VLOOKUP(B19,辅助信息!E:I,4,FALSE)</f>
        <v>潘建发</v>
      </c>
      <c r="K19" s="4">
        <f>VLOOKUP(J19,辅助信息!H:I,2,FALSE)</f>
        <v>13658059919</v>
      </c>
      <c r="L19" s="83"/>
      <c r="M19" s="84"/>
      <c r="N19" s="84"/>
      <c r="O19" s="84"/>
      <c r="P19" s="84"/>
      <c r="Q19" s="4" t="str">
        <f>VLOOKUP(B19,辅助信息!E:M,9,FALSE)</f>
        <v>ZTWM-CDGS-XS-2024-0205-五冶钢构-达州市通川区西外复兴镇及临近片区建设项目</v>
      </c>
      <c r="R19" s="8"/>
    </row>
    <row r="20" hidden="1" spans="2:18">
      <c r="B20" s="4" t="s">
        <v>24</v>
      </c>
      <c r="C20" s="5">
        <v>45659</v>
      </c>
      <c r="D20" s="4" t="str">
        <f>VLOOKUP(B20,辅助信息!E:K,7,FALSE)</f>
        <v>JWDDCD2025021900064</v>
      </c>
      <c r="E20" s="4" t="str">
        <f>VLOOKUP(F20,辅助信息!A:B,2,FALSE)</f>
        <v>螺纹钢</v>
      </c>
      <c r="F20" s="4" t="s">
        <v>27</v>
      </c>
      <c r="G20" s="7">
        <v>35</v>
      </c>
      <c r="H20" s="7" t="e">
        <f>_xlfn._xlws.FILTER(#REF!,#REF!&amp;#REF!&amp;#REF!&amp;#REF!=C20&amp;F20&amp;I20&amp;J20,"未发货")</f>
        <v>#REF!</v>
      </c>
      <c r="I20" s="4" t="str">
        <f>VLOOKUP(B20,辅助信息!E:I,3,FALSE)</f>
        <v>(五冶钢构医学科学产业园建设项目房建三部-一标（7-4）)四川省南充市顺庆区搬罾街道学府大道二段</v>
      </c>
      <c r="J20" s="4" t="str">
        <f>VLOOKUP(B20,辅助信息!E:I,4,FALSE)</f>
        <v>郑林</v>
      </c>
      <c r="K20" s="4">
        <f>VLOOKUP(J20,辅助信息!H:I,2,FALSE)</f>
        <v>18349955455</v>
      </c>
      <c r="L20" s="84"/>
      <c r="M20" s="84"/>
      <c r="N20" s="84"/>
      <c r="O20" s="84"/>
      <c r="P20" s="84"/>
      <c r="Q20" s="4" t="str">
        <f>VLOOKUP(B20,辅助信息!E:M,9,FALSE)</f>
        <v>ZTWM-CDGS-XS-2024-0248-五冶钢构-南充市医学院项目</v>
      </c>
      <c r="R20" s="8"/>
    </row>
    <row r="21" hidden="1" spans="2:18">
      <c r="B21" s="4" t="s">
        <v>24</v>
      </c>
      <c r="C21" s="5">
        <v>45659</v>
      </c>
      <c r="D21" s="4" t="str">
        <f>VLOOKUP(B21,辅助信息!E:K,7,FALSE)</f>
        <v>JWDDCD2025021900064</v>
      </c>
      <c r="E21" s="4" t="str">
        <f>VLOOKUP(F21,辅助信息!A:B,2,FALSE)</f>
        <v>螺纹钢</v>
      </c>
      <c r="F21" s="4" t="s">
        <v>21</v>
      </c>
      <c r="G21" s="7">
        <v>10</v>
      </c>
      <c r="H21" s="7" t="e">
        <f>_xlfn._xlws.FILTER(#REF!,#REF!&amp;#REF!&amp;#REF!&amp;#REF!=C21&amp;F21&amp;I21&amp;J21,"未发货")</f>
        <v>#REF!</v>
      </c>
      <c r="I21" s="4" t="str">
        <f>VLOOKUP(B21,辅助信息!E:I,3,FALSE)</f>
        <v>(五冶钢构医学科学产业园建设项目房建三部-一标（7-4）)四川省南充市顺庆区搬罾街道学府大道二段</v>
      </c>
      <c r="J21" s="4" t="str">
        <f>VLOOKUP(B21,辅助信息!E:I,4,FALSE)</f>
        <v>郑林</v>
      </c>
      <c r="K21" s="4">
        <f>VLOOKUP(J21,辅助信息!H:I,2,FALSE)</f>
        <v>18349955455</v>
      </c>
      <c r="L21" s="84" t="s">
        <v>35</v>
      </c>
      <c r="M21" s="84"/>
      <c r="N21" s="84"/>
      <c r="O21" s="84"/>
      <c r="P21" s="84"/>
      <c r="Q21" s="4" t="str">
        <f>VLOOKUP(B21,辅助信息!E:M,9,FALSE)</f>
        <v>ZTWM-CDGS-XS-2024-0248-五冶钢构-南充市医学院项目</v>
      </c>
      <c r="R21" s="8"/>
    </row>
    <row r="22" hidden="1" spans="2:18">
      <c r="B22" s="4" t="s">
        <v>24</v>
      </c>
      <c r="C22" s="5">
        <v>45659</v>
      </c>
      <c r="D22" s="4" t="str">
        <f>VLOOKUP(B22,辅助信息!E:K,7,FALSE)</f>
        <v>JWDDCD2025021900064</v>
      </c>
      <c r="E22" s="4" t="str">
        <f>VLOOKUP(F22,辅助信息!A:B,2,FALSE)</f>
        <v>螺纹钢</v>
      </c>
      <c r="F22" s="4" t="s">
        <v>22</v>
      </c>
      <c r="G22" s="7">
        <v>25</v>
      </c>
      <c r="H22" s="7" t="e">
        <f>_xlfn._xlws.FILTER(#REF!,#REF!&amp;#REF!&amp;#REF!&amp;#REF!=C22&amp;F22&amp;I22&amp;J22,"未发货")</f>
        <v>#REF!</v>
      </c>
      <c r="I22" s="4" t="str">
        <f>VLOOKUP(B22,辅助信息!E:I,3,FALSE)</f>
        <v>(五冶钢构医学科学产业园建设项目房建三部-一标（7-4）)四川省南充市顺庆区搬罾街道学府大道二段</v>
      </c>
      <c r="J22" s="4" t="str">
        <f>VLOOKUP(B22,辅助信息!E:I,4,FALSE)</f>
        <v>郑林</v>
      </c>
      <c r="K22" s="4">
        <f>VLOOKUP(J22,辅助信息!H:I,2,FALSE)</f>
        <v>18349955455</v>
      </c>
      <c r="L22" s="83"/>
      <c r="M22" s="84"/>
      <c r="N22" s="84"/>
      <c r="O22" s="84"/>
      <c r="P22" s="84"/>
      <c r="Q22" s="4" t="str">
        <f>VLOOKUP(B22,辅助信息!E:M,9,FALSE)</f>
        <v>ZTWM-CDGS-XS-2024-0248-五冶钢构-南充市医学院项目</v>
      </c>
      <c r="R22" s="8"/>
    </row>
    <row r="23" hidden="1" spans="2:18">
      <c r="B23" s="4" t="s">
        <v>25</v>
      </c>
      <c r="C23" s="5">
        <v>45659</v>
      </c>
      <c r="D23" s="4" t="str">
        <f>VLOOKUP(B23,辅助信息!E:K,7,FALSE)</f>
        <v>JWDDCD2024102400111</v>
      </c>
      <c r="E23" s="4" t="str">
        <f>VLOOKUP(F23,辅助信息!A:B,2,FALSE)</f>
        <v>盘螺</v>
      </c>
      <c r="F23" s="4" t="s">
        <v>26</v>
      </c>
      <c r="G23" s="7">
        <v>3</v>
      </c>
      <c r="H23" s="7" t="e">
        <f>_xlfn._xlws.FILTER(#REF!,#REF!&amp;#REF!&amp;#REF!&amp;#REF!=C23&amp;F23&amp;I23&amp;J23,"未发货")</f>
        <v>#REF!</v>
      </c>
      <c r="I23" s="4" t="str">
        <f>VLOOKUP(B23,辅助信息!E:I,3,FALSE)</f>
        <v>（五冶达州国道542项目-二工区路基五工段）四川省达州市达川区赵固镇黄家坡</v>
      </c>
      <c r="J23" s="4" t="str">
        <f>VLOOKUP(B23,辅助信息!E:I,4,FALSE)</f>
        <v>潘远林</v>
      </c>
      <c r="K23" s="4">
        <f>VLOOKUP(J23,辅助信息!H:I,2,FALSE)</f>
        <v>18281865966</v>
      </c>
      <c r="L23" s="84" t="s">
        <v>36</v>
      </c>
      <c r="M23" s="84"/>
      <c r="N23" s="84"/>
      <c r="O23" s="84"/>
      <c r="P23" s="84"/>
      <c r="Q23" s="4" t="str">
        <f>VLOOKUP(B23,辅助信息!E:M,9,FALSE)</f>
        <v>ZTWM-CDGS-XS-2024-0181-五冶天府-国道542项目（二批次）</v>
      </c>
      <c r="R23" s="8"/>
    </row>
    <row r="24" hidden="1" spans="2:18">
      <c r="B24" s="4" t="s">
        <v>25</v>
      </c>
      <c r="C24" s="5">
        <v>45659</v>
      </c>
      <c r="D24" s="4" t="str">
        <f>VLOOKUP(B24,辅助信息!E:K,7,FALSE)</f>
        <v>JWDDCD2024102400111</v>
      </c>
      <c r="E24" s="4" t="str">
        <f>VLOOKUP(F24,辅助信息!A:B,2,FALSE)</f>
        <v>螺纹钢</v>
      </c>
      <c r="F24" s="4" t="s">
        <v>27</v>
      </c>
      <c r="G24" s="7">
        <v>13</v>
      </c>
      <c r="H24" s="7" t="e">
        <f>_xlfn._xlws.FILTER(#REF!,#REF!&amp;#REF!&amp;#REF!&amp;#REF!=C24&amp;F24&amp;I24&amp;J24,"未发货")</f>
        <v>#REF!</v>
      </c>
      <c r="I24" s="4" t="str">
        <f>VLOOKUP(B24,辅助信息!E:I,3,FALSE)</f>
        <v>（五冶达州国道542项目-二工区路基五工段）四川省达州市达川区赵固镇黄家坡</v>
      </c>
      <c r="J24" s="4" t="str">
        <f>VLOOKUP(B24,辅助信息!E:I,4,FALSE)</f>
        <v>潘远林</v>
      </c>
      <c r="K24" s="4">
        <f>VLOOKUP(J24,辅助信息!H:I,2,FALSE)</f>
        <v>18281865966</v>
      </c>
      <c r="L24" s="85"/>
      <c r="M24" s="84"/>
      <c r="N24" s="84"/>
      <c r="O24" s="84"/>
      <c r="P24" s="84"/>
      <c r="Q24" s="4" t="str">
        <f>VLOOKUP(B24,辅助信息!E:M,9,FALSE)</f>
        <v>ZTWM-CDGS-XS-2024-0181-五冶天府-国道542项目（二批次）</v>
      </c>
      <c r="R24" s="8"/>
    </row>
    <row r="25" hidden="1" spans="2:18">
      <c r="B25" s="4" t="s">
        <v>25</v>
      </c>
      <c r="C25" s="5">
        <v>45659</v>
      </c>
      <c r="D25" s="4" t="str">
        <f>VLOOKUP(B25,辅助信息!E:K,7,FALSE)</f>
        <v>JWDDCD2024102400111</v>
      </c>
      <c r="E25" s="4" t="str">
        <f>VLOOKUP(F25,辅助信息!A:B,2,FALSE)</f>
        <v>螺纹钢</v>
      </c>
      <c r="F25" s="4" t="s">
        <v>19</v>
      </c>
      <c r="G25" s="7">
        <v>10</v>
      </c>
      <c r="H25" s="7" t="e">
        <f>_xlfn._xlws.FILTER(#REF!,#REF!&amp;#REF!&amp;#REF!&amp;#REF!=C25&amp;F25&amp;I25&amp;J25,"未发货")</f>
        <v>#REF!</v>
      </c>
      <c r="I25" s="4" t="str">
        <f>VLOOKUP(B25,辅助信息!E:I,3,FALSE)</f>
        <v>（五冶达州国道542项目-二工区路基五工段）四川省达州市达川区赵固镇黄家坡</v>
      </c>
      <c r="J25" s="4" t="str">
        <f>VLOOKUP(B25,辅助信息!E:I,4,FALSE)</f>
        <v>潘远林</v>
      </c>
      <c r="K25" s="4">
        <f>VLOOKUP(J25,辅助信息!H:I,2,FALSE)</f>
        <v>18281865966</v>
      </c>
      <c r="L25" s="85"/>
      <c r="M25" s="84"/>
      <c r="N25" s="84"/>
      <c r="O25" s="84"/>
      <c r="P25" s="84"/>
      <c r="Q25" s="4" t="str">
        <f>VLOOKUP(B25,辅助信息!E:M,9,FALSE)</f>
        <v>ZTWM-CDGS-XS-2024-0181-五冶天府-国道542项目（二批次）</v>
      </c>
      <c r="R25" s="8"/>
    </row>
    <row r="26" hidden="1" spans="2:18">
      <c r="B26" s="4" t="s">
        <v>25</v>
      </c>
      <c r="C26" s="5">
        <v>45659</v>
      </c>
      <c r="D26" s="4" t="str">
        <f>VLOOKUP(B26,辅助信息!E:K,7,FALSE)</f>
        <v>JWDDCD2024102400111</v>
      </c>
      <c r="E26" s="4" t="str">
        <f>VLOOKUP(F26,辅助信息!A:B,2,FALSE)</f>
        <v>螺纹钢</v>
      </c>
      <c r="F26" s="4" t="s">
        <v>28</v>
      </c>
      <c r="G26" s="7">
        <v>10</v>
      </c>
      <c r="H26" s="7" t="e">
        <f>_xlfn._xlws.FILTER(#REF!,#REF!&amp;#REF!&amp;#REF!&amp;#REF!=C26&amp;F26&amp;I26&amp;J26,"未发货")</f>
        <v>#REF!</v>
      </c>
      <c r="I26" s="4" t="str">
        <f>VLOOKUP(B26,辅助信息!E:I,3,FALSE)</f>
        <v>（五冶达州国道542项目-二工区路基五工段）四川省达州市达川区赵固镇黄家坡</v>
      </c>
      <c r="J26" s="4" t="str">
        <f>VLOOKUP(B26,辅助信息!E:I,4,FALSE)</f>
        <v>潘远林</v>
      </c>
      <c r="K26" s="4">
        <f>VLOOKUP(J26,辅助信息!H:I,2,FALSE)</f>
        <v>18281865966</v>
      </c>
      <c r="L26" s="83"/>
      <c r="M26" s="84"/>
      <c r="N26" s="84"/>
      <c r="O26" s="84"/>
      <c r="P26" s="84"/>
      <c r="Q26" s="4" t="str">
        <f>VLOOKUP(B26,辅助信息!E:M,9,FALSE)</f>
        <v>ZTWM-CDGS-XS-2024-0181-五冶天府-国道542项目（二批次）</v>
      </c>
      <c r="R26" s="8"/>
    </row>
    <row r="27" ht="56.25" hidden="1" customHeight="1" spans="2:18">
      <c r="B27" s="4" t="s">
        <v>29</v>
      </c>
      <c r="C27" s="5">
        <v>45659</v>
      </c>
      <c r="D27" s="4" t="str">
        <f>VLOOKUP(B27,辅助信息!E:K,7,FALSE)</f>
        <v>JWDDCD2024102400111</v>
      </c>
      <c r="E27" s="4" t="str">
        <f>VLOOKUP(F27,辅助信息!A:B,2,FALSE)</f>
        <v>螺纹钢</v>
      </c>
      <c r="F27" s="4" t="s">
        <v>30</v>
      </c>
      <c r="G27" s="7">
        <v>35</v>
      </c>
      <c r="H27" s="7" t="e">
        <f>_xlfn._xlws.FILTER(#REF!,#REF!&amp;#REF!&amp;#REF!&amp;#REF!=C27&amp;F27&amp;I27&amp;J27,"未发货")</f>
        <v>#REF!</v>
      </c>
      <c r="I27" s="4" t="str">
        <f>VLOOKUP(B27,辅助信息!E:I,3,FALSE)</f>
        <v>（五冶达州国道542项目-二工区黄家湾隧道工段）四川省达州市达川区赵固镇黄家坡</v>
      </c>
      <c r="J27" s="4" t="str">
        <f>VLOOKUP(B27,辅助信息!E:I,4,FALSE)</f>
        <v>罗永方</v>
      </c>
      <c r="K27" s="4">
        <f>VLOOKUP(J27,辅助信息!H:I,2,FALSE)</f>
        <v>13551450899</v>
      </c>
      <c r="L27" s="84" t="s">
        <v>37</v>
      </c>
      <c r="M27" s="84"/>
      <c r="N27" s="84"/>
      <c r="O27" s="84"/>
      <c r="P27" s="84"/>
      <c r="Q27" s="4" t="str">
        <f>VLOOKUP(B27,辅助信息!E:M,9,FALSE)</f>
        <v>ZTWM-CDGS-XS-2024-0181-五冶天府-国道542项目（二批次）</v>
      </c>
      <c r="R27" s="8"/>
    </row>
    <row r="28" hidden="1" spans="2:18">
      <c r="B28" s="4" t="s">
        <v>31</v>
      </c>
      <c r="C28" s="5">
        <v>45659</v>
      </c>
      <c r="D28" s="4" t="str">
        <f>VLOOKUP(B28,辅助信息!E:K,7,FALSE)</f>
        <v>JWDDCD2024121000136</v>
      </c>
      <c r="E28" s="4" t="str">
        <f>VLOOKUP(F28,辅助信息!A:B,2,FALSE)</f>
        <v>螺纹钢</v>
      </c>
      <c r="F28" s="4" t="s">
        <v>27</v>
      </c>
      <c r="G28" s="7">
        <v>9</v>
      </c>
      <c r="H28" s="7" t="e">
        <f>_xlfn._xlws.FILTER(#REF!,#REF!&amp;#REF!&amp;#REF!&amp;#REF!=C28&amp;F28&amp;I28&amp;J28,"未发货")</f>
        <v>#REF!</v>
      </c>
      <c r="I28" s="4" t="str">
        <f>VLOOKUP(B28,辅助信息!E:I,3,FALSE)</f>
        <v>（四川商建-射洪城乡一体化项目）遂宁市射洪市忠新幼儿园北侧约220米新溪小区</v>
      </c>
      <c r="J28" s="4" t="str">
        <f>VLOOKUP(B28,辅助信息!E:I,4,FALSE)</f>
        <v>柏子刚</v>
      </c>
      <c r="K28" s="4">
        <f>VLOOKUP(J28,辅助信息!H:I,2,FALSE)</f>
        <v>15692885305</v>
      </c>
      <c r="L28" s="84" t="s">
        <v>38</v>
      </c>
      <c r="M28" s="84"/>
      <c r="N28" s="84"/>
      <c r="O28" s="84"/>
      <c r="P28" s="84"/>
      <c r="Q28" s="4" t="str">
        <f>VLOOKUP(B28,辅助信息!E:M,9,FALSE)</f>
        <v>ZTWM-CDGS-XS-2024-0179-四川商投-射洪城乡一体化建设项目</v>
      </c>
      <c r="R28" s="8"/>
    </row>
    <row r="29" hidden="1" spans="2:18">
      <c r="B29" s="4" t="s">
        <v>31</v>
      </c>
      <c r="C29" s="5">
        <v>45659</v>
      </c>
      <c r="D29" s="4" t="str">
        <f>VLOOKUP(B29,辅助信息!E:K,7,FALSE)</f>
        <v>JWDDCD2024121000136</v>
      </c>
      <c r="E29" s="4" t="str">
        <f>VLOOKUP(F29,辅助信息!A:B,2,FALSE)</f>
        <v>螺纹钢</v>
      </c>
      <c r="F29" s="4" t="s">
        <v>32</v>
      </c>
      <c r="G29" s="7">
        <v>21</v>
      </c>
      <c r="H29" s="7" t="e">
        <f>_xlfn._xlws.FILTER(#REF!,#REF!&amp;#REF!&amp;#REF!&amp;#REF!=C29&amp;F29&amp;I29&amp;J29,"未发货")</f>
        <v>#REF!</v>
      </c>
      <c r="I29" s="4" t="str">
        <f>VLOOKUP(B29,辅助信息!E:I,3,FALSE)</f>
        <v>（四川商建-射洪城乡一体化项目）遂宁市射洪市忠新幼儿园北侧约220米新溪小区</v>
      </c>
      <c r="J29" s="4" t="str">
        <f>VLOOKUP(B29,辅助信息!E:I,4,FALSE)</f>
        <v>柏子刚</v>
      </c>
      <c r="K29" s="4">
        <f>VLOOKUP(J29,辅助信息!H:I,2,FALSE)</f>
        <v>15692885305</v>
      </c>
      <c r="L29" s="85"/>
      <c r="M29" s="84"/>
      <c r="N29" s="84"/>
      <c r="O29" s="84"/>
      <c r="P29" s="84"/>
      <c r="Q29" s="4" t="str">
        <f>VLOOKUP(B29,辅助信息!E:M,9,FALSE)</f>
        <v>ZTWM-CDGS-XS-2024-0179-四川商投-射洪城乡一体化建设项目</v>
      </c>
      <c r="R29" s="8"/>
    </row>
    <row r="30" hidden="1" spans="2:18">
      <c r="B30" s="4" t="s">
        <v>31</v>
      </c>
      <c r="C30" s="5">
        <v>45659</v>
      </c>
      <c r="D30" s="4" t="str">
        <f>VLOOKUP(B30,辅助信息!E:K,7,FALSE)</f>
        <v>JWDDCD2024121000136</v>
      </c>
      <c r="E30" s="4" t="str">
        <f>VLOOKUP(F30,辅助信息!A:B,2,FALSE)</f>
        <v>螺纹钢</v>
      </c>
      <c r="F30" s="4" t="s">
        <v>30</v>
      </c>
      <c r="G30" s="7">
        <v>6</v>
      </c>
      <c r="H30" s="7" t="e">
        <f>_xlfn._xlws.FILTER(#REF!,#REF!&amp;#REF!&amp;#REF!&amp;#REF!=C30&amp;F30&amp;I30&amp;J30,"未发货")</f>
        <v>#REF!</v>
      </c>
      <c r="I30" s="4" t="str">
        <f>VLOOKUP(B30,辅助信息!E:I,3,FALSE)</f>
        <v>（四川商建-射洪城乡一体化项目）遂宁市射洪市忠新幼儿园北侧约220米新溪小区</v>
      </c>
      <c r="J30" s="4" t="str">
        <f>VLOOKUP(B30,辅助信息!E:I,4,FALSE)</f>
        <v>柏子刚</v>
      </c>
      <c r="K30" s="4">
        <f>VLOOKUP(J30,辅助信息!H:I,2,FALSE)</f>
        <v>15692885305</v>
      </c>
      <c r="L30" s="85"/>
      <c r="M30" s="84"/>
      <c r="N30" s="84"/>
      <c r="O30" s="84"/>
      <c r="P30" s="84"/>
      <c r="Q30" s="4" t="str">
        <f>VLOOKUP(B30,辅助信息!E:M,9,FALSE)</f>
        <v>ZTWM-CDGS-XS-2024-0179-四川商投-射洪城乡一体化建设项目</v>
      </c>
      <c r="R30" s="8"/>
    </row>
    <row r="31" hidden="1" spans="2:18">
      <c r="B31" s="4" t="s">
        <v>31</v>
      </c>
      <c r="C31" s="5">
        <v>45659</v>
      </c>
      <c r="D31" s="4" t="str">
        <f>VLOOKUP(B31,辅助信息!E:K,7,FALSE)</f>
        <v>JWDDCD2024121000136</v>
      </c>
      <c r="E31" s="4" t="str">
        <f>VLOOKUP(F31,辅助信息!A:B,2,FALSE)</f>
        <v>螺纹钢</v>
      </c>
      <c r="F31" s="4" t="s">
        <v>33</v>
      </c>
      <c r="G31" s="7">
        <v>36</v>
      </c>
      <c r="H31" s="7" t="e">
        <f>_xlfn._xlws.FILTER(#REF!,#REF!&amp;#REF!&amp;#REF!&amp;#REF!=C31&amp;F31&amp;I31&amp;J31,"未发货")</f>
        <v>#REF!</v>
      </c>
      <c r="I31" s="4" t="str">
        <f>VLOOKUP(B31,辅助信息!E:I,3,FALSE)</f>
        <v>（四川商建-射洪城乡一体化项目）遂宁市射洪市忠新幼儿园北侧约220米新溪小区</v>
      </c>
      <c r="J31" s="4" t="str">
        <f>VLOOKUP(B31,辅助信息!E:I,4,FALSE)</f>
        <v>柏子刚</v>
      </c>
      <c r="K31" s="4">
        <f>VLOOKUP(J31,辅助信息!H:I,2,FALSE)</f>
        <v>15692885305</v>
      </c>
      <c r="L31" s="83"/>
      <c r="M31" s="84"/>
      <c r="N31" s="84"/>
      <c r="O31" s="84"/>
      <c r="P31" s="84"/>
      <c r="Q31" s="4" t="str">
        <f>VLOOKUP(B31,辅助信息!E:M,9,FALSE)</f>
        <v>ZTWM-CDGS-XS-2024-0179-四川商投-射洪城乡一体化建设项目</v>
      </c>
      <c r="R31" s="8"/>
    </row>
    <row r="32" hidden="1" spans="2:18">
      <c r="B32" s="4" t="s">
        <v>39</v>
      </c>
      <c r="C32" s="5">
        <v>45659</v>
      </c>
      <c r="D32" s="4" t="str">
        <f>VLOOKUP(B32,辅助信息!E:K,7,FALSE)</f>
        <v>JWDDCD2024101600090</v>
      </c>
      <c r="E32" s="4" t="str">
        <f>VLOOKUP(F32,辅助信息!A:B,2,FALSE)</f>
        <v>盘螺</v>
      </c>
      <c r="F32" s="4" t="s">
        <v>40</v>
      </c>
      <c r="G32" s="7">
        <v>10</v>
      </c>
      <c r="H32" s="7" t="e">
        <f>_xlfn._xlws.FILTER(#REF!,#REF!&amp;#REF!&amp;#REF!&amp;#REF!=C32&amp;F32&amp;I32&amp;J32,"未发货")</f>
        <v>#REF!</v>
      </c>
      <c r="I32" s="4" t="str">
        <f>VLOOKUP(B32,辅助信息!E:I,3,FALSE)</f>
        <v>（达州市公共卫生临床医疗中心项目-一标-2号制作房）达州市通川区西外复兴镇公共卫生临床医疗中心项目</v>
      </c>
      <c r="J32" s="4" t="str">
        <f>VLOOKUP(B32,辅助信息!E:I,4,FALSE)</f>
        <v>潘建发</v>
      </c>
      <c r="K32" s="86">
        <f>VLOOKUP(J32,辅助信息!H:I,2,FALSE)</f>
        <v>13658059919</v>
      </c>
      <c r="L32" s="87" t="s">
        <v>34</v>
      </c>
      <c r="M32" s="87"/>
      <c r="N32" s="87"/>
      <c r="O32" s="87"/>
      <c r="P32" s="87"/>
      <c r="Q32" s="4" t="str">
        <f>VLOOKUP(B32,辅助信息!E:M,9,FALSE)</f>
        <v>ZTWM-CDGS-XS-2024-0205-五冶钢构-达州市通川区西外复兴镇及临近片区建设项目</v>
      </c>
      <c r="R32" s="8"/>
    </row>
    <row r="33" hidden="1" spans="2:18">
      <c r="B33" s="4" t="s">
        <v>39</v>
      </c>
      <c r="C33" s="5">
        <v>45659</v>
      </c>
      <c r="D33" s="4" t="str">
        <f>VLOOKUP(B33,辅助信息!E:K,7,FALSE)</f>
        <v>JWDDCD2024101600090</v>
      </c>
      <c r="E33" s="4" t="str">
        <f>VLOOKUP(F33,辅助信息!A:B,2,FALSE)</f>
        <v>盘螺</v>
      </c>
      <c r="F33" s="4" t="s">
        <v>41</v>
      </c>
      <c r="G33" s="7">
        <v>2</v>
      </c>
      <c r="H33" s="7">
        <v>2</v>
      </c>
      <c r="I33" s="4" t="str">
        <f>VLOOKUP(B33,辅助信息!E:I,3,FALSE)</f>
        <v>（达州市公共卫生临床医疗中心项目-一标-2号制作房）达州市通川区西外复兴镇公共卫生临床医疗中心项目</v>
      </c>
      <c r="J33" s="4" t="str">
        <f>VLOOKUP(B33,辅助信息!E:I,4,FALSE)</f>
        <v>潘建发</v>
      </c>
      <c r="K33" s="86">
        <f>VLOOKUP(J33,辅助信息!H:I,2,FALSE)</f>
        <v>13658059919</v>
      </c>
      <c r="M33" s="69"/>
      <c r="N33" s="69"/>
      <c r="O33" s="69"/>
      <c r="P33" s="69"/>
      <c r="Q33" s="4" t="str">
        <f>VLOOKUP(B33,辅助信息!E:M,9,FALSE)</f>
        <v>ZTWM-CDGS-XS-2024-0205-五冶钢构-达州市通川区西外复兴镇及临近片区建设项目</v>
      </c>
      <c r="R33" s="8"/>
    </row>
    <row r="34" hidden="1" spans="2:18">
      <c r="B34" s="4" t="s">
        <v>39</v>
      </c>
      <c r="C34" s="5">
        <v>45659</v>
      </c>
      <c r="D34" s="4" t="str">
        <f>VLOOKUP(B34,辅助信息!E:K,7,FALSE)</f>
        <v>JWDDCD2024101600090</v>
      </c>
      <c r="E34" s="4" t="str">
        <f>VLOOKUP(F34,辅助信息!A:B,2,FALSE)</f>
        <v>螺纹钢</v>
      </c>
      <c r="F34" s="4" t="s">
        <v>27</v>
      </c>
      <c r="G34" s="7">
        <v>45</v>
      </c>
      <c r="H34" s="7">
        <v>45</v>
      </c>
      <c r="I34" s="4" t="str">
        <f>VLOOKUP(B34,辅助信息!E:I,3,FALSE)</f>
        <v>（达州市公共卫生临床医疗中心项目-一标-2号制作房）达州市通川区西外复兴镇公共卫生临床医疗中心项目</v>
      </c>
      <c r="J34" s="4" t="str">
        <f>VLOOKUP(B34,辅助信息!E:I,4,FALSE)</f>
        <v>潘建发</v>
      </c>
      <c r="K34" s="86">
        <f>VLOOKUP(J34,辅助信息!H:I,2,FALSE)</f>
        <v>13658059919</v>
      </c>
      <c r="M34" s="69"/>
      <c r="N34" s="69"/>
      <c r="O34" s="69"/>
      <c r="P34" s="69"/>
      <c r="Q34" s="4" t="str">
        <f>VLOOKUP(B34,辅助信息!E:M,9,FALSE)</f>
        <v>ZTWM-CDGS-XS-2024-0205-五冶钢构-达州市通川区西外复兴镇及临近片区建设项目</v>
      </c>
      <c r="R34" s="8"/>
    </row>
    <row r="35" hidden="1" spans="2:18">
      <c r="B35" s="4" t="s">
        <v>39</v>
      </c>
      <c r="C35" s="5">
        <v>45659</v>
      </c>
      <c r="D35" s="4" t="str">
        <f>VLOOKUP(B35,辅助信息!E:K,7,FALSE)</f>
        <v>JWDDCD2024101600090</v>
      </c>
      <c r="E35" s="4" t="str">
        <f>VLOOKUP(F35,辅助信息!A:B,2,FALSE)</f>
        <v>螺纹钢</v>
      </c>
      <c r="F35" s="4" t="s">
        <v>19</v>
      </c>
      <c r="G35" s="7">
        <v>16</v>
      </c>
      <c r="H35" s="7" t="e">
        <f>_xlfn._xlws.FILTER(#REF!,#REF!&amp;#REF!&amp;#REF!&amp;#REF!=C35&amp;F35&amp;I35&amp;J35,"未发货")</f>
        <v>#REF!</v>
      </c>
      <c r="I35" s="4" t="str">
        <f>VLOOKUP(B35,辅助信息!E:I,3,FALSE)</f>
        <v>（达州市公共卫生临床医疗中心项目-一标-2号制作房）达州市通川区西外复兴镇公共卫生临床医疗中心项目</v>
      </c>
      <c r="J35" s="4" t="str">
        <f>VLOOKUP(B35,辅助信息!E:I,4,FALSE)</f>
        <v>潘建发</v>
      </c>
      <c r="K35" s="86">
        <f>VLOOKUP(J35,辅助信息!H:I,2,FALSE)</f>
        <v>13658059919</v>
      </c>
      <c r="M35" s="69"/>
      <c r="N35" s="69"/>
      <c r="O35" s="69"/>
      <c r="P35" s="69"/>
      <c r="Q35" s="4" t="str">
        <f>VLOOKUP(B35,辅助信息!E:M,9,FALSE)</f>
        <v>ZTWM-CDGS-XS-2024-0205-五冶钢构-达州市通川区西外复兴镇及临近片区建设项目</v>
      </c>
      <c r="R35" s="8"/>
    </row>
    <row r="36" hidden="1" spans="2:18">
      <c r="B36" s="4" t="s">
        <v>39</v>
      </c>
      <c r="C36" s="5">
        <v>45659</v>
      </c>
      <c r="D36" s="4" t="str">
        <f>VLOOKUP(B36,辅助信息!E:K,7,FALSE)</f>
        <v>JWDDCD2024101600090</v>
      </c>
      <c r="E36" s="4" t="str">
        <f>VLOOKUP(F36,辅助信息!A:B,2,FALSE)</f>
        <v>螺纹钢</v>
      </c>
      <c r="F36" s="4" t="s">
        <v>32</v>
      </c>
      <c r="G36" s="7">
        <v>5</v>
      </c>
      <c r="H36" s="7" t="e">
        <f>_xlfn._xlws.FILTER(#REF!,#REF!&amp;#REF!&amp;#REF!&amp;#REF!=C36&amp;F36&amp;I36&amp;J36,"未发货")</f>
        <v>#REF!</v>
      </c>
      <c r="I36" s="4" t="str">
        <f>VLOOKUP(B36,辅助信息!E:I,3,FALSE)</f>
        <v>（达州市公共卫生临床医疗中心项目-一标-2号制作房）达州市通川区西外复兴镇公共卫生临床医疗中心项目</v>
      </c>
      <c r="J36" s="4" t="str">
        <f>VLOOKUP(B36,辅助信息!E:I,4,FALSE)</f>
        <v>潘建发</v>
      </c>
      <c r="K36" s="86">
        <f>VLOOKUP(J36,辅助信息!H:I,2,FALSE)</f>
        <v>13658059919</v>
      </c>
      <c r="M36" s="69"/>
      <c r="N36" s="69"/>
      <c r="O36" s="69"/>
      <c r="P36" s="69"/>
      <c r="Q36" s="4" t="str">
        <f>VLOOKUP(B36,辅助信息!E:M,9,FALSE)</f>
        <v>ZTWM-CDGS-XS-2024-0205-五冶钢构-达州市通川区西外复兴镇及临近片区建设项目</v>
      </c>
      <c r="R36" s="8"/>
    </row>
    <row r="37" hidden="1" spans="2:18">
      <c r="B37" s="4" t="s">
        <v>39</v>
      </c>
      <c r="C37" s="5">
        <v>45659</v>
      </c>
      <c r="D37" s="4" t="str">
        <f>VLOOKUP(B37,辅助信息!E:K,7,FALSE)</f>
        <v>JWDDCD2024101600090</v>
      </c>
      <c r="E37" s="4" t="str">
        <f>VLOOKUP(F37,辅助信息!A:B,2,FALSE)</f>
        <v>螺纹钢</v>
      </c>
      <c r="F37" s="4" t="s">
        <v>33</v>
      </c>
      <c r="G37" s="7">
        <v>8</v>
      </c>
      <c r="H37" s="7" t="e">
        <f>_xlfn._xlws.FILTER(#REF!,#REF!&amp;#REF!&amp;#REF!&amp;#REF!=C37&amp;F37&amp;I37&amp;J37,"未发货")</f>
        <v>#REF!</v>
      </c>
      <c r="I37" s="4" t="str">
        <f>VLOOKUP(B37,辅助信息!E:I,3,FALSE)</f>
        <v>（达州市公共卫生临床医疗中心项目-一标-2号制作房）达州市通川区西外复兴镇公共卫生临床医疗中心项目</v>
      </c>
      <c r="J37" s="4" t="str">
        <f>VLOOKUP(B37,辅助信息!E:I,4,FALSE)</f>
        <v>潘建发</v>
      </c>
      <c r="K37" s="86">
        <f>VLOOKUP(J37,辅助信息!H:I,2,FALSE)</f>
        <v>13658059919</v>
      </c>
      <c r="M37" s="69"/>
      <c r="N37" s="69"/>
      <c r="O37" s="69"/>
      <c r="P37" s="69"/>
      <c r="Q37" s="4" t="str">
        <f>VLOOKUP(B37,辅助信息!E:M,9,FALSE)</f>
        <v>ZTWM-CDGS-XS-2024-0205-五冶钢构-达州市通川区西外复兴镇及临近片区建设项目</v>
      </c>
      <c r="R37" s="8"/>
    </row>
    <row r="38" hidden="1" spans="2:18">
      <c r="B38" s="4" t="s">
        <v>39</v>
      </c>
      <c r="C38" s="5">
        <v>45659</v>
      </c>
      <c r="D38" s="4" t="str">
        <f>VLOOKUP(B38,辅助信息!E:K,7,FALSE)</f>
        <v>JWDDCD2024101600090</v>
      </c>
      <c r="E38" s="4" t="str">
        <f>VLOOKUP(F38,辅助信息!A:B,2,FALSE)</f>
        <v>螺纹钢</v>
      </c>
      <c r="F38" s="4" t="s">
        <v>28</v>
      </c>
      <c r="G38" s="7">
        <v>5</v>
      </c>
      <c r="H38" s="7" t="e">
        <f>_xlfn._xlws.FILTER(#REF!,#REF!&amp;#REF!&amp;#REF!&amp;#REF!=C38&amp;F38&amp;I38&amp;J38,"未发货")</f>
        <v>#REF!</v>
      </c>
      <c r="I38" s="4" t="str">
        <f>VLOOKUP(B38,辅助信息!E:I,3,FALSE)</f>
        <v>（达州市公共卫生临床医疗中心项目-一标-2号制作房）达州市通川区西外复兴镇公共卫生临床医疗中心项目</v>
      </c>
      <c r="J38" s="4" t="str">
        <f>VLOOKUP(B38,辅助信息!E:I,4,FALSE)</f>
        <v>潘建发</v>
      </c>
      <c r="K38" s="86">
        <f>VLOOKUP(J38,辅助信息!H:I,2,FALSE)</f>
        <v>13658059919</v>
      </c>
      <c r="M38" s="69"/>
      <c r="N38" s="69"/>
      <c r="O38" s="69"/>
      <c r="P38" s="69"/>
      <c r="Q38" s="4" t="str">
        <f>VLOOKUP(B38,辅助信息!E:M,9,FALSE)</f>
        <v>ZTWM-CDGS-XS-2024-0205-五冶钢构-达州市通川区西外复兴镇及临近片区建设项目</v>
      </c>
      <c r="R38" s="8"/>
    </row>
    <row r="39" hidden="1" spans="2:18">
      <c r="B39" s="4" t="s">
        <v>39</v>
      </c>
      <c r="C39" s="5">
        <v>45659</v>
      </c>
      <c r="D39" s="4" t="str">
        <f>VLOOKUP(B39,辅助信息!E:K,7,FALSE)</f>
        <v>JWDDCD2024101600090</v>
      </c>
      <c r="E39" s="4" t="str">
        <f>VLOOKUP(F39,辅助信息!A:B,2,FALSE)</f>
        <v>螺纹钢</v>
      </c>
      <c r="F39" s="4" t="s">
        <v>18</v>
      </c>
      <c r="G39" s="7">
        <v>55</v>
      </c>
      <c r="H39" s="7" t="e">
        <f>_xlfn._xlws.FILTER(#REF!,#REF!&amp;#REF!&amp;#REF!&amp;#REF!=C39&amp;F39&amp;I39&amp;J39,"未发货")</f>
        <v>#REF!</v>
      </c>
      <c r="I39" s="4" t="str">
        <f>VLOOKUP(B39,辅助信息!E:I,3,FALSE)</f>
        <v>（达州市公共卫生临床医疗中心项目-一标-2号制作房）达州市通川区西外复兴镇公共卫生临床医疗中心项目</v>
      </c>
      <c r="J39" s="4" t="str">
        <f>VLOOKUP(B39,辅助信息!E:I,4,FALSE)</f>
        <v>潘建发</v>
      </c>
      <c r="K39" s="86">
        <f>VLOOKUP(J39,辅助信息!H:I,2,FALSE)</f>
        <v>13658059919</v>
      </c>
      <c r="M39" s="69"/>
      <c r="N39" s="69"/>
      <c r="O39" s="69"/>
      <c r="P39" s="69"/>
      <c r="Q39" s="4" t="str">
        <f>VLOOKUP(B39,辅助信息!E:M,9,FALSE)</f>
        <v>ZTWM-CDGS-XS-2024-0205-五冶钢构-达州市通川区西外复兴镇及临近片区建设项目</v>
      </c>
      <c r="R39" s="8"/>
    </row>
    <row r="40" hidden="1" spans="2:18">
      <c r="B40" s="4" t="s">
        <v>17</v>
      </c>
      <c r="C40" s="5">
        <v>45659</v>
      </c>
      <c r="D40" s="4" t="str">
        <f>VLOOKUP(B40,辅助信息!E:K,7,FALSE)</f>
        <v>JWDDCD2024101600090</v>
      </c>
      <c r="E40" s="4" t="str">
        <f>VLOOKUP(F40,辅助信息!A:B,2,FALSE)</f>
        <v>盘螺</v>
      </c>
      <c r="F40" s="4" t="s">
        <v>41</v>
      </c>
      <c r="G40" s="7">
        <v>25</v>
      </c>
      <c r="H40" s="7">
        <v>25</v>
      </c>
      <c r="I40" s="4" t="str">
        <f>VLOOKUP(B40,辅助信息!E:I,3,FALSE)</f>
        <v>（达州市公共卫生临床医疗中心项目-一标-1号制作房）达州市通川区西外复兴镇公共卫生临床医疗中心项目</v>
      </c>
      <c r="J40" s="4" t="str">
        <f>VLOOKUP(B40,辅助信息!E:I,4,FALSE)</f>
        <v>潘建发</v>
      </c>
      <c r="K40" s="4">
        <f>VLOOKUP(J40,辅助信息!H:I,2,FALSE)</f>
        <v>13658059919</v>
      </c>
      <c r="L40" s="87" t="s">
        <v>34</v>
      </c>
      <c r="M40" s="87"/>
      <c r="N40" s="87"/>
      <c r="O40" s="87"/>
      <c r="P40" s="87"/>
      <c r="Q40" s="4" t="str">
        <f>VLOOKUP(B40,辅助信息!E:M,9,FALSE)</f>
        <v>ZTWM-CDGS-XS-2024-0205-五冶钢构-达州市通川区西外复兴镇及临近片区建设项目</v>
      </c>
      <c r="R40" s="8"/>
    </row>
    <row r="41" hidden="1" spans="2:18">
      <c r="B41" s="4" t="s">
        <v>17</v>
      </c>
      <c r="C41" s="5">
        <v>45659</v>
      </c>
      <c r="D41" s="4" t="str">
        <f>VLOOKUP(B41,辅助信息!E:K,7,FALSE)</f>
        <v>JWDDCD2024101600090</v>
      </c>
      <c r="E41" s="4" t="str">
        <f>VLOOKUP(F41,辅助信息!A:B,2,FALSE)</f>
        <v>螺纹钢</v>
      </c>
      <c r="F41" s="4" t="s">
        <v>27</v>
      </c>
      <c r="G41" s="7">
        <v>29</v>
      </c>
      <c r="H41" s="7">
        <v>5</v>
      </c>
      <c r="I41" s="4" t="str">
        <f>VLOOKUP(B41,辅助信息!E:I,3,FALSE)</f>
        <v>（达州市公共卫生临床医疗中心项目-一标-1号制作房）达州市通川区西外复兴镇公共卫生临床医疗中心项目</v>
      </c>
      <c r="J41" s="4" t="str">
        <f>VLOOKUP(B41,辅助信息!E:I,4,FALSE)</f>
        <v>潘建发</v>
      </c>
      <c r="K41" s="4">
        <f>VLOOKUP(J41,辅助信息!H:I,2,FALSE)</f>
        <v>13658059919</v>
      </c>
      <c r="M41" s="69"/>
      <c r="N41" s="69"/>
      <c r="O41" s="69"/>
      <c r="P41" s="69"/>
      <c r="Q41" s="4" t="str">
        <f>VLOOKUP(B41,辅助信息!E:M,9,FALSE)</f>
        <v>ZTWM-CDGS-XS-2024-0205-五冶钢构-达州市通川区西外复兴镇及临近片区建设项目</v>
      </c>
      <c r="R41" s="8"/>
    </row>
    <row r="42" hidden="1" spans="2:18">
      <c r="B42" s="4" t="s">
        <v>17</v>
      </c>
      <c r="C42" s="5">
        <v>45659</v>
      </c>
      <c r="D42" s="4" t="str">
        <f>VLOOKUP(B42,辅助信息!E:K,7,FALSE)</f>
        <v>JWDDCD2024101600090</v>
      </c>
      <c r="E42" s="4" t="str">
        <f>VLOOKUP(F42,辅助信息!A:B,2,FALSE)</f>
        <v>螺纹钢</v>
      </c>
      <c r="F42" s="4" t="s">
        <v>33</v>
      </c>
      <c r="G42" s="7">
        <v>3</v>
      </c>
      <c r="H42" s="7" t="e">
        <f>_xlfn._xlws.FILTER(#REF!,#REF!&amp;#REF!&amp;#REF!&amp;#REF!=C42&amp;F42&amp;I42&amp;J42,"未发货")</f>
        <v>#REF!</v>
      </c>
      <c r="I42" s="4" t="str">
        <f>VLOOKUP(B42,辅助信息!E:I,3,FALSE)</f>
        <v>（达州市公共卫生临床医疗中心项目-一标-1号制作房）达州市通川区西外复兴镇公共卫生临床医疗中心项目</v>
      </c>
      <c r="J42" s="4" t="str">
        <f>VLOOKUP(B42,辅助信息!E:I,4,FALSE)</f>
        <v>潘建发</v>
      </c>
      <c r="K42" s="4">
        <f>VLOOKUP(J42,辅助信息!H:I,2,FALSE)</f>
        <v>13658059919</v>
      </c>
      <c r="M42" s="69"/>
      <c r="N42" s="69"/>
      <c r="O42" s="69"/>
      <c r="P42" s="69"/>
      <c r="Q42" s="4" t="str">
        <f>VLOOKUP(B42,辅助信息!E:M,9,FALSE)</f>
        <v>ZTWM-CDGS-XS-2024-0205-五冶钢构-达州市通川区西外复兴镇及临近片区建设项目</v>
      </c>
      <c r="R42" s="8"/>
    </row>
    <row r="43" hidden="1" spans="2:18">
      <c r="B43" s="4" t="s">
        <v>17</v>
      </c>
      <c r="C43" s="5">
        <v>45659</v>
      </c>
      <c r="D43" s="4" t="str">
        <f>VLOOKUP(B43,辅助信息!E:K,7,FALSE)</f>
        <v>JWDDCD2024101600090</v>
      </c>
      <c r="E43" s="4" t="str">
        <f>VLOOKUP(F43,辅助信息!A:B,2,FALSE)</f>
        <v>螺纹钢</v>
      </c>
      <c r="F43" s="4" t="s">
        <v>28</v>
      </c>
      <c r="G43" s="7">
        <v>3</v>
      </c>
      <c r="H43" s="7" t="e">
        <f>_xlfn._xlws.FILTER(#REF!,#REF!&amp;#REF!&amp;#REF!&amp;#REF!=C43&amp;F43&amp;I43&amp;J43,"未发货")</f>
        <v>#REF!</v>
      </c>
      <c r="I43" s="4" t="str">
        <f>VLOOKUP(B43,辅助信息!E:I,3,FALSE)</f>
        <v>（达州市公共卫生临床医疗中心项目-一标-1号制作房）达州市通川区西外复兴镇公共卫生临床医疗中心项目</v>
      </c>
      <c r="J43" s="4" t="str">
        <f>VLOOKUP(B43,辅助信息!E:I,4,FALSE)</f>
        <v>潘建发</v>
      </c>
      <c r="K43" s="4">
        <f>VLOOKUP(J43,辅助信息!H:I,2,FALSE)</f>
        <v>13658059919</v>
      </c>
      <c r="M43" s="69"/>
      <c r="N43" s="69"/>
      <c r="O43" s="69"/>
      <c r="P43" s="69"/>
      <c r="Q43" s="4" t="str">
        <f>VLOOKUP(B43,辅助信息!E:M,9,FALSE)</f>
        <v>ZTWM-CDGS-XS-2024-0205-五冶钢构-达州市通川区西外复兴镇及临近片区建设项目</v>
      </c>
      <c r="R43" s="8"/>
    </row>
    <row r="44" hidden="1" spans="2:18">
      <c r="B44" s="4" t="s">
        <v>17</v>
      </c>
      <c r="C44" s="5">
        <v>45659</v>
      </c>
      <c r="D44" s="4" t="str">
        <f>VLOOKUP(B44,辅助信息!E:K,7,FALSE)</f>
        <v>JWDDCD2024101600090</v>
      </c>
      <c r="E44" s="4" t="str">
        <f>VLOOKUP(F44,辅助信息!A:B,2,FALSE)</f>
        <v>螺纹钢</v>
      </c>
      <c r="F44" s="4" t="s">
        <v>18</v>
      </c>
      <c r="G44" s="7">
        <v>25</v>
      </c>
      <c r="H44" s="7" t="e">
        <f>_xlfn._xlws.FILTER(#REF!,#REF!&amp;#REF!&amp;#REF!&amp;#REF!=C44&amp;F44&amp;I44&amp;J44,"未发货")</f>
        <v>#REF!</v>
      </c>
      <c r="I44" s="4" t="str">
        <f>VLOOKUP(B44,辅助信息!E:I,3,FALSE)</f>
        <v>（达州市公共卫生临床医疗中心项目-一标-1号制作房）达州市通川区西外复兴镇公共卫生临床医疗中心项目</v>
      </c>
      <c r="J44" s="4" t="str">
        <f>VLOOKUP(B44,辅助信息!E:I,4,FALSE)</f>
        <v>潘建发</v>
      </c>
      <c r="K44" s="4">
        <f>VLOOKUP(J44,辅助信息!H:I,2,FALSE)</f>
        <v>13658059919</v>
      </c>
      <c r="M44" s="69"/>
      <c r="N44" s="69"/>
      <c r="O44" s="69"/>
      <c r="P44" s="69"/>
      <c r="Q44" s="4" t="str">
        <f>VLOOKUP(B44,辅助信息!E:M,9,FALSE)</f>
        <v>ZTWM-CDGS-XS-2024-0205-五冶钢构-达州市通川区西外复兴镇及临近片区建设项目</v>
      </c>
      <c r="R44" s="8"/>
    </row>
    <row r="45" hidden="1" spans="1:18">
      <c r="A45" s="78" t="s">
        <v>42</v>
      </c>
      <c r="B45" s="4" t="s">
        <v>43</v>
      </c>
      <c r="C45" s="5">
        <v>45659</v>
      </c>
      <c r="D45" s="4" t="str">
        <f>VLOOKUP(B45,辅助信息!E:K,7,FALSE)</f>
        <v>JWDDCD2024101600090</v>
      </c>
      <c r="E45" s="4" t="str">
        <f>VLOOKUP(F45,辅助信息!A:B,2,FALSE)</f>
        <v>螺纹钢</v>
      </c>
      <c r="F45" s="4" t="s">
        <v>27</v>
      </c>
      <c r="G45" s="7">
        <v>10</v>
      </c>
      <c r="H45" s="7" t="e">
        <f>_xlfn._xlws.FILTER(#REF!,#REF!&amp;#REF!&amp;#REF!&amp;#REF!=C45&amp;F45&amp;I45&amp;J45,"未发货")</f>
        <v>#REF!</v>
      </c>
      <c r="I45" s="4" t="str">
        <f>VLOOKUP(B45,辅助信息!E:I,3,FALSE)</f>
        <v>（达州市公共卫生医疗中心项目-二标-3号楼）达州市通川区西外复兴镇公共卫生临床医疗中心项目</v>
      </c>
      <c r="J45" s="4" t="str">
        <f>VLOOKUP(B45,辅助信息!E:I,4,FALSE)</f>
        <v>黄永林</v>
      </c>
      <c r="K45" s="4">
        <f>VLOOKUP(J45,辅助信息!H:I,2,FALSE)</f>
        <v>15982487227</v>
      </c>
      <c r="L45" s="84" t="s">
        <v>34</v>
      </c>
      <c r="M45" s="84"/>
      <c r="N45" s="84"/>
      <c r="O45" s="84"/>
      <c r="P45" s="84"/>
      <c r="Q45" s="4" t="str">
        <f>VLOOKUP(B45,辅助信息!E:M,9,FALSE)</f>
        <v>ZTWM-CDGS-XS-2024-0205-五冶钢构-达州市通川区西外复兴镇及临近片区建设项目</v>
      </c>
      <c r="R45" s="8"/>
    </row>
    <row r="46" hidden="1" spans="2:18">
      <c r="B46" s="4" t="s">
        <v>43</v>
      </c>
      <c r="C46" s="5">
        <v>45659</v>
      </c>
      <c r="D46" s="4" t="str">
        <f>VLOOKUP(B46,辅助信息!E:K,7,FALSE)</f>
        <v>JWDDCD2024101600090</v>
      </c>
      <c r="E46" s="4" t="str">
        <f>VLOOKUP(F46,辅助信息!A:B,2,FALSE)</f>
        <v>螺纹钢</v>
      </c>
      <c r="F46" s="4" t="s">
        <v>32</v>
      </c>
      <c r="G46" s="7">
        <v>4</v>
      </c>
      <c r="H46" s="7" t="e">
        <f>_xlfn._xlws.FILTER(#REF!,#REF!&amp;#REF!&amp;#REF!&amp;#REF!=C46&amp;F46&amp;I46&amp;J46,"未发货")</f>
        <v>#REF!</v>
      </c>
      <c r="I46" s="4" t="str">
        <f>VLOOKUP(B46,辅助信息!E:I,3,FALSE)</f>
        <v>（达州市公共卫生医疗中心项目-二标-3号楼）达州市通川区西外复兴镇公共卫生临床医疗中心项目</v>
      </c>
      <c r="J46" s="4" t="str">
        <f>VLOOKUP(B46,辅助信息!E:I,4,FALSE)</f>
        <v>黄永林</v>
      </c>
      <c r="K46" s="4">
        <f>VLOOKUP(J46,辅助信息!H:I,2,FALSE)</f>
        <v>15982487227</v>
      </c>
      <c r="L46" s="85"/>
      <c r="M46" s="84"/>
      <c r="N46" s="84"/>
      <c r="O46" s="84"/>
      <c r="P46" s="84"/>
      <c r="Q46" s="4" t="str">
        <f>VLOOKUP(B46,辅助信息!E:M,9,FALSE)</f>
        <v>ZTWM-CDGS-XS-2024-0205-五冶钢构-达州市通川区西外复兴镇及临近片区建设项目</v>
      </c>
      <c r="R46" s="8"/>
    </row>
    <row r="47" hidden="1" spans="2:18">
      <c r="B47" s="4" t="s">
        <v>43</v>
      </c>
      <c r="C47" s="5">
        <v>45659</v>
      </c>
      <c r="D47" s="4" t="str">
        <f>VLOOKUP(B47,辅助信息!E:K,7,FALSE)</f>
        <v>JWDDCD2024101600090</v>
      </c>
      <c r="E47" s="4" t="str">
        <f>VLOOKUP(F47,辅助信息!A:B,2,FALSE)</f>
        <v>螺纹钢</v>
      </c>
      <c r="F47" s="4" t="s">
        <v>30</v>
      </c>
      <c r="G47" s="7">
        <v>5</v>
      </c>
      <c r="H47" s="7" t="e">
        <f>_xlfn._xlws.FILTER(#REF!,#REF!&amp;#REF!&amp;#REF!&amp;#REF!=C47&amp;F47&amp;I47&amp;J47,"未发货")</f>
        <v>#REF!</v>
      </c>
      <c r="I47" s="4" t="str">
        <f>VLOOKUP(B47,辅助信息!E:I,3,FALSE)</f>
        <v>（达州市公共卫生医疗中心项目-二标-3号楼）达州市通川区西外复兴镇公共卫生临床医疗中心项目</v>
      </c>
      <c r="J47" s="4" t="str">
        <f>VLOOKUP(B47,辅助信息!E:I,4,FALSE)</f>
        <v>黄永林</v>
      </c>
      <c r="K47" s="4">
        <f>VLOOKUP(J47,辅助信息!H:I,2,FALSE)</f>
        <v>15982487227</v>
      </c>
      <c r="L47" s="85"/>
      <c r="M47" s="84"/>
      <c r="N47" s="84"/>
      <c r="O47" s="84"/>
      <c r="P47" s="84"/>
      <c r="Q47" s="4" t="str">
        <f>VLOOKUP(B47,辅助信息!E:M,9,FALSE)</f>
        <v>ZTWM-CDGS-XS-2024-0205-五冶钢构-达州市通川区西外复兴镇及临近片区建设项目</v>
      </c>
      <c r="R47" s="8"/>
    </row>
    <row r="48" hidden="1" spans="2:18">
      <c r="B48" s="4" t="s">
        <v>43</v>
      </c>
      <c r="C48" s="5">
        <v>45659</v>
      </c>
      <c r="D48" s="4" t="str">
        <f>VLOOKUP(B48,辅助信息!E:K,7,FALSE)</f>
        <v>JWDDCD2024101600090</v>
      </c>
      <c r="E48" s="4" t="str">
        <f>VLOOKUP(F48,辅助信息!A:B,2,FALSE)</f>
        <v>螺纹钢</v>
      </c>
      <c r="F48" s="4" t="s">
        <v>28</v>
      </c>
      <c r="G48" s="7">
        <v>13</v>
      </c>
      <c r="H48" s="7" t="e">
        <f>_xlfn._xlws.FILTER(#REF!,#REF!&amp;#REF!&amp;#REF!&amp;#REF!=C48&amp;F48&amp;I48&amp;J48,"未发货")</f>
        <v>#REF!</v>
      </c>
      <c r="I48" s="4" t="str">
        <f>VLOOKUP(B48,辅助信息!E:I,3,FALSE)</f>
        <v>（达州市公共卫生医疗中心项目-二标-3号楼）达州市通川区西外复兴镇公共卫生临床医疗中心项目</v>
      </c>
      <c r="J48" s="4" t="str">
        <f>VLOOKUP(B48,辅助信息!E:I,4,FALSE)</f>
        <v>黄永林</v>
      </c>
      <c r="K48" s="4">
        <f>VLOOKUP(J48,辅助信息!H:I,2,FALSE)</f>
        <v>15982487227</v>
      </c>
      <c r="L48" s="85"/>
      <c r="M48" s="84"/>
      <c r="N48" s="84"/>
      <c r="O48" s="84"/>
      <c r="P48" s="84"/>
      <c r="Q48" s="4" t="str">
        <f>VLOOKUP(B48,辅助信息!E:M,9,FALSE)</f>
        <v>ZTWM-CDGS-XS-2024-0205-五冶钢构-达州市通川区西外复兴镇及临近片区建设项目</v>
      </c>
      <c r="R48" s="8"/>
    </row>
    <row r="49" hidden="1" spans="2:18">
      <c r="B49" s="4" t="s">
        <v>43</v>
      </c>
      <c r="C49" s="5">
        <v>45659</v>
      </c>
      <c r="D49" s="4" t="str">
        <f>VLOOKUP(B49,辅助信息!E:K,7,FALSE)</f>
        <v>JWDDCD2024101600090</v>
      </c>
      <c r="E49" s="4" t="str">
        <f>VLOOKUP(F49,辅助信息!A:B,2,FALSE)</f>
        <v>螺纹钢</v>
      </c>
      <c r="F49" s="4" t="s">
        <v>18</v>
      </c>
      <c r="G49" s="7">
        <v>26</v>
      </c>
      <c r="H49" s="7" t="e">
        <f>_xlfn._xlws.FILTER(#REF!,#REF!&amp;#REF!&amp;#REF!&amp;#REF!=C49&amp;F49&amp;I49&amp;J49,"未发货")</f>
        <v>#REF!</v>
      </c>
      <c r="I49" s="4" t="str">
        <f>VLOOKUP(B49,辅助信息!E:I,3,FALSE)</f>
        <v>（达州市公共卫生医疗中心项目-二标-3号楼）达州市通川区西外复兴镇公共卫生临床医疗中心项目</v>
      </c>
      <c r="J49" s="4" t="str">
        <f>VLOOKUP(B49,辅助信息!E:I,4,FALSE)</f>
        <v>黄永林</v>
      </c>
      <c r="K49" s="4">
        <f>VLOOKUP(J49,辅助信息!H:I,2,FALSE)</f>
        <v>15982487227</v>
      </c>
      <c r="L49" s="83"/>
      <c r="M49" s="84"/>
      <c r="N49" s="84"/>
      <c r="O49" s="84"/>
      <c r="P49" s="84"/>
      <c r="Q49" s="4" t="str">
        <f>VLOOKUP(B49,辅助信息!E:M,9,FALSE)</f>
        <v>ZTWM-CDGS-XS-2024-0205-五冶钢构-达州市通川区西外复兴镇及临近片区建设项目</v>
      </c>
      <c r="R49" s="8"/>
    </row>
    <row r="50" hidden="1" spans="2:18">
      <c r="B50" s="4" t="s">
        <v>44</v>
      </c>
      <c r="C50" s="5">
        <v>45659</v>
      </c>
      <c r="D50" s="4" t="str">
        <f>VLOOKUP(B50,辅助信息!E:K,7,FALSE)</f>
        <v>ZTWM-CDGS-YL-20240911-005</v>
      </c>
      <c r="E50" s="4" t="str">
        <f>VLOOKUP(F50,辅助信息!A:B,2,FALSE)</f>
        <v>盘螺</v>
      </c>
      <c r="F50" s="4" t="s">
        <v>40</v>
      </c>
      <c r="G50" s="7">
        <v>30</v>
      </c>
      <c r="H50" s="7" t="e">
        <f>_xlfn._xlws.FILTER(#REF!,#REF!&amp;#REF!&amp;#REF!&amp;#REF!=C50&amp;F50&amp;I50&amp;J50,"未发货")</f>
        <v>#REF!</v>
      </c>
      <c r="I50" s="4" t="str">
        <f>VLOOKUP(B50,辅助信息!E:I,3,FALSE)</f>
        <v>（华西酒城南）成都市武侯区火车南站西路8号酒城南项目</v>
      </c>
      <c r="J50" s="4" t="str">
        <f>VLOOKUP(B50,辅助信息!E:I,4,FALSE)</f>
        <v>龙耀宇</v>
      </c>
      <c r="K50" s="4">
        <f>VLOOKUP(J50,辅助信息!H:I,2,FALSE)</f>
        <v>18384145895</v>
      </c>
      <c r="L50" s="84" t="s">
        <v>34</v>
      </c>
      <c r="M50" s="84"/>
      <c r="N50" s="84"/>
      <c r="O50" s="84"/>
      <c r="P50" s="84"/>
      <c r="Q50" s="4" t="str">
        <f>VLOOKUP(B50,辅助信息!E:M,9,FALSE)</f>
        <v>ZTWM-CDGS-XS-2024-0189-华西集采-酒城南项目</v>
      </c>
      <c r="R50" s="8"/>
    </row>
    <row r="51" hidden="1" spans="2:18">
      <c r="B51" s="4" t="s">
        <v>44</v>
      </c>
      <c r="C51" s="5">
        <v>45659</v>
      </c>
      <c r="D51" s="4" t="str">
        <f>VLOOKUP(B51,辅助信息!E:K,7,FALSE)</f>
        <v>ZTWM-CDGS-YL-20240911-005</v>
      </c>
      <c r="E51" s="4" t="str">
        <f>VLOOKUP(F51,辅助信息!A:B,2,FALSE)</f>
        <v>盘螺</v>
      </c>
      <c r="F51" s="4" t="s">
        <v>41</v>
      </c>
      <c r="G51" s="7">
        <v>12</v>
      </c>
      <c r="H51" s="7" t="e">
        <f>_xlfn._xlws.FILTER(#REF!,#REF!&amp;#REF!&amp;#REF!&amp;#REF!=C51&amp;F51&amp;I51&amp;J51,"未发货")</f>
        <v>#REF!</v>
      </c>
      <c r="I51" s="4" t="str">
        <f>VLOOKUP(B51,辅助信息!E:I,3,FALSE)</f>
        <v>（华西酒城南）成都市武侯区火车南站西路8号酒城南项目</v>
      </c>
      <c r="J51" s="4" t="str">
        <f>VLOOKUP(B51,辅助信息!E:I,4,FALSE)</f>
        <v>龙耀宇</v>
      </c>
      <c r="K51" s="4">
        <f>VLOOKUP(J51,辅助信息!H:I,2,FALSE)</f>
        <v>18384145895</v>
      </c>
      <c r="L51" s="85"/>
      <c r="M51" s="84"/>
      <c r="N51" s="84"/>
      <c r="O51" s="84"/>
      <c r="P51" s="84"/>
      <c r="Q51" s="4" t="str">
        <f>VLOOKUP(B51,辅助信息!E:M,9,FALSE)</f>
        <v>ZTWM-CDGS-XS-2024-0189-华西集采-酒城南项目</v>
      </c>
      <c r="R51" s="8"/>
    </row>
    <row r="52" hidden="1" spans="2:18">
      <c r="B52" s="4" t="s">
        <v>44</v>
      </c>
      <c r="C52" s="5">
        <v>45659</v>
      </c>
      <c r="D52" s="4" t="str">
        <f>VLOOKUP(B52,辅助信息!E:K,7,FALSE)</f>
        <v>ZTWM-CDGS-YL-20240911-005</v>
      </c>
      <c r="E52" s="4" t="str">
        <f>VLOOKUP(F52,辅助信息!A:B,2,FALSE)</f>
        <v>盘螺</v>
      </c>
      <c r="F52" s="4" t="s">
        <v>26</v>
      </c>
      <c r="G52" s="7">
        <v>15</v>
      </c>
      <c r="H52" s="7" t="e">
        <f>_xlfn._xlws.FILTER(#REF!,#REF!&amp;#REF!&amp;#REF!&amp;#REF!=C52&amp;F52&amp;I52&amp;J52,"未发货")</f>
        <v>#REF!</v>
      </c>
      <c r="I52" s="4" t="str">
        <f>VLOOKUP(B52,辅助信息!E:I,3,FALSE)</f>
        <v>（华西酒城南）成都市武侯区火车南站西路8号酒城南项目</v>
      </c>
      <c r="J52" s="4" t="str">
        <f>VLOOKUP(B52,辅助信息!E:I,4,FALSE)</f>
        <v>龙耀宇</v>
      </c>
      <c r="K52" s="4">
        <f>VLOOKUP(J52,辅助信息!H:I,2,FALSE)</f>
        <v>18384145895</v>
      </c>
      <c r="L52" s="85"/>
      <c r="M52" s="84"/>
      <c r="N52" s="84"/>
      <c r="O52" s="84"/>
      <c r="P52" s="84"/>
      <c r="Q52" s="4" t="str">
        <f>VLOOKUP(B52,辅助信息!E:M,9,FALSE)</f>
        <v>ZTWM-CDGS-XS-2024-0189-华西集采-酒城南项目</v>
      </c>
      <c r="R52" s="8"/>
    </row>
    <row r="53" hidden="1" spans="2:18">
      <c r="B53" s="4" t="s">
        <v>44</v>
      </c>
      <c r="C53" s="5">
        <v>45659</v>
      </c>
      <c r="D53" s="4" t="str">
        <f>VLOOKUP(B53,辅助信息!E:K,7,FALSE)</f>
        <v>ZTWM-CDGS-YL-20240911-005</v>
      </c>
      <c r="E53" s="4" t="str">
        <f>VLOOKUP(F53,辅助信息!A:B,2,FALSE)</f>
        <v>螺纹钢</v>
      </c>
      <c r="F53" s="4" t="s">
        <v>19</v>
      </c>
      <c r="G53" s="7">
        <v>25.5</v>
      </c>
      <c r="H53" s="7" t="e">
        <f>_xlfn._xlws.FILTER(#REF!,#REF!&amp;#REF!&amp;#REF!&amp;#REF!=C53&amp;F53&amp;I53&amp;J53,"未发货")</f>
        <v>#REF!</v>
      </c>
      <c r="I53" s="4" t="str">
        <f>VLOOKUP(B53,辅助信息!E:I,3,FALSE)</f>
        <v>（华西酒城南）成都市武侯区火车南站西路8号酒城南项目</v>
      </c>
      <c r="J53" s="4" t="str">
        <f>VLOOKUP(B53,辅助信息!E:I,4,FALSE)</f>
        <v>龙耀宇</v>
      </c>
      <c r="K53" s="4">
        <f>VLOOKUP(J53,辅助信息!H:I,2,FALSE)</f>
        <v>18384145895</v>
      </c>
      <c r="L53" s="85"/>
      <c r="M53" s="84"/>
      <c r="N53" s="84"/>
      <c r="O53" s="84"/>
      <c r="P53" s="84"/>
      <c r="Q53" s="4" t="str">
        <f>VLOOKUP(B53,辅助信息!E:M,9,FALSE)</f>
        <v>ZTWM-CDGS-XS-2024-0189-华西集采-酒城南项目</v>
      </c>
      <c r="R53" s="8"/>
    </row>
    <row r="54" hidden="1" spans="2:18">
      <c r="B54" s="4" t="s">
        <v>44</v>
      </c>
      <c r="C54" s="5">
        <v>45659</v>
      </c>
      <c r="D54" s="4" t="str">
        <f>VLOOKUP(B54,辅助信息!E:K,7,FALSE)</f>
        <v>ZTWM-CDGS-YL-20240911-005</v>
      </c>
      <c r="E54" s="4" t="str">
        <f>VLOOKUP(F54,辅助信息!A:B,2,FALSE)</f>
        <v>螺纹钢</v>
      </c>
      <c r="F54" s="4" t="s">
        <v>32</v>
      </c>
      <c r="G54" s="7">
        <v>9</v>
      </c>
      <c r="H54" s="7" t="e">
        <f>_xlfn._xlws.FILTER(#REF!,#REF!&amp;#REF!&amp;#REF!&amp;#REF!=C54&amp;F54&amp;I54&amp;J54,"未发货")</f>
        <v>#REF!</v>
      </c>
      <c r="I54" s="4" t="str">
        <f>VLOOKUP(B54,辅助信息!E:I,3,FALSE)</f>
        <v>（华西酒城南）成都市武侯区火车南站西路8号酒城南项目</v>
      </c>
      <c r="J54" s="4" t="str">
        <f>VLOOKUP(B54,辅助信息!E:I,4,FALSE)</f>
        <v>龙耀宇</v>
      </c>
      <c r="K54" s="4">
        <f>VLOOKUP(J54,辅助信息!H:I,2,FALSE)</f>
        <v>18384145895</v>
      </c>
      <c r="L54" s="85"/>
      <c r="M54" s="84"/>
      <c r="N54" s="84"/>
      <c r="O54" s="84"/>
      <c r="P54" s="84"/>
      <c r="Q54" s="4" t="str">
        <f>VLOOKUP(B54,辅助信息!E:M,9,FALSE)</f>
        <v>ZTWM-CDGS-XS-2024-0189-华西集采-酒城南项目</v>
      </c>
      <c r="R54" s="8"/>
    </row>
    <row r="55" hidden="1" spans="2:18">
      <c r="B55" s="4" t="s">
        <v>44</v>
      </c>
      <c r="C55" s="5">
        <v>45659</v>
      </c>
      <c r="D55" s="4" t="str">
        <f>VLOOKUP(B55,辅助信息!E:K,7,FALSE)</f>
        <v>ZTWM-CDGS-YL-20240911-005</v>
      </c>
      <c r="E55" s="4" t="str">
        <f>VLOOKUP(F55,辅助信息!A:B,2,FALSE)</f>
        <v>螺纹钢</v>
      </c>
      <c r="F55" s="4" t="s">
        <v>30</v>
      </c>
      <c r="G55" s="7">
        <v>8</v>
      </c>
      <c r="H55" s="7" t="e">
        <f>_xlfn._xlws.FILTER(#REF!,#REF!&amp;#REF!&amp;#REF!&amp;#REF!=C55&amp;F55&amp;I55&amp;J55,"未发货")</f>
        <v>#REF!</v>
      </c>
      <c r="I55" s="4" t="str">
        <f>VLOOKUP(B55,辅助信息!E:I,3,FALSE)</f>
        <v>（华西酒城南）成都市武侯区火车南站西路8号酒城南项目</v>
      </c>
      <c r="J55" s="4" t="str">
        <f>VLOOKUP(B55,辅助信息!E:I,4,FALSE)</f>
        <v>龙耀宇</v>
      </c>
      <c r="K55" s="4">
        <f>VLOOKUP(J55,辅助信息!H:I,2,FALSE)</f>
        <v>18384145895</v>
      </c>
      <c r="L55" s="85"/>
      <c r="M55" s="84"/>
      <c r="N55" s="84"/>
      <c r="O55" s="84"/>
      <c r="P55" s="84"/>
      <c r="Q55" s="4" t="str">
        <f>VLOOKUP(B55,辅助信息!E:M,9,FALSE)</f>
        <v>ZTWM-CDGS-XS-2024-0189-华西集采-酒城南项目</v>
      </c>
      <c r="R55" s="8"/>
    </row>
    <row r="56" hidden="1" spans="2:18">
      <c r="B56" s="4" t="s">
        <v>44</v>
      </c>
      <c r="C56" s="5">
        <v>45659</v>
      </c>
      <c r="D56" s="4" t="str">
        <f>VLOOKUP(B56,辅助信息!E:K,7,FALSE)</f>
        <v>ZTWM-CDGS-YL-20240911-005</v>
      </c>
      <c r="E56" s="4" t="str">
        <f>VLOOKUP(F56,辅助信息!A:B,2,FALSE)</f>
        <v>螺纹钢</v>
      </c>
      <c r="F56" s="4" t="s">
        <v>45</v>
      </c>
      <c r="G56" s="7">
        <v>3</v>
      </c>
      <c r="H56" s="7" t="e">
        <f>_xlfn._xlws.FILTER(#REF!,#REF!&amp;#REF!&amp;#REF!&amp;#REF!=C56&amp;F56&amp;I56&amp;J56,"未发货")</f>
        <v>#REF!</v>
      </c>
      <c r="I56" s="4" t="str">
        <f>VLOOKUP(B56,辅助信息!E:I,3,FALSE)</f>
        <v>（华西酒城南）成都市武侯区火车南站西路8号酒城南项目</v>
      </c>
      <c r="J56" s="4" t="str">
        <f>VLOOKUP(B56,辅助信息!E:I,4,FALSE)</f>
        <v>龙耀宇</v>
      </c>
      <c r="K56" s="4">
        <f>VLOOKUP(J56,辅助信息!H:I,2,FALSE)</f>
        <v>18384145895</v>
      </c>
      <c r="L56" s="85"/>
      <c r="M56" s="84"/>
      <c r="N56" s="84"/>
      <c r="O56" s="84"/>
      <c r="P56" s="84"/>
      <c r="Q56" s="4" t="str">
        <f>VLOOKUP(B56,辅助信息!E:M,9,FALSE)</f>
        <v>ZTWM-CDGS-XS-2024-0189-华西集采-酒城南项目</v>
      </c>
      <c r="R56" s="8"/>
    </row>
    <row r="57" hidden="1" spans="2:18">
      <c r="B57" s="4" t="s">
        <v>44</v>
      </c>
      <c r="C57" s="5">
        <v>45659</v>
      </c>
      <c r="D57" s="4" t="str">
        <f>VLOOKUP(B57,辅助信息!E:K,7,FALSE)</f>
        <v>ZTWM-CDGS-YL-20240911-005</v>
      </c>
      <c r="E57" s="4" t="str">
        <f>VLOOKUP(F57,辅助信息!A:B,2,FALSE)</f>
        <v>螺纹钢</v>
      </c>
      <c r="F57" s="4" t="s">
        <v>21</v>
      </c>
      <c r="G57" s="7">
        <v>3</v>
      </c>
      <c r="H57" s="7" t="e">
        <f>_xlfn._xlws.FILTER(#REF!,#REF!&amp;#REF!&amp;#REF!&amp;#REF!=C57&amp;F57&amp;I57&amp;J57,"未发货")</f>
        <v>#REF!</v>
      </c>
      <c r="I57" s="4" t="str">
        <f>VLOOKUP(B57,辅助信息!E:I,3,FALSE)</f>
        <v>（华西酒城南）成都市武侯区火车南站西路8号酒城南项目</v>
      </c>
      <c r="J57" s="4" t="str">
        <f>VLOOKUP(B57,辅助信息!E:I,4,FALSE)</f>
        <v>龙耀宇</v>
      </c>
      <c r="K57" s="4">
        <f>VLOOKUP(J57,辅助信息!H:I,2,FALSE)</f>
        <v>18384145895</v>
      </c>
      <c r="L57" s="85"/>
      <c r="M57" s="84"/>
      <c r="N57" s="84"/>
      <c r="O57" s="84"/>
      <c r="P57" s="84"/>
      <c r="Q57" s="4" t="str">
        <f>VLOOKUP(B57,辅助信息!E:M,9,FALSE)</f>
        <v>ZTWM-CDGS-XS-2024-0189-华西集采-酒城南项目</v>
      </c>
      <c r="R57" s="8"/>
    </row>
    <row r="58" hidden="1" spans="2:18">
      <c r="B58" s="4" t="s">
        <v>44</v>
      </c>
      <c r="C58" s="5">
        <v>45659</v>
      </c>
      <c r="D58" s="4" t="str">
        <f>VLOOKUP(B58,辅助信息!E:K,7,FALSE)</f>
        <v>ZTWM-CDGS-YL-20240911-005</v>
      </c>
      <c r="E58" s="4" t="str">
        <f>VLOOKUP(F58,辅助信息!A:B,2,FALSE)</f>
        <v>螺纹钢</v>
      </c>
      <c r="F58" s="4" t="s">
        <v>46</v>
      </c>
      <c r="G58" s="7">
        <v>11</v>
      </c>
      <c r="H58" s="7" t="e">
        <f>_xlfn._xlws.FILTER(#REF!,#REF!&amp;#REF!&amp;#REF!&amp;#REF!=C58&amp;F58&amp;I58&amp;J58,"未发货")</f>
        <v>#REF!</v>
      </c>
      <c r="I58" s="4" t="str">
        <f>VLOOKUP(B58,辅助信息!E:I,3,FALSE)</f>
        <v>（华西酒城南）成都市武侯区火车南站西路8号酒城南项目</v>
      </c>
      <c r="J58" s="4" t="str">
        <f>VLOOKUP(B58,辅助信息!E:I,4,FALSE)</f>
        <v>龙耀宇</v>
      </c>
      <c r="K58" s="4">
        <f>VLOOKUP(J58,辅助信息!H:I,2,FALSE)</f>
        <v>18384145895</v>
      </c>
      <c r="L58" s="85"/>
      <c r="M58" s="84"/>
      <c r="N58" s="84"/>
      <c r="O58" s="84"/>
      <c r="P58" s="84"/>
      <c r="Q58" s="4" t="str">
        <f>VLOOKUP(B58,辅助信息!E:M,9,FALSE)</f>
        <v>ZTWM-CDGS-XS-2024-0189-华西集采-酒城南项目</v>
      </c>
      <c r="R58" s="8"/>
    </row>
    <row r="59" hidden="1" spans="2:18">
      <c r="B59" s="4" t="s">
        <v>44</v>
      </c>
      <c r="C59" s="5">
        <v>45659</v>
      </c>
      <c r="D59" s="4" t="str">
        <f>VLOOKUP(B59,辅助信息!E:K,7,FALSE)</f>
        <v>ZTWM-CDGS-YL-20240911-005</v>
      </c>
      <c r="E59" s="4" t="str">
        <f>VLOOKUP(F59,辅助信息!A:B,2,FALSE)</f>
        <v>螺纹钢</v>
      </c>
      <c r="F59" s="4" t="s">
        <v>22</v>
      </c>
      <c r="G59" s="7">
        <v>16</v>
      </c>
      <c r="H59" s="7" t="e">
        <f>_xlfn._xlws.FILTER(#REF!,#REF!&amp;#REF!&amp;#REF!&amp;#REF!=C59&amp;F59&amp;I59&amp;J59,"未发货")</f>
        <v>#REF!</v>
      </c>
      <c r="I59" s="4" t="str">
        <f>VLOOKUP(B59,辅助信息!E:I,3,FALSE)</f>
        <v>（华西酒城南）成都市武侯区火车南站西路8号酒城南项目</v>
      </c>
      <c r="J59" s="4" t="str">
        <f>VLOOKUP(B59,辅助信息!E:I,4,FALSE)</f>
        <v>龙耀宇</v>
      </c>
      <c r="K59" s="4">
        <f>VLOOKUP(J59,辅助信息!H:I,2,FALSE)</f>
        <v>18384145895</v>
      </c>
      <c r="L59" s="83"/>
      <c r="M59" s="84"/>
      <c r="N59" s="84"/>
      <c r="O59" s="84"/>
      <c r="P59" s="84"/>
      <c r="Q59" s="4" t="str">
        <f>VLOOKUP(B59,辅助信息!E:M,9,FALSE)</f>
        <v>ZTWM-CDGS-XS-2024-0189-华西集采-酒城南项目</v>
      </c>
      <c r="R59" s="8"/>
    </row>
    <row r="60" ht="22.5" hidden="1" customHeight="1" spans="2:18">
      <c r="B60" s="4" t="s">
        <v>17</v>
      </c>
      <c r="C60" s="5">
        <v>45660</v>
      </c>
      <c r="D60" s="4" t="str">
        <f>VLOOKUP(B60,辅助信息!E:K,7,FALSE)</f>
        <v>JWDDCD2024101600090</v>
      </c>
      <c r="E60" s="4" t="str">
        <f>VLOOKUP(F60,辅助信息!A:B,2,FALSE)</f>
        <v>螺纹钢</v>
      </c>
      <c r="F60" s="4" t="s">
        <v>18</v>
      </c>
      <c r="G60" s="7">
        <v>69</v>
      </c>
      <c r="H60" s="7" t="e">
        <f>_xlfn._xlws.FILTER(#REF!,#REF!&amp;#REF!&amp;#REF!&amp;#REF!=C60&amp;F60&amp;I60&amp;J60,"未发货")</f>
        <v>#REF!</v>
      </c>
      <c r="I60" s="4" t="str">
        <f>VLOOKUP(B60,辅助信息!E:I,3,FALSE)</f>
        <v>（达州市公共卫生临床医疗中心项目-一标-1号制作房）达州市通川区西外复兴镇公共卫生临床医疗中心项目</v>
      </c>
      <c r="J60" s="4" t="str">
        <f>VLOOKUP(B60,辅助信息!E:I,4,FALSE)</f>
        <v>潘建发</v>
      </c>
      <c r="K60" s="4">
        <f>VLOOKUP(J60,辅助信息!H:I,2,FALSE)</f>
        <v>13658059919</v>
      </c>
      <c r="L60" s="84" t="s">
        <v>34</v>
      </c>
      <c r="M60" s="84"/>
      <c r="N60" s="84"/>
      <c r="O60" s="84"/>
      <c r="P60" s="84"/>
      <c r="Q60" s="4" t="str">
        <f>VLOOKUP(B60,辅助信息!E:M,9,FALSE)</f>
        <v>ZTWM-CDGS-XS-2024-0205-五冶钢构-达州市通川区西外复兴镇及临近片区建设项目</v>
      </c>
      <c r="R60" s="8"/>
    </row>
    <row r="61" hidden="1" spans="2:18">
      <c r="B61" s="4" t="s">
        <v>24</v>
      </c>
      <c r="C61" s="5">
        <v>45660</v>
      </c>
      <c r="D61" s="4" t="str">
        <f>VLOOKUP(B61,辅助信息!E:K,7,FALSE)</f>
        <v>JWDDCD2025021900064</v>
      </c>
      <c r="E61" s="4" t="str">
        <f>VLOOKUP(F61,辅助信息!A:B,2,FALSE)</f>
        <v>螺纹钢</v>
      </c>
      <c r="F61" s="4" t="s">
        <v>21</v>
      </c>
      <c r="G61" s="7">
        <v>10</v>
      </c>
      <c r="H61" s="7" t="e">
        <f>_xlfn._xlws.FILTER(#REF!,#REF!&amp;#REF!&amp;#REF!&amp;#REF!=C61&amp;F61&amp;I61&amp;J61,"未发货")</f>
        <v>#REF!</v>
      </c>
      <c r="I61" s="4" t="str">
        <f>VLOOKUP(B61,辅助信息!E:I,3,FALSE)</f>
        <v>(五冶钢构医学科学产业园建设项目房建三部-一标（7-4）)四川省南充市顺庆区搬罾街道学府大道二段</v>
      </c>
      <c r="J61" s="4" t="str">
        <f>VLOOKUP(B61,辅助信息!E:I,4,FALSE)</f>
        <v>郑林</v>
      </c>
      <c r="K61" s="4">
        <f>VLOOKUP(J61,辅助信息!H:I,2,FALSE)</f>
        <v>18349955455</v>
      </c>
      <c r="L61" s="84" t="s">
        <v>35</v>
      </c>
      <c r="M61" s="84"/>
      <c r="N61" s="84"/>
      <c r="O61" s="84"/>
      <c r="P61" s="84"/>
      <c r="Q61" s="4" t="str">
        <f>VLOOKUP(B61,辅助信息!E:M,9,FALSE)</f>
        <v>ZTWM-CDGS-XS-2024-0248-五冶钢构-南充市医学院项目</v>
      </c>
      <c r="R61" s="8"/>
    </row>
    <row r="62" hidden="1" spans="2:18">
      <c r="B62" s="4" t="s">
        <v>24</v>
      </c>
      <c r="C62" s="5">
        <v>45660</v>
      </c>
      <c r="D62" s="4" t="str">
        <f>VLOOKUP(B62,辅助信息!E:K,7,FALSE)</f>
        <v>JWDDCD2025021900064</v>
      </c>
      <c r="E62" s="4" t="str">
        <f>VLOOKUP(F62,辅助信息!A:B,2,FALSE)</f>
        <v>螺纹钢</v>
      </c>
      <c r="F62" s="4" t="s">
        <v>22</v>
      </c>
      <c r="G62" s="7">
        <v>25</v>
      </c>
      <c r="H62" s="7" t="e">
        <f>_xlfn._xlws.FILTER(#REF!,#REF!&amp;#REF!&amp;#REF!&amp;#REF!=C62&amp;F62&amp;I62&amp;J62,"未发货")</f>
        <v>#REF!</v>
      </c>
      <c r="I62" s="4" t="str">
        <f>VLOOKUP(B62,辅助信息!E:I,3,FALSE)</f>
        <v>(五冶钢构医学科学产业园建设项目房建三部-一标（7-4）)四川省南充市顺庆区搬罾街道学府大道二段</v>
      </c>
      <c r="J62" s="4" t="str">
        <f>VLOOKUP(B62,辅助信息!E:I,4,FALSE)</f>
        <v>郑林</v>
      </c>
      <c r="K62" s="4">
        <f>VLOOKUP(J62,辅助信息!H:I,2,FALSE)</f>
        <v>18349955455</v>
      </c>
      <c r="L62" s="83"/>
      <c r="M62" s="84"/>
      <c r="N62" s="84"/>
      <c r="O62" s="84"/>
      <c r="P62" s="84"/>
      <c r="Q62" s="4" t="str">
        <f>VLOOKUP(B62,辅助信息!E:M,9,FALSE)</f>
        <v>ZTWM-CDGS-XS-2024-0248-五冶钢构-南充市医学院项目</v>
      </c>
      <c r="R62" s="8"/>
    </row>
    <row r="63" hidden="1" spans="2:18">
      <c r="B63" s="4" t="s">
        <v>25</v>
      </c>
      <c r="C63" s="5">
        <v>45660</v>
      </c>
      <c r="D63" s="4" t="str">
        <f>VLOOKUP(B63,辅助信息!E:K,7,FALSE)</f>
        <v>JWDDCD2024102400111</v>
      </c>
      <c r="E63" s="4" t="str">
        <f>VLOOKUP(F63,辅助信息!A:B,2,FALSE)</f>
        <v>盘螺</v>
      </c>
      <c r="F63" s="4" t="s">
        <v>26</v>
      </c>
      <c r="G63" s="7">
        <v>3</v>
      </c>
      <c r="H63" s="7" t="e">
        <f>_xlfn._xlws.FILTER(#REF!,#REF!&amp;#REF!&amp;#REF!&amp;#REF!=C63&amp;F63&amp;I63&amp;J63,"未发货")</f>
        <v>#REF!</v>
      </c>
      <c r="I63" s="4" t="str">
        <f>VLOOKUP(B63,辅助信息!E:I,3,FALSE)</f>
        <v>（五冶达州国道542项目-二工区路基五工段）四川省达州市达川区赵固镇黄家坡</v>
      </c>
      <c r="J63" s="4" t="str">
        <f>VLOOKUP(B63,辅助信息!E:I,4,FALSE)</f>
        <v>潘远林</v>
      </c>
      <c r="K63" s="4">
        <f>VLOOKUP(J63,辅助信息!H:I,2,FALSE)</f>
        <v>18281865966</v>
      </c>
      <c r="L63" s="84" t="s">
        <v>36</v>
      </c>
      <c r="M63" s="84"/>
      <c r="N63" s="84"/>
      <c r="O63" s="84"/>
      <c r="P63" s="84"/>
      <c r="Q63" s="4" t="str">
        <f>VLOOKUP(B63,辅助信息!E:M,9,FALSE)</f>
        <v>ZTWM-CDGS-XS-2024-0181-五冶天府-国道542项目（二批次）</v>
      </c>
      <c r="R63" s="8"/>
    </row>
    <row r="64" hidden="1" spans="2:18">
      <c r="B64" s="4" t="s">
        <v>25</v>
      </c>
      <c r="C64" s="5">
        <v>45660</v>
      </c>
      <c r="D64" s="4" t="str">
        <f>VLOOKUP(B64,辅助信息!E:K,7,FALSE)</f>
        <v>JWDDCD2024102400111</v>
      </c>
      <c r="E64" s="4" t="str">
        <f>VLOOKUP(F64,辅助信息!A:B,2,FALSE)</f>
        <v>螺纹钢</v>
      </c>
      <c r="F64" s="4" t="s">
        <v>27</v>
      </c>
      <c r="G64" s="7">
        <v>13</v>
      </c>
      <c r="H64" s="7" t="e">
        <f>_xlfn._xlws.FILTER(#REF!,#REF!&amp;#REF!&amp;#REF!&amp;#REF!=C64&amp;F64&amp;I64&amp;J64,"未发货")</f>
        <v>#REF!</v>
      </c>
      <c r="I64" s="4" t="str">
        <f>VLOOKUP(B64,辅助信息!E:I,3,FALSE)</f>
        <v>（五冶达州国道542项目-二工区路基五工段）四川省达州市达川区赵固镇黄家坡</v>
      </c>
      <c r="J64" s="4" t="str">
        <f>VLOOKUP(B64,辅助信息!E:I,4,FALSE)</f>
        <v>潘远林</v>
      </c>
      <c r="K64" s="4">
        <f>VLOOKUP(J64,辅助信息!H:I,2,FALSE)</f>
        <v>18281865966</v>
      </c>
      <c r="L64" s="85"/>
      <c r="M64" s="84"/>
      <c r="N64" s="84"/>
      <c r="O64" s="84"/>
      <c r="P64" s="84"/>
      <c r="Q64" s="4" t="str">
        <f>VLOOKUP(B64,辅助信息!E:M,9,FALSE)</f>
        <v>ZTWM-CDGS-XS-2024-0181-五冶天府-国道542项目（二批次）</v>
      </c>
      <c r="R64" s="8"/>
    </row>
    <row r="65" hidden="1" spans="2:18">
      <c r="B65" s="4" t="s">
        <v>25</v>
      </c>
      <c r="C65" s="5">
        <v>45660</v>
      </c>
      <c r="D65" s="4" t="str">
        <f>VLOOKUP(B65,辅助信息!E:K,7,FALSE)</f>
        <v>JWDDCD2024102400111</v>
      </c>
      <c r="E65" s="4" t="str">
        <f>VLOOKUP(F65,辅助信息!A:B,2,FALSE)</f>
        <v>螺纹钢</v>
      </c>
      <c r="F65" s="4" t="s">
        <v>19</v>
      </c>
      <c r="G65" s="7">
        <v>10</v>
      </c>
      <c r="H65" s="7" t="e">
        <f>_xlfn._xlws.FILTER(#REF!,#REF!&amp;#REF!&amp;#REF!&amp;#REF!=C65&amp;F65&amp;I65&amp;J65,"未发货")</f>
        <v>#REF!</v>
      </c>
      <c r="I65" s="4" t="str">
        <f>VLOOKUP(B65,辅助信息!E:I,3,FALSE)</f>
        <v>（五冶达州国道542项目-二工区路基五工段）四川省达州市达川区赵固镇黄家坡</v>
      </c>
      <c r="J65" s="4" t="str">
        <f>VLOOKUP(B65,辅助信息!E:I,4,FALSE)</f>
        <v>潘远林</v>
      </c>
      <c r="K65" s="4">
        <f>VLOOKUP(J65,辅助信息!H:I,2,FALSE)</f>
        <v>18281865966</v>
      </c>
      <c r="L65" s="85"/>
      <c r="M65" s="84"/>
      <c r="N65" s="84"/>
      <c r="O65" s="84"/>
      <c r="P65" s="84"/>
      <c r="Q65" s="4" t="str">
        <f>VLOOKUP(B65,辅助信息!E:M,9,FALSE)</f>
        <v>ZTWM-CDGS-XS-2024-0181-五冶天府-国道542项目（二批次）</v>
      </c>
      <c r="R65" s="8"/>
    </row>
    <row r="66" hidden="1" spans="2:18">
      <c r="B66" s="4" t="s">
        <v>25</v>
      </c>
      <c r="C66" s="5">
        <v>45660</v>
      </c>
      <c r="D66" s="4" t="str">
        <f>VLOOKUP(B66,辅助信息!E:K,7,FALSE)</f>
        <v>JWDDCD2024102400111</v>
      </c>
      <c r="E66" s="4" t="str">
        <f>VLOOKUP(F66,辅助信息!A:B,2,FALSE)</f>
        <v>螺纹钢</v>
      </c>
      <c r="F66" s="4" t="s">
        <v>28</v>
      </c>
      <c r="G66" s="7">
        <v>10</v>
      </c>
      <c r="H66" s="7" t="e">
        <f>_xlfn._xlws.FILTER(#REF!,#REF!&amp;#REF!&amp;#REF!&amp;#REF!=C66&amp;F66&amp;I66&amp;J66,"未发货")</f>
        <v>#REF!</v>
      </c>
      <c r="I66" s="4" t="str">
        <f>VLOOKUP(B66,辅助信息!E:I,3,FALSE)</f>
        <v>（五冶达州国道542项目-二工区路基五工段）四川省达州市达川区赵固镇黄家坡</v>
      </c>
      <c r="J66" s="4" t="str">
        <f>VLOOKUP(B66,辅助信息!E:I,4,FALSE)</f>
        <v>潘远林</v>
      </c>
      <c r="K66" s="4">
        <f>VLOOKUP(J66,辅助信息!H:I,2,FALSE)</f>
        <v>18281865966</v>
      </c>
      <c r="L66" s="83"/>
      <c r="M66" s="84"/>
      <c r="N66" s="84"/>
      <c r="O66" s="84"/>
      <c r="P66" s="84"/>
      <c r="Q66" s="4" t="str">
        <f>VLOOKUP(B66,辅助信息!E:M,9,FALSE)</f>
        <v>ZTWM-CDGS-XS-2024-0181-五冶天府-国道542项目（二批次）</v>
      </c>
      <c r="R66" s="8"/>
    </row>
    <row r="67" hidden="1" spans="2:18">
      <c r="B67" s="4" t="s">
        <v>39</v>
      </c>
      <c r="C67" s="5">
        <v>45660</v>
      </c>
      <c r="D67" s="4" t="str">
        <f>VLOOKUP(B67,辅助信息!E:K,7,FALSE)</f>
        <v>JWDDCD2024101600090</v>
      </c>
      <c r="E67" s="4" t="str">
        <f>VLOOKUP(F67,辅助信息!A:B,2,FALSE)</f>
        <v>螺纹钢</v>
      </c>
      <c r="F67" s="4" t="s">
        <v>28</v>
      </c>
      <c r="G67" s="7">
        <v>5</v>
      </c>
      <c r="H67" s="7" t="e">
        <f>_xlfn._xlws.FILTER(#REF!,#REF!&amp;#REF!&amp;#REF!&amp;#REF!=C67&amp;F67&amp;I67&amp;J67,"未发货")</f>
        <v>#REF!</v>
      </c>
      <c r="I67" s="4" t="str">
        <f>VLOOKUP(B67,辅助信息!E:I,3,FALSE)</f>
        <v>（达州市公共卫生临床医疗中心项目-一标-2号制作房）达州市通川区西外复兴镇公共卫生临床医疗中心项目</v>
      </c>
      <c r="J67" s="4" t="str">
        <f>VLOOKUP(B67,辅助信息!E:I,4,FALSE)</f>
        <v>潘建发</v>
      </c>
      <c r="K67" s="4">
        <f>VLOOKUP(J67,辅助信息!H:I,2,FALSE)</f>
        <v>13658059919</v>
      </c>
      <c r="L67" s="84" t="s">
        <v>37</v>
      </c>
      <c r="M67" s="84"/>
      <c r="N67" s="84"/>
      <c r="O67" s="84"/>
      <c r="P67" s="84"/>
      <c r="Q67" s="4" t="str">
        <f>VLOOKUP(B67,辅助信息!E:M,9,FALSE)</f>
        <v>ZTWM-CDGS-XS-2024-0205-五冶钢构-达州市通川区西外复兴镇及临近片区建设项目</v>
      </c>
      <c r="R67" s="8"/>
    </row>
    <row r="68" hidden="1" spans="2:18">
      <c r="B68" s="4" t="s">
        <v>39</v>
      </c>
      <c r="C68" s="5">
        <v>45660</v>
      </c>
      <c r="D68" s="4" t="str">
        <f>VLOOKUP(B68,辅助信息!E:K,7,FALSE)</f>
        <v>JWDDCD2024101600090</v>
      </c>
      <c r="E68" s="4" t="str">
        <f>VLOOKUP(F68,辅助信息!A:B,2,FALSE)</f>
        <v>螺纹钢</v>
      </c>
      <c r="F68" s="4" t="s">
        <v>18</v>
      </c>
      <c r="G68" s="7">
        <v>55</v>
      </c>
      <c r="H68" s="7" t="e">
        <f>_xlfn._xlws.FILTER(#REF!,#REF!&amp;#REF!&amp;#REF!&amp;#REF!=C68&amp;F68&amp;I68&amp;J68,"未发货")</f>
        <v>#REF!</v>
      </c>
      <c r="I68" s="4" t="str">
        <f>VLOOKUP(B68,辅助信息!E:I,3,FALSE)</f>
        <v>（达州市公共卫生临床医疗中心项目-一标-2号制作房）达州市通川区西外复兴镇公共卫生临床医疗中心项目</v>
      </c>
      <c r="J68" s="4" t="str">
        <f>VLOOKUP(B68,辅助信息!E:I,4,FALSE)</f>
        <v>潘建发</v>
      </c>
      <c r="K68" s="4">
        <f>VLOOKUP(J68,辅助信息!H:I,2,FALSE)</f>
        <v>13658059919</v>
      </c>
      <c r="L68" s="85"/>
      <c r="M68" s="84"/>
      <c r="N68" s="84"/>
      <c r="O68" s="84"/>
      <c r="P68" s="84"/>
      <c r="Q68" s="4" t="str">
        <f>VLOOKUP(B68,辅助信息!E:M,9,FALSE)</f>
        <v>ZTWM-CDGS-XS-2024-0205-五冶钢构-达州市通川区西外复兴镇及临近片区建设项目</v>
      </c>
      <c r="R68" s="8"/>
    </row>
    <row r="69" hidden="1" spans="2:18">
      <c r="B69" s="4" t="s">
        <v>17</v>
      </c>
      <c r="C69" s="5">
        <v>45660</v>
      </c>
      <c r="D69" s="4" t="str">
        <f>VLOOKUP(B69,辅助信息!E:K,7,FALSE)</f>
        <v>JWDDCD2024101600090</v>
      </c>
      <c r="E69" s="4" t="str">
        <f>VLOOKUP(F69,辅助信息!A:B,2,FALSE)</f>
        <v>螺纹钢</v>
      </c>
      <c r="F69" s="4" t="s">
        <v>33</v>
      </c>
      <c r="G69" s="7">
        <v>3</v>
      </c>
      <c r="H69" s="7" t="e">
        <f>_xlfn._xlws.FILTER(#REF!,#REF!&amp;#REF!&amp;#REF!&amp;#REF!=C69&amp;F69&amp;I69&amp;J69,"未发货")</f>
        <v>#REF!</v>
      </c>
      <c r="I69" s="4" t="str">
        <f>VLOOKUP(B69,辅助信息!E:I,3,FALSE)</f>
        <v>（达州市公共卫生临床医疗中心项目-一标-1号制作房）达州市通川区西外复兴镇公共卫生临床医疗中心项目</v>
      </c>
      <c r="J69" s="4" t="str">
        <f>VLOOKUP(B69,辅助信息!E:I,4,FALSE)</f>
        <v>潘建发</v>
      </c>
      <c r="K69" s="4">
        <f>VLOOKUP(J69,辅助信息!H:I,2,FALSE)</f>
        <v>13658059919</v>
      </c>
      <c r="L69" s="85"/>
      <c r="M69" s="84"/>
      <c r="N69" s="84"/>
      <c r="O69" s="84"/>
      <c r="P69" s="84"/>
      <c r="Q69" s="4" t="str">
        <f>VLOOKUP(B69,辅助信息!E:M,9,FALSE)</f>
        <v>ZTWM-CDGS-XS-2024-0205-五冶钢构-达州市通川区西外复兴镇及临近片区建设项目</v>
      </c>
      <c r="R69" s="8"/>
    </row>
    <row r="70" hidden="1" spans="2:18">
      <c r="B70" s="4" t="s">
        <v>17</v>
      </c>
      <c r="C70" s="5">
        <v>45660</v>
      </c>
      <c r="D70" s="4" t="str">
        <f>VLOOKUP(B70,辅助信息!E:K,7,FALSE)</f>
        <v>JWDDCD2024101600090</v>
      </c>
      <c r="E70" s="4" t="str">
        <f>VLOOKUP(F70,辅助信息!A:B,2,FALSE)</f>
        <v>螺纹钢</v>
      </c>
      <c r="F70" s="4" t="s">
        <v>28</v>
      </c>
      <c r="G70" s="7">
        <v>3</v>
      </c>
      <c r="H70" s="7" t="e">
        <f>_xlfn._xlws.FILTER(#REF!,#REF!&amp;#REF!&amp;#REF!&amp;#REF!=C70&amp;F70&amp;I70&amp;J70,"未发货")</f>
        <v>#REF!</v>
      </c>
      <c r="I70" s="4" t="str">
        <f>VLOOKUP(B70,辅助信息!E:I,3,FALSE)</f>
        <v>（达州市公共卫生临床医疗中心项目-一标-1号制作房）达州市通川区西外复兴镇公共卫生临床医疗中心项目</v>
      </c>
      <c r="J70" s="4" t="str">
        <f>VLOOKUP(B70,辅助信息!E:I,4,FALSE)</f>
        <v>潘建发</v>
      </c>
      <c r="K70" s="4">
        <f>VLOOKUP(J70,辅助信息!H:I,2,FALSE)</f>
        <v>13658059919</v>
      </c>
      <c r="L70" s="85"/>
      <c r="M70" s="84"/>
      <c r="N70" s="84"/>
      <c r="O70" s="84"/>
      <c r="P70" s="84"/>
      <c r="Q70" s="4" t="str">
        <f>VLOOKUP(B70,辅助信息!E:M,9,FALSE)</f>
        <v>ZTWM-CDGS-XS-2024-0205-五冶钢构-达州市通川区西外复兴镇及临近片区建设项目</v>
      </c>
      <c r="R70" s="8"/>
    </row>
    <row r="71" hidden="1" spans="2:18">
      <c r="B71" s="4" t="s">
        <v>17</v>
      </c>
      <c r="C71" s="5">
        <v>45660</v>
      </c>
      <c r="D71" s="4" t="str">
        <f>VLOOKUP(B71,辅助信息!E:K,7,FALSE)</f>
        <v>JWDDCD2024101600090</v>
      </c>
      <c r="E71" s="4" t="str">
        <f>VLOOKUP(F71,辅助信息!A:B,2,FALSE)</f>
        <v>螺纹钢</v>
      </c>
      <c r="F71" s="4" t="s">
        <v>18</v>
      </c>
      <c r="G71" s="7">
        <v>25</v>
      </c>
      <c r="H71" s="7" t="e">
        <f>_xlfn._xlws.FILTER(#REF!,#REF!&amp;#REF!&amp;#REF!&amp;#REF!=C71&amp;F71&amp;I71&amp;J71,"未发货")</f>
        <v>#REF!</v>
      </c>
      <c r="I71" s="4" t="str">
        <f>VLOOKUP(B71,辅助信息!E:I,3,FALSE)</f>
        <v>（达州市公共卫生临床医疗中心项目-一标-1号制作房）达州市通川区西外复兴镇公共卫生临床医疗中心项目</v>
      </c>
      <c r="J71" s="4" t="str">
        <f>VLOOKUP(B71,辅助信息!E:I,4,FALSE)</f>
        <v>潘建发</v>
      </c>
      <c r="K71" s="4">
        <f>VLOOKUP(J71,辅助信息!H:I,2,FALSE)</f>
        <v>13658059919</v>
      </c>
      <c r="L71" s="85"/>
      <c r="M71" s="84"/>
      <c r="N71" s="84"/>
      <c r="O71" s="84"/>
      <c r="P71" s="84"/>
      <c r="Q71" s="4" t="str">
        <f>VLOOKUP(B71,辅助信息!E:M,9,FALSE)</f>
        <v>ZTWM-CDGS-XS-2024-0205-五冶钢构-达州市通川区西外复兴镇及临近片区建设项目</v>
      </c>
      <c r="R71" s="8"/>
    </row>
    <row r="72" hidden="1" spans="2:18">
      <c r="B72" s="4" t="s">
        <v>17</v>
      </c>
      <c r="C72" s="5">
        <v>45660</v>
      </c>
      <c r="D72" s="4" t="str">
        <f>VLOOKUP(B72,辅助信息!E:K,7,FALSE)</f>
        <v>JWDDCD2024101600090</v>
      </c>
      <c r="E72" s="4" t="str">
        <f>VLOOKUP(F72,辅助信息!A:B,2,FALSE)</f>
        <v>螺纹钢</v>
      </c>
      <c r="F72" s="4" t="s">
        <v>27</v>
      </c>
      <c r="G72" s="7">
        <v>24</v>
      </c>
      <c r="H72" s="7" t="e">
        <f>_xlfn._xlws.FILTER(#REF!,#REF!&amp;#REF!&amp;#REF!&amp;#REF!=C72&amp;F72&amp;I72&amp;J72,"未发货")</f>
        <v>#REF!</v>
      </c>
      <c r="I72" s="4" t="str">
        <f>VLOOKUP(B72,辅助信息!E:I,3,FALSE)</f>
        <v>（达州市公共卫生临床医疗中心项目-一标-1号制作房）达州市通川区西外复兴镇公共卫生临床医疗中心项目</v>
      </c>
      <c r="J72" s="4" t="str">
        <f>VLOOKUP(B72,辅助信息!E:I,4,FALSE)</f>
        <v>潘建发</v>
      </c>
      <c r="K72" s="4">
        <f>VLOOKUP(J72,辅助信息!H:I,2,FALSE)</f>
        <v>13658059919</v>
      </c>
      <c r="L72" s="83"/>
      <c r="M72" s="84"/>
      <c r="N72" s="84"/>
      <c r="O72" s="84"/>
      <c r="P72" s="84"/>
      <c r="Q72" s="4" t="str">
        <f>VLOOKUP(B72,辅助信息!E:M,9,FALSE)</f>
        <v>ZTWM-CDGS-XS-2024-0205-五冶钢构-达州市通川区西外复兴镇及临近片区建设项目</v>
      </c>
      <c r="R72" s="8"/>
    </row>
    <row r="73" hidden="1" spans="2:18">
      <c r="B73" s="4" t="s">
        <v>43</v>
      </c>
      <c r="C73" s="5">
        <v>45660</v>
      </c>
      <c r="D73" s="4" t="str">
        <f>VLOOKUP(B73,辅助信息!E:K,7,FALSE)</f>
        <v>JWDDCD2024101600090</v>
      </c>
      <c r="E73" s="4" t="str">
        <f>VLOOKUP(F73,辅助信息!A:B,2,FALSE)</f>
        <v>螺纹钢</v>
      </c>
      <c r="F73" s="4" t="s">
        <v>28</v>
      </c>
      <c r="G73" s="7">
        <v>13</v>
      </c>
      <c r="H73" s="7" t="e">
        <f>_xlfn._xlws.FILTER(#REF!,#REF!&amp;#REF!&amp;#REF!&amp;#REF!=C73&amp;F73&amp;I73&amp;J73,"未发货")</f>
        <v>#REF!</v>
      </c>
      <c r="I73" s="4" t="str">
        <f>VLOOKUP(B73,辅助信息!E:I,3,FALSE)</f>
        <v>（达州市公共卫生医疗中心项目-二标-3号楼）达州市通川区西外复兴镇公共卫生临床医疗中心项目</v>
      </c>
      <c r="J73" s="4" t="str">
        <f>VLOOKUP(B73,辅助信息!E:I,4,FALSE)</f>
        <v>黄永林</v>
      </c>
      <c r="K73" s="4">
        <f>VLOOKUP(J73,辅助信息!H:I,2,FALSE)</f>
        <v>15982487227</v>
      </c>
      <c r="L73" s="84" t="s">
        <v>34</v>
      </c>
      <c r="M73" s="84"/>
      <c r="N73" s="84"/>
      <c r="O73" s="84"/>
      <c r="P73" s="84"/>
      <c r="Q73" s="4" t="str">
        <f>VLOOKUP(B73,辅助信息!E:M,9,FALSE)</f>
        <v>ZTWM-CDGS-XS-2024-0205-五冶钢构-达州市通川区西外复兴镇及临近片区建设项目</v>
      </c>
      <c r="R73" s="8"/>
    </row>
    <row r="74" hidden="1" spans="2:18">
      <c r="B74" s="4" t="s">
        <v>43</v>
      </c>
      <c r="C74" s="5">
        <v>45660</v>
      </c>
      <c r="D74" s="4" t="str">
        <f>VLOOKUP(B74,辅助信息!E:K,7,FALSE)</f>
        <v>JWDDCD2024101600090</v>
      </c>
      <c r="E74" s="4" t="str">
        <f>VLOOKUP(F74,辅助信息!A:B,2,FALSE)</f>
        <v>螺纹钢</v>
      </c>
      <c r="F74" s="4" t="s">
        <v>18</v>
      </c>
      <c r="G74" s="7">
        <v>26</v>
      </c>
      <c r="H74" s="7" t="e">
        <f>_xlfn._xlws.FILTER(#REF!,#REF!&amp;#REF!&amp;#REF!&amp;#REF!=C74&amp;F74&amp;I74&amp;J74,"未发货")</f>
        <v>#REF!</v>
      </c>
      <c r="I74" s="4" t="str">
        <f>VLOOKUP(B74,辅助信息!E:I,3,FALSE)</f>
        <v>（达州市公共卫生医疗中心项目-二标-3号楼）达州市通川区西外复兴镇公共卫生临床医疗中心项目</v>
      </c>
      <c r="J74" s="4" t="str">
        <f>VLOOKUP(B74,辅助信息!E:I,4,FALSE)</f>
        <v>黄永林</v>
      </c>
      <c r="K74" s="4">
        <f>VLOOKUP(J74,辅助信息!H:I,2,FALSE)</f>
        <v>15982487227</v>
      </c>
      <c r="L74" s="83"/>
      <c r="M74" s="84"/>
      <c r="N74" s="84"/>
      <c r="O74" s="84"/>
      <c r="P74" s="84"/>
      <c r="Q74" s="4" t="str">
        <f>VLOOKUP(B74,辅助信息!E:M,9,FALSE)</f>
        <v>ZTWM-CDGS-XS-2024-0205-五冶钢构-达州市通川区西外复兴镇及临近片区建设项目</v>
      </c>
      <c r="R74" s="8"/>
    </row>
    <row r="75" hidden="1" spans="2:18">
      <c r="B75" s="4" t="s">
        <v>44</v>
      </c>
      <c r="C75" s="5">
        <v>45660</v>
      </c>
      <c r="D75" s="4" t="str">
        <f>VLOOKUP(B75,辅助信息!E:K,7,FALSE)</f>
        <v>ZTWM-CDGS-YL-20240911-005</v>
      </c>
      <c r="E75" s="4" t="str">
        <f>VLOOKUP(F75,辅助信息!A:B,2,FALSE)</f>
        <v>盘螺</v>
      </c>
      <c r="F75" s="4" t="s">
        <v>40</v>
      </c>
      <c r="G75" s="7">
        <v>30</v>
      </c>
      <c r="H75" s="7" t="e">
        <f>_xlfn._xlws.FILTER(#REF!,#REF!&amp;#REF!&amp;#REF!&amp;#REF!=C75&amp;F75&amp;I75&amp;J75,"未发货")</f>
        <v>#REF!</v>
      </c>
      <c r="I75" s="4" t="str">
        <f>VLOOKUP(B75,辅助信息!E:I,3,FALSE)</f>
        <v>（华西酒城南）成都市武侯区火车南站西路8号酒城南项目</v>
      </c>
      <c r="J75" s="4" t="str">
        <f>VLOOKUP(B75,辅助信息!E:I,4,FALSE)</f>
        <v>龙耀宇</v>
      </c>
      <c r="K75" s="4">
        <f>VLOOKUP(J75,辅助信息!H:I,2,FALSE)</f>
        <v>18384145895</v>
      </c>
      <c r="L75" s="84" t="s">
        <v>34</v>
      </c>
      <c r="M75" s="84"/>
      <c r="N75" s="84"/>
      <c r="O75" s="84"/>
      <c r="P75" s="84"/>
      <c r="Q75" s="4" t="str">
        <f>VLOOKUP(B75,辅助信息!E:M,9,FALSE)</f>
        <v>ZTWM-CDGS-XS-2024-0189-华西集采-酒城南项目</v>
      </c>
      <c r="R75" s="8"/>
    </row>
    <row r="76" hidden="1" spans="2:18">
      <c r="B76" s="4" t="s">
        <v>44</v>
      </c>
      <c r="C76" s="5">
        <v>45660</v>
      </c>
      <c r="D76" s="4" t="str">
        <f>VLOOKUP(B76,辅助信息!E:K,7,FALSE)</f>
        <v>ZTWM-CDGS-YL-20240911-005</v>
      </c>
      <c r="E76" s="4" t="str">
        <f>VLOOKUP(F76,辅助信息!A:B,2,FALSE)</f>
        <v>盘螺</v>
      </c>
      <c r="F76" s="4" t="s">
        <v>41</v>
      </c>
      <c r="G76" s="7">
        <v>12</v>
      </c>
      <c r="H76" s="7" t="e">
        <f>_xlfn._xlws.FILTER(#REF!,#REF!&amp;#REF!&amp;#REF!&amp;#REF!=C76&amp;F76&amp;I76&amp;J76,"未发货")</f>
        <v>#REF!</v>
      </c>
      <c r="I76" s="4" t="str">
        <f>VLOOKUP(B76,辅助信息!E:I,3,FALSE)</f>
        <v>（华西酒城南）成都市武侯区火车南站西路8号酒城南项目</v>
      </c>
      <c r="J76" s="4" t="str">
        <f>VLOOKUP(B76,辅助信息!E:I,4,FALSE)</f>
        <v>龙耀宇</v>
      </c>
      <c r="K76" s="4">
        <f>VLOOKUP(J76,辅助信息!H:I,2,FALSE)</f>
        <v>18384145895</v>
      </c>
      <c r="L76" s="85"/>
      <c r="M76" s="84"/>
      <c r="N76" s="84"/>
      <c r="O76" s="84"/>
      <c r="P76" s="84"/>
      <c r="Q76" s="4" t="str">
        <f>VLOOKUP(B76,辅助信息!E:M,9,FALSE)</f>
        <v>ZTWM-CDGS-XS-2024-0189-华西集采-酒城南项目</v>
      </c>
      <c r="R76" s="8"/>
    </row>
    <row r="77" hidden="1" spans="2:18">
      <c r="B77" s="4" t="s">
        <v>44</v>
      </c>
      <c r="C77" s="5">
        <v>45660</v>
      </c>
      <c r="D77" s="4" t="str">
        <f>VLOOKUP(B77,辅助信息!E:K,7,FALSE)</f>
        <v>ZTWM-CDGS-YL-20240911-005</v>
      </c>
      <c r="E77" s="4" t="str">
        <f>VLOOKUP(F77,辅助信息!A:B,2,FALSE)</f>
        <v>盘螺</v>
      </c>
      <c r="F77" s="4" t="s">
        <v>26</v>
      </c>
      <c r="G77" s="7">
        <v>15</v>
      </c>
      <c r="H77" s="7" t="e">
        <f>_xlfn._xlws.FILTER(#REF!,#REF!&amp;#REF!&amp;#REF!&amp;#REF!=C77&amp;F77&amp;I77&amp;J77,"未发货")</f>
        <v>#REF!</v>
      </c>
      <c r="I77" s="4" t="str">
        <f>VLOOKUP(B77,辅助信息!E:I,3,FALSE)</f>
        <v>（华西酒城南）成都市武侯区火车南站西路8号酒城南项目</v>
      </c>
      <c r="J77" s="4" t="str">
        <f>VLOOKUP(B77,辅助信息!E:I,4,FALSE)</f>
        <v>龙耀宇</v>
      </c>
      <c r="K77" s="4">
        <f>VLOOKUP(J77,辅助信息!H:I,2,FALSE)</f>
        <v>18384145895</v>
      </c>
      <c r="L77" s="85"/>
      <c r="M77" s="84"/>
      <c r="N77" s="84"/>
      <c r="O77" s="84"/>
      <c r="P77" s="84"/>
      <c r="Q77" s="4" t="str">
        <f>VLOOKUP(B77,辅助信息!E:M,9,FALSE)</f>
        <v>ZTWM-CDGS-XS-2024-0189-华西集采-酒城南项目</v>
      </c>
      <c r="R77" s="8"/>
    </row>
    <row r="78" hidden="1" spans="2:18">
      <c r="B78" s="4" t="s">
        <v>44</v>
      </c>
      <c r="C78" s="5">
        <v>45660</v>
      </c>
      <c r="D78" s="4" t="str">
        <f>VLOOKUP(B78,辅助信息!E:K,7,FALSE)</f>
        <v>ZTWM-CDGS-YL-20240911-005</v>
      </c>
      <c r="E78" s="4" t="str">
        <f>VLOOKUP(F78,辅助信息!A:B,2,FALSE)</f>
        <v>螺纹钢</v>
      </c>
      <c r="F78" s="4" t="s">
        <v>19</v>
      </c>
      <c r="G78" s="7">
        <v>25.5</v>
      </c>
      <c r="H78" s="7" t="e">
        <f>_xlfn._xlws.FILTER(#REF!,#REF!&amp;#REF!&amp;#REF!&amp;#REF!=C78&amp;F78&amp;I78&amp;J78,"未发货")</f>
        <v>#REF!</v>
      </c>
      <c r="I78" s="4" t="str">
        <f>VLOOKUP(B78,辅助信息!E:I,3,FALSE)</f>
        <v>（华西酒城南）成都市武侯区火车南站西路8号酒城南项目</v>
      </c>
      <c r="J78" s="4" t="str">
        <f>VLOOKUP(B78,辅助信息!E:I,4,FALSE)</f>
        <v>龙耀宇</v>
      </c>
      <c r="K78" s="4">
        <f>VLOOKUP(J78,辅助信息!H:I,2,FALSE)</f>
        <v>18384145895</v>
      </c>
      <c r="L78" s="85"/>
      <c r="M78" s="84"/>
      <c r="N78" s="84"/>
      <c r="O78" s="84"/>
      <c r="P78" s="84"/>
      <c r="Q78" s="4" t="str">
        <f>VLOOKUP(B78,辅助信息!E:M,9,FALSE)</f>
        <v>ZTWM-CDGS-XS-2024-0189-华西集采-酒城南项目</v>
      </c>
      <c r="R78" s="8"/>
    </row>
    <row r="79" hidden="1" spans="2:18">
      <c r="B79" s="4" t="s">
        <v>44</v>
      </c>
      <c r="C79" s="5">
        <v>45660</v>
      </c>
      <c r="D79" s="4" t="str">
        <f>VLOOKUP(B79,辅助信息!E:K,7,FALSE)</f>
        <v>ZTWM-CDGS-YL-20240911-005</v>
      </c>
      <c r="E79" s="4" t="str">
        <f>VLOOKUP(F79,辅助信息!A:B,2,FALSE)</f>
        <v>螺纹钢</v>
      </c>
      <c r="F79" s="4" t="s">
        <v>32</v>
      </c>
      <c r="G79" s="7">
        <v>9</v>
      </c>
      <c r="H79" s="7" t="e">
        <f>_xlfn._xlws.FILTER(#REF!,#REF!&amp;#REF!&amp;#REF!&amp;#REF!=C79&amp;F79&amp;I79&amp;J79,"未发货")</f>
        <v>#REF!</v>
      </c>
      <c r="I79" s="4" t="str">
        <f>VLOOKUP(B79,辅助信息!E:I,3,FALSE)</f>
        <v>（华西酒城南）成都市武侯区火车南站西路8号酒城南项目</v>
      </c>
      <c r="J79" s="4" t="str">
        <f>VLOOKUP(B79,辅助信息!E:I,4,FALSE)</f>
        <v>龙耀宇</v>
      </c>
      <c r="K79" s="4">
        <f>VLOOKUP(J79,辅助信息!H:I,2,FALSE)</f>
        <v>18384145895</v>
      </c>
      <c r="L79" s="85"/>
      <c r="M79" s="84"/>
      <c r="N79" s="84"/>
      <c r="O79" s="84"/>
      <c r="P79" s="84"/>
      <c r="Q79" s="4" t="str">
        <f>VLOOKUP(B79,辅助信息!E:M,9,FALSE)</f>
        <v>ZTWM-CDGS-XS-2024-0189-华西集采-酒城南项目</v>
      </c>
      <c r="R79" s="8"/>
    </row>
    <row r="80" hidden="1" spans="2:18">
      <c r="B80" s="4" t="s">
        <v>44</v>
      </c>
      <c r="C80" s="5">
        <v>45660</v>
      </c>
      <c r="D80" s="4" t="str">
        <f>VLOOKUP(B80,辅助信息!E:K,7,FALSE)</f>
        <v>ZTWM-CDGS-YL-20240911-005</v>
      </c>
      <c r="E80" s="4" t="str">
        <f>VLOOKUP(F80,辅助信息!A:B,2,FALSE)</f>
        <v>螺纹钢</v>
      </c>
      <c r="F80" s="4" t="s">
        <v>30</v>
      </c>
      <c r="G80" s="7">
        <v>8</v>
      </c>
      <c r="H80" s="7" t="e">
        <f>_xlfn._xlws.FILTER(#REF!,#REF!&amp;#REF!&amp;#REF!&amp;#REF!=C80&amp;F80&amp;I80&amp;J80,"未发货")</f>
        <v>#REF!</v>
      </c>
      <c r="I80" s="4" t="str">
        <f>VLOOKUP(B80,辅助信息!E:I,3,FALSE)</f>
        <v>（华西酒城南）成都市武侯区火车南站西路8号酒城南项目</v>
      </c>
      <c r="J80" s="4" t="str">
        <f>VLOOKUP(B80,辅助信息!E:I,4,FALSE)</f>
        <v>龙耀宇</v>
      </c>
      <c r="K80" s="4">
        <f>VLOOKUP(J80,辅助信息!H:I,2,FALSE)</f>
        <v>18384145895</v>
      </c>
      <c r="L80" s="85"/>
      <c r="M80" s="84"/>
      <c r="N80" s="84"/>
      <c r="O80" s="84"/>
      <c r="P80" s="84"/>
      <c r="Q80" s="4" t="str">
        <f>VLOOKUP(B80,辅助信息!E:M,9,FALSE)</f>
        <v>ZTWM-CDGS-XS-2024-0189-华西集采-酒城南项目</v>
      </c>
      <c r="R80" s="8"/>
    </row>
    <row r="81" hidden="1" spans="2:18">
      <c r="B81" s="4" t="s">
        <v>44</v>
      </c>
      <c r="C81" s="5">
        <v>45660</v>
      </c>
      <c r="D81" s="4" t="str">
        <f>VLOOKUP(B81,辅助信息!E:K,7,FALSE)</f>
        <v>ZTWM-CDGS-YL-20240911-005</v>
      </c>
      <c r="E81" s="4" t="str">
        <f>VLOOKUP(F81,辅助信息!A:B,2,FALSE)</f>
        <v>螺纹钢</v>
      </c>
      <c r="F81" s="4" t="s">
        <v>45</v>
      </c>
      <c r="G81" s="7">
        <v>3</v>
      </c>
      <c r="H81" s="7" t="e">
        <f>_xlfn._xlws.FILTER(#REF!,#REF!&amp;#REF!&amp;#REF!&amp;#REF!=C81&amp;F81&amp;I81&amp;J81,"未发货")</f>
        <v>#REF!</v>
      </c>
      <c r="I81" s="4" t="str">
        <f>VLOOKUP(B81,辅助信息!E:I,3,FALSE)</f>
        <v>（华西酒城南）成都市武侯区火车南站西路8号酒城南项目</v>
      </c>
      <c r="J81" s="4" t="str">
        <f>VLOOKUP(B81,辅助信息!E:I,4,FALSE)</f>
        <v>龙耀宇</v>
      </c>
      <c r="K81" s="4">
        <f>VLOOKUP(J81,辅助信息!H:I,2,FALSE)</f>
        <v>18384145895</v>
      </c>
      <c r="L81" s="85"/>
      <c r="M81" s="84"/>
      <c r="N81" s="84"/>
      <c r="O81" s="84"/>
      <c r="P81" s="84"/>
      <c r="Q81" s="4" t="str">
        <f>VLOOKUP(B81,辅助信息!E:M,9,FALSE)</f>
        <v>ZTWM-CDGS-XS-2024-0189-华西集采-酒城南项目</v>
      </c>
      <c r="R81" s="8"/>
    </row>
    <row r="82" hidden="1" spans="2:18">
      <c r="B82" s="4" t="s">
        <v>44</v>
      </c>
      <c r="C82" s="5">
        <v>45660</v>
      </c>
      <c r="D82" s="4" t="str">
        <f>VLOOKUP(B82,辅助信息!E:K,7,FALSE)</f>
        <v>ZTWM-CDGS-YL-20240911-005</v>
      </c>
      <c r="E82" s="4" t="str">
        <f>VLOOKUP(F82,辅助信息!A:B,2,FALSE)</f>
        <v>螺纹钢</v>
      </c>
      <c r="F82" s="4" t="s">
        <v>21</v>
      </c>
      <c r="G82" s="7">
        <v>3</v>
      </c>
      <c r="H82" s="7" t="e">
        <f>_xlfn._xlws.FILTER(#REF!,#REF!&amp;#REF!&amp;#REF!&amp;#REF!=C82&amp;F82&amp;I82&amp;J82,"未发货")</f>
        <v>#REF!</v>
      </c>
      <c r="I82" s="4" t="str">
        <f>VLOOKUP(B82,辅助信息!E:I,3,FALSE)</f>
        <v>（华西酒城南）成都市武侯区火车南站西路8号酒城南项目</v>
      </c>
      <c r="J82" s="4" t="str">
        <f>VLOOKUP(B82,辅助信息!E:I,4,FALSE)</f>
        <v>龙耀宇</v>
      </c>
      <c r="K82" s="4">
        <f>VLOOKUP(J82,辅助信息!H:I,2,FALSE)</f>
        <v>18384145895</v>
      </c>
      <c r="L82" s="85"/>
      <c r="M82" s="84"/>
      <c r="N82" s="84"/>
      <c r="O82" s="84"/>
      <c r="P82" s="84"/>
      <c r="Q82" s="4" t="str">
        <f>VLOOKUP(B82,辅助信息!E:M,9,FALSE)</f>
        <v>ZTWM-CDGS-XS-2024-0189-华西集采-酒城南项目</v>
      </c>
      <c r="R82" s="8"/>
    </row>
    <row r="83" hidden="1" spans="2:18">
      <c r="B83" s="4" t="s">
        <v>44</v>
      </c>
      <c r="C83" s="5">
        <v>45660</v>
      </c>
      <c r="D83" s="4" t="str">
        <f>VLOOKUP(B83,辅助信息!E:K,7,FALSE)</f>
        <v>ZTWM-CDGS-YL-20240911-005</v>
      </c>
      <c r="E83" s="4" t="str">
        <f>VLOOKUP(F83,辅助信息!A:B,2,FALSE)</f>
        <v>螺纹钢</v>
      </c>
      <c r="F83" s="4" t="s">
        <v>46</v>
      </c>
      <c r="G83" s="7">
        <v>11</v>
      </c>
      <c r="H83" s="7" t="e">
        <f>_xlfn._xlws.FILTER(#REF!,#REF!&amp;#REF!&amp;#REF!&amp;#REF!=C83&amp;F83&amp;I83&amp;J83,"未发货")</f>
        <v>#REF!</v>
      </c>
      <c r="I83" s="4" t="str">
        <f>VLOOKUP(B83,辅助信息!E:I,3,FALSE)</f>
        <v>（华西酒城南）成都市武侯区火车南站西路8号酒城南项目</v>
      </c>
      <c r="J83" s="4" t="str">
        <f>VLOOKUP(B83,辅助信息!E:I,4,FALSE)</f>
        <v>龙耀宇</v>
      </c>
      <c r="K83" s="4">
        <f>VLOOKUP(J83,辅助信息!H:I,2,FALSE)</f>
        <v>18384145895</v>
      </c>
      <c r="L83" s="85"/>
      <c r="M83" s="84"/>
      <c r="N83" s="84"/>
      <c r="O83" s="84"/>
      <c r="P83" s="84"/>
      <c r="Q83" s="4" t="str">
        <f>VLOOKUP(B83,辅助信息!E:M,9,FALSE)</f>
        <v>ZTWM-CDGS-XS-2024-0189-华西集采-酒城南项目</v>
      </c>
      <c r="R83" s="8"/>
    </row>
    <row r="84" hidden="1" spans="2:18">
      <c r="B84" s="4" t="s">
        <v>44</v>
      </c>
      <c r="C84" s="5">
        <v>45660</v>
      </c>
      <c r="D84" s="4" t="str">
        <f>VLOOKUP(B84,辅助信息!E:K,7,FALSE)</f>
        <v>ZTWM-CDGS-YL-20240911-005</v>
      </c>
      <c r="E84" s="4" t="str">
        <f>VLOOKUP(F84,辅助信息!A:B,2,FALSE)</f>
        <v>螺纹钢</v>
      </c>
      <c r="F84" s="4" t="s">
        <v>22</v>
      </c>
      <c r="G84" s="7">
        <v>16</v>
      </c>
      <c r="H84" s="7" t="e">
        <f>_xlfn._xlws.FILTER(#REF!,#REF!&amp;#REF!&amp;#REF!&amp;#REF!=C84&amp;F84&amp;I84&amp;J84,"未发货")</f>
        <v>#REF!</v>
      </c>
      <c r="I84" s="4" t="str">
        <f>VLOOKUP(B84,辅助信息!E:I,3,FALSE)</f>
        <v>（华西酒城南）成都市武侯区火车南站西路8号酒城南项目</v>
      </c>
      <c r="J84" s="4" t="str">
        <f>VLOOKUP(B84,辅助信息!E:I,4,FALSE)</f>
        <v>龙耀宇</v>
      </c>
      <c r="K84" s="4">
        <f>VLOOKUP(J84,辅助信息!H:I,2,FALSE)</f>
        <v>18384145895</v>
      </c>
      <c r="L84" s="83"/>
      <c r="M84" s="84"/>
      <c r="N84" s="84"/>
      <c r="O84" s="84"/>
      <c r="P84" s="84"/>
      <c r="Q84" s="4" t="str">
        <f>VLOOKUP(B84,辅助信息!E:M,9,FALSE)</f>
        <v>ZTWM-CDGS-XS-2024-0189-华西集采-酒城南项目</v>
      </c>
      <c r="R84" s="8"/>
    </row>
    <row r="85" hidden="1" spans="2:18">
      <c r="B85" s="4" t="s">
        <v>47</v>
      </c>
      <c r="C85" s="5">
        <v>45660</v>
      </c>
      <c r="D85" s="4" t="str">
        <f>VLOOKUP(B85,辅助信息!E:K,7,FALSE)</f>
        <v>JWDDCD2025050800081</v>
      </c>
      <c r="E85" s="4" t="str">
        <f>VLOOKUP(F85,辅助信息!A:B,2,FALSE)</f>
        <v>盘螺</v>
      </c>
      <c r="F85" s="4" t="s">
        <v>40</v>
      </c>
      <c r="G85" s="7">
        <v>6</v>
      </c>
      <c r="H85" s="7" t="e">
        <f>_xlfn._xlws.FILTER(#REF!,#REF!&amp;#REF!&amp;#REF!&amp;#REF!=C85&amp;F85&amp;I85&amp;J85,"未发货")</f>
        <v>#REF!</v>
      </c>
      <c r="I85" s="4" t="str">
        <f>VLOOKUP(B85,辅助信息!E:I,3,FALSE)</f>
        <v>（商投建工达州中医药科技园-1工区）达州市通川区达州中医药职业学院犀牛大道北段</v>
      </c>
      <c r="J85" s="4" t="str">
        <f>VLOOKUP(B85,辅助信息!E:I,4,FALSE)</f>
        <v>程黄刚</v>
      </c>
      <c r="K85" s="4">
        <f>VLOOKUP(J85,辅助信息!H:I,2,FALSE)</f>
        <v>15108211617</v>
      </c>
      <c r="L85" s="84" t="s">
        <v>34</v>
      </c>
      <c r="M85" s="84"/>
      <c r="N85" s="84"/>
      <c r="O85" s="84"/>
      <c r="P85" s="84"/>
      <c r="Q85" s="4" t="str">
        <f>VLOOKUP(B85,辅助信息!E:M,9,FALSE)</f>
        <v>ZTWM-CDGS-XS-2024-0134-商投建工达州中医药科技成果示范园项目</v>
      </c>
      <c r="R85" s="8"/>
    </row>
    <row r="86" hidden="1" spans="2:18">
      <c r="B86" s="4" t="s">
        <v>47</v>
      </c>
      <c r="C86" s="5">
        <v>45660</v>
      </c>
      <c r="D86" s="4" t="str">
        <f>VLOOKUP(B86,辅助信息!E:K,7,FALSE)</f>
        <v>JWDDCD2025050800081</v>
      </c>
      <c r="E86" s="4" t="str">
        <f>VLOOKUP(F86,辅助信息!A:B,2,FALSE)</f>
        <v>螺纹钢</v>
      </c>
      <c r="F86" s="4" t="s">
        <v>19</v>
      </c>
      <c r="G86" s="7">
        <v>39</v>
      </c>
      <c r="H86" s="7" t="e">
        <f>_xlfn._xlws.FILTER(#REF!,#REF!&amp;#REF!&amp;#REF!&amp;#REF!=C86&amp;F86&amp;I86&amp;J86,"未发货")</f>
        <v>#REF!</v>
      </c>
      <c r="I86" s="4" t="str">
        <f>VLOOKUP(B86,辅助信息!E:I,3,FALSE)</f>
        <v>（商投建工达州中医药科技园-1工区）达州市通川区达州中医药职业学院犀牛大道北段</v>
      </c>
      <c r="J86" s="4" t="str">
        <f>VLOOKUP(B86,辅助信息!E:I,4,FALSE)</f>
        <v>程黄刚</v>
      </c>
      <c r="K86" s="4">
        <f>VLOOKUP(J86,辅助信息!H:I,2,FALSE)</f>
        <v>15108211617</v>
      </c>
      <c r="L86" s="85"/>
      <c r="M86" s="84"/>
      <c r="N86" s="84"/>
      <c r="O86" s="84"/>
      <c r="P86" s="84"/>
      <c r="Q86" s="4" t="str">
        <f>VLOOKUP(B86,辅助信息!E:M,9,FALSE)</f>
        <v>ZTWM-CDGS-XS-2024-0134-商投建工达州中医药科技成果示范园项目</v>
      </c>
      <c r="R86" s="8"/>
    </row>
    <row r="87" hidden="1" spans="2:18">
      <c r="B87" s="4" t="s">
        <v>47</v>
      </c>
      <c r="C87" s="5">
        <v>45660</v>
      </c>
      <c r="D87" s="4" t="str">
        <f>VLOOKUP(B87,辅助信息!E:K,7,FALSE)</f>
        <v>JWDDCD2025050800081</v>
      </c>
      <c r="E87" s="4" t="str">
        <f>VLOOKUP(F87,辅助信息!A:B,2,FALSE)</f>
        <v>螺纹钢</v>
      </c>
      <c r="F87" s="4" t="s">
        <v>32</v>
      </c>
      <c r="G87" s="7">
        <v>3</v>
      </c>
      <c r="H87" s="7" t="e">
        <f>_xlfn._xlws.FILTER(#REF!,#REF!&amp;#REF!&amp;#REF!&amp;#REF!=C87&amp;F87&amp;I87&amp;J87,"未发货")</f>
        <v>#REF!</v>
      </c>
      <c r="I87" s="4" t="str">
        <f>VLOOKUP(B87,辅助信息!E:I,3,FALSE)</f>
        <v>（商投建工达州中医药科技园-1工区）达州市通川区达州中医药职业学院犀牛大道北段</v>
      </c>
      <c r="J87" s="4" t="str">
        <f>VLOOKUP(B87,辅助信息!E:I,4,FALSE)</f>
        <v>程黄刚</v>
      </c>
      <c r="K87" s="4">
        <f>VLOOKUP(J87,辅助信息!H:I,2,FALSE)</f>
        <v>15108211617</v>
      </c>
      <c r="L87" s="85"/>
      <c r="M87" s="84"/>
      <c r="N87" s="84"/>
      <c r="O87" s="84"/>
      <c r="P87" s="84"/>
      <c r="Q87" s="4" t="str">
        <f>VLOOKUP(B87,辅助信息!E:M,9,FALSE)</f>
        <v>ZTWM-CDGS-XS-2024-0134-商投建工达州中医药科技成果示范园项目</v>
      </c>
      <c r="R87" s="8"/>
    </row>
    <row r="88" hidden="1" spans="2:18">
      <c r="B88" s="4" t="s">
        <v>47</v>
      </c>
      <c r="C88" s="5">
        <v>45660</v>
      </c>
      <c r="D88" s="4" t="str">
        <f>VLOOKUP(B88,辅助信息!E:K,7,FALSE)</f>
        <v>JWDDCD2025050800081</v>
      </c>
      <c r="E88" s="4" t="str">
        <f>VLOOKUP(F88,辅助信息!A:B,2,FALSE)</f>
        <v>螺纹钢</v>
      </c>
      <c r="F88" s="4" t="s">
        <v>33</v>
      </c>
      <c r="G88" s="7">
        <v>6</v>
      </c>
      <c r="H88" s="7" t="e">
        <f>_xlfn._xlws.FILTER(#REF!,#REF!&amp;#REF!&amp;#REF!&amp;#REF!=C88&amp;F88&amp;I88&amp;J88,"未发货")</f>
        <v>#REF!</v>
      </c>
      <c r="I88" s="4" t="str">
        <f>VLOOKUP(B88,辅助信息!E:I,3,FALSE)</f>
        <v>（商投建工达州中医药科技园-1工区）达州市通川区达州中医药职业学院犀牛大道北段</v>
      </c>
      <c r="J88" s="4" t="str">
        <f>VLOOKUP(B88,辅助信息!E:I,4,FALSE)</f>
        <v>程黄刚</v>
      </c>
      <c r="K88" s="4">
        <f>VLOOKUP(J88,辅助信息!H:I,2,FALSE)</f>
        <v>15108211617</v>
      </c>
      <c r="L88" s="83"/>
      <c r="M88" s="84"/>
      <c r="N88" s="84"/>
      <c r="O88" s="84"/>
      <c r="P88" s="84"/>
      <c r="Q88" s="4" t="str">
        <f>VLOOKUP(B88,辅助信息!E:M,9,FALSE)</f>
        <v>ZTWM-CDGS-XS-2024-0134-商投建工达州中医药科技成果示范园项目</v>
      </c>
      <c r="R88" s="8"/>
    </row>
    <row r="89" hidden="1" spans="2:18">
      <c r="B89" s="4" t="s">
        <v>48</v>
      </c>
      <c r="C89" s="5">
        <v>45660</v>
      </c>
      <c r="D89" s="4" t="str">
        <f>VLOOKUP(B89,辅助信息!E:K,7,FALSE)</f>
        <v>ZTWM-CDGS-YL-20240529-006</v>
      </c>
      <c r="E89" s="4" t="str">
        <f>VLOOKUP(F89,辅助信息!A:B,2,FALSE)</f>
        <v>盘螺</v>
      </c>
      <c r="F89" s="4" t="s">
        <v>40</v>
      </c>
      <c r="G89" s="7">
        <v>6</v>
      </c>
      <c r="H89" s="7" t="e">
        <f>_xlfn._xlws.FILTER(#REF!,#REF!&amp;#REF!&amp;#REF!&amp;#REF!=C89&amp;F89&amp;I89&amp;J89,"未发货")</f>
        <v>#REF!</v>
      </c>
      <c r="I89" s="4" t="str">
        <f>VLOOKUP(B89,辅助信息!E:I,3,FALSE)</f>
        <v>(华西颐海-科创农业生态谷-1号钢筋房)成都市简阳市白金山水库</v>
      </c>
      <c r="J89" s="4" t="str">
        <f>VLOOKUP(B89,辅助信息!E:I,4,FALSE)</f>
        <v>石清国</v>
      </c>
      <c r="K89" s="4">
        <f>VLOOKUP(J89,辅助信息!H:I,2,FALSE)</f>
        <v>13458642015</v>
      </c>
      <c r="L89" s="84" t="s">
        <v>34</v>
      </c>
      <c r="M89" s="84"/>
      <c r="N89" s="84"/>
      <c r="O89" s="84"/>
      <c r="P89" s="84"/>
      <c r="Q89" s="4" t="str">
        <f>VLOOKUP(B89,辅助信息!E:M,9,FALSE)</f>
        <v>ZTWM-CDGS-XS-2024-0093-华西-颐海科创农业生态谷</v>
      </c>
      <c r="R89" s="8"/>
    </row>
    <row r="90" hidden="1" spans="2:18">
      <c r="B90" s="4" t="s">
        <v>48</v>
      </c>
      <c r="C90" s="5">
        <v>45660</v>
      </c>
      <c r="D90" s="4" t="str">
        <f>VLOOKUP(B90,辅助信息!E:K,7,FALSE)</f>
        <v>ZTWM-CDGS-YL-20240529-006</v>
      </c>
      <c r="E90" s="4" t="str">
        <f>VLOOKUP(F90,辅助信息!A:B,2,FALSE)</f>
        <v>盘螺</v>
      </c>
      <c r="F90" s="4" t="s">
        <v>41</v>
      </c>
      <c r="G90" s="7">
        <v>4</v>
      </c>
      <c r="H90" s="7" t="e">
        <f>_xlfn._xlws.FILTER(#REF!,#REF!&amp;#REF!&amp;#REF!&amp;#REF!=C90&amp;F90&amp;I90&amp;J90,"未发货")</f>
        <v>#REF!</v>
      </c>
      <c r="I90" s="4" t="str">
        <f>VLOOKUP(B90,辅助信息!E:I,3,FALSE)</f>
        <v>(华西颐海-科创农业生态谷-1号钢筋房)成都市简阳市白金山水库</v>
      </c>
      <c r="J90" s="4" t="str">
        <f>VLOOKUP(B90,辅助信息!E:I,4,FALSE)</f>
        <v>石清国</v>
      </c>
      <c r="K90" s="4">
        <f>VLOOKUP(J90,辅助信息!H:I,2,FALSE)</f>
        <v>13458642015</v>
      </c>
      <c r="L90" s="85"/>
      <c r="M90" s="84"/>
      <c r="N90" s="84"/>
      <c r="O90" s="84"/>
      <c r="P90" s="84"/>
      <c r="Q90" s="4" t="str">
        <f>VLOOKUP(B90,辅助信息!E:M,9,FALSE)</f>
        <v>ZTWM-CDGS-XS-2024-0093-华西-颐海科创农业生态谷</v>
      </c>
      <c r="R90" s="8"/>
    </row>
    <row r="91" hidden="1" spans="2:18">
      <c r="B91" s="4" t="s">
        <v>48</v>
      </c>
      <c r="C91" s="5">
        <v>45660</v>
      </c>
      <c r="D91" s="4" t="str">
        <f>VLOOKUP(B91,辅助信息!E:K,7,FALSE)</f>
        <v>ZTWM-CDGS-YL-20240529-006</v>
      </c>
      <c r="E91" s="4" t="str">
        <f>VLOOKUP(F91,辅助信息!A:B,2,FALSE)</f>
        <v>螺纹钢</v>
      </c>
      <c r="F91" s="4" t="s">
        <v>18</v>
      </c>
      <c r="G91" s="7">
        <v>25</v>
      </c>
      <c r="H91" s="7" t="e">
        <f>_xlfn._xlws.FILTER(#REF!,#REF!&amp;#REF!&amp;#REF!&amp;#REF!=C91&amp;F91&amp;I91&amp;J91,"未发货")</f>
        <v>#REF!</v>
      </c>
      <c r="I91" s="4" t="str">
        <f>VLOOKUP(B91,辅助信息!E:I,3,FALSE)</f>
        <v>(华西颐海-科创农业生态谷-1号钢筋房)成都市简阳市白金山水库</v>
      </c>
      <c r="J91" s="4" t="str">
        <f>VLOOKUP(B91,辅助信息!E:I,4,FALSE)</f>
        <v>石清国</v>
      </c>
      <c r="K91" s="4">
        <f>VLOOKUP(J91,辅助信息!H:I,2,FALSE)</f>
        <v>13458642015</v>
      </c>
      <c r="L91" s="83"/>
      <c r="M91" s="84"/>
      <c r="N91" s="84"/>
      <c r="O91" s="84"/>
      <c r="P91" s="84"/>
      <c r="Q91" s="4" t="str">
        <f>VLOOKUP(B91,辅助信息!E:M,9,FALSE)</f>
        <v>ZTWM-CDGS-XS-2024-0093-华西-颐海科创农业生态谷</v>
      </c>
      <c r="R91" s="8"/>
    </row>
    <row r="92" ht="22.5" hidden="1" customHeight="1" spans="2:18">
      <c r="B92" s="4" t="s">
        <v>17</v>
      </c>
      <c r="C92" s="5">
        <v>45661</v>
      </c>
      <c r="D92" s="4" t="str">
        <f>VLOOKUP(B92,辅助信息!E:K,7,FALSE)</f>
        <v>JWDDCD2024101600090</v>
      </c>
      <c r="E92" s="4" t="str">
        <f>VLOOKUP(F92,辅助信息!A:B,2,FALSE)</f>
        <v>螺纹钢</v>
      </c>
      <c r="F92" s="4" t="s">
        <v>18</v>
      </c>
      <c r="G92" s="7">
        <v>69</v>
      </c>
      <c r="H92" s="7" t="e">
        <f>_xlfn._xlws.FILTER(#REF!,#REF!&amp;#REF!&amp;#REF!&amp;#REF!=C92&amp;F92&amp;I92&amp;J92,"未发货")</f>
        <v>#REF!</v>
      </c>
      <c r="I92" s="4" t="str">
        <f>VLOOKUP(B92,辅助信息!E:I,3,FALSE)</f>
        <v>（达州市公共卫生临床医疗中心项目-一标-1号制作房）达州市通川区西外复兴镇公共卫生临床医疗中心项目</v>
      </c>
      <c r="J92" s="4" t="str">
        <f>VLOOKUP(B92,辅助信息!E:I,4,FALSE)</f>
        <v>潘建发</v>
      </c>
      <c r="K92" s="4">
        <f>VLOOKUP(J92,辅助信息!H:I,2,FALSE)</f>
        <v>13658059919</v>
      </c>
      <c r="L92" s="84" t="str">
        <f>VLOOKUP(B92,辅助信息!E:J,6,FALSE)</f>
        <v>提前联系到场规格,一天到场车辆不低于2车</v>
      </c>
      <c r="M92" s="84"/>
      <c r="N92" s="84"/>
      <c r="O92" s="84"/>
      <c r="P92" s="84"/>
      <c r="Q92" s="4" t="str">
        <f>VLOOKUP(B92,辅助信息!E:M,9,FALSE)</f>
        <v>ZTWM-CDGS-XS-2024-0205-五冶钢构-达州市通川区西外复兴镇及临近片区建设项目</v>
      </c>
      <c r="R92" s="8"/>
    </row>
    <row r="93" hidden="1" spans="2:18">
      <c r="B93" s="4" t="s">
        <v>24</v>
      </c>
      <c r="C93" s="5">
        <v>45661</v>
      </c>
      <c r="D93" s="4" t="str">
        <f>VLOOKUP(B93,辅助信息!E:K,7,FALSE)</f>
        <v>JWDDCD2025021900064</v>
      </c>
      <c r="E93" s="4" t="str">
        <f>VLOOKUP(F93,辅助信息!A:B,2,FALSE)</f>
        <v>螺纹钢</v>
      </c>
      <c r="F93" s="4" t="s">
        <v>21</v>
      </c>
      <c r="G93" s="7">
        <v>10</v>
      </c>
      <c r="H93" s="7" t="e">
        <f>_xlfn._xlws.FILTER(#REF!,#REF!&amp;#REF!&amp;#REF!&amp;#REF!=C93&amp;F93&amp;I93&amp;J93,"未发货")</f>
        <v>#REF!</v>
      </c>
      <c r="I93" s="4" t="str">
        <f>VLOOKUP(B93,辅助信息!E:I,3,FALSE)</f>
        <v>(五冶钢构医学科学产业园建设项目房建三部-一标（7-4）)四川省南充市顺庆区搬罾街道学府大道二段</v>
      </c>
      <c r="J93" s="4" t="str">
        <f>VLOOKUP(B93,辅助信息!E:I,4,FALSE)</f>
        <v>郑林</v>
      </c>
      <c r="K93" s="4">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 t="str">
        <f>VLOOKUP(B93,辅助信息!E:M,9,FALSE)</f>
        <v>ZTWM-CDGS-XS-2024-0248-五冶钢构-南充市医学院项目</v>
      </c>
      <c r="R93" s="8"/>
    </row>
    <row r="94" hidden="1" spans="2:18">
      <c r="B94" s="4" t="s">
        <v>24</v>
      </c>
      <c r="C94" s="5">
        <v>45661</v>
      </c>
      <c r="D94" s="4" t="str">
        <f>VLOOKUP(B94,辅助信息!E:K,7,FALSE)</f>
        <v>JWDDCD2025021900064</v>
      </c>
      <c r="E94" s="4" t="str">
        <f>VLOOKUP(F94,辅助信息!A:B,2,FALSE)</f>
        <v>螺纹钢</v>
      </c>
      <c r="F94" s="4" t="s">
        <v>22</v>
      </c>
      <c r="G94" s="7">
        <v>25</v>
      </c>
      <c r="H94" s="7" t="e">
        <f>_xlfn._xlws.FILTER(#REF!,#REF!&amp;#REF!&amp;#REF!&amp;#REF!=C94&amp;F94&amp;I94&amp;J94,"未发货")</f>
        <v>#REF!</v>
      </c>
      <c r="I94" s="4" t="str">
        <f>VLOOKUP(B94,辅助信息!E:I,3,FALSE)</f>
        <v>(五冶钢构医学科学产业园建设项目房建三部-一标（7-4）)四川省南充市顺庆区搬罾街道学府大道二段</v>
      </c>
      <c r="J94" s="4" t="str">
        <f>VLOOKUP(B94,辅助信息!E:I,4,FALSE)</f>
        <v>郑林</v>
      </c>
      <c r="K94" s="4">
        <f>VLOOKUP(J94,辅助信息!H:I,2,FALSE)</f>
        <v>18349955455</v>
      </c>
      <c r="L94" s="83"/>
      <c r="M94" s="84"/>
      <c r="N94" s="84"/>
      <c r="O94" s="84"/>
      <c r="P94" s="84"/>
      <c r="Q94" s="4" t="str">
        <f>VLOOKUP(B94,辅助信息!E:M,9,FALSE)</f>
        <v>ZTWM-CDGS-XS-2024-0248-五冶钢构-南充市医学院项目</v>
      </c>
      <c r="R94" s="8"/>
    </row>
    <row r="95" hidden="1" spans="2:18">
      <c r="B95" s="4" t="s">
        <v>25</v>
      </c>
      <c r="C95" s="5">
        <v>45661</v>
      </c>
      <c r="D95" s="4" t="str">
        <f>VLOOKUP(B95,辅助信息!E:K,7,FALSE)</f>
        <v>JWDDCD2024102400111</v>
      </c>
      <c r="E95" s="4" t="str">
        <f>VLOOKUP(F95,辅助信息!A:B,2,FALSE)</f>
        <v>盘螺</v>
      </c>
      <c r="F95" s="4" t="s">
        <v>26</v>
      </c>
      <c r="G95" s="7">
        <v>3</v>
      </c>
      <c r="H95" s="7" t="e">
        <f>_xlfn._xlws.FILTER(#REF!,#REF!&amp;#REF!&amp;#REF!&amp;#REF!=C95&amp;F95&amp;I95&amp;J95,"未发货")</f>
        <v>#REF!</v>
      </c>
      <c r="I95" s="4" t="str">
        <f>VLOOKUP(B95,辅助信息!E:I,3,FALSE)</f>
        <v>（五冶达州国道542项目-二工区路基五工段）四川省达州市达川区赵固镇黄家坡</v>
      </c>
      <c r="J95" s="4" t="str">
        <f>VLOOKUP(B95,辅助信息!E:I,4,FALSE)</f>
        <v>潘远林</v>
      </c>
      <c r="K95" s="4">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 t="str">
        <f>VLOOKUP(B95,辅助信息!E:M,9,FALSE)</f>
        <v>ZTWM-CDGS-XS-2024-0181-五冶天府-国道542项目（二批次）</v>
      </c>
      <c r="R95" s="8"/>
    </row>
    <row r="96" hidden="1" spans="2:18">
      <c r="B96" s="4" t="s">
        <v>25</v>
      </c>
      <c r="C96" s="5">
        <v>45661</v>
      </c>
      <c r="D96" s="4" t="str">
        <f>VLOOKUP(B96,辅助信息!E:K,7,FALSE)</f>
        <v>JWDDCD2024102400111</v>
      </c>
      <c r="E96" s="4" t="str">
        <f>VLOOKUP(F96,辅助信息!A:B,2,FALSE)</f>
        <v>螺纹钢</v>
      </c>
      <c r="F96" s="4" t="s">
        <v>27</v>
      </c>
      <c r="G96" s="7">
        <v>13</v>
      </c>
      <c r="H96" s="7" t="e">
        <f>_xlfn._xlws.FILTER(#REF!,#REF!&amp;#REF!&amp;#REF!&amp;#REF!=C96&amp;F96&amp;I96&amp;J96,"未发货")</f>
        <v>#REF!</v>
      </c>
      <c r="I96" s="4" t="str">
        <f>VLOOKUP(B96,辅助信息!E:I,3,FALSE)</f>
        <v>（五冶达州国道542项目-二工区路基五工段）四川省达州市达川区赵固镇黄家坡</v>
      </c>
      <c r="J96" s="4" t="str">
        <f>VLOOKUP(B96,辅助信息!E:I,4,FALSE)</f>
        <v>潘远林</v>
      </c>
      <c r="K96" s="4">
        <f>VLOOKUP(J96,辅助信息!H:I,2,FALSE)</f>
        <v>18281865966</v>
      </c>
      <c r="L96" s="85"/>
      <c r="M96" s="84"/>
      <c r="N96" s="84"/>
      <c r="O96" s="84"/>
      <c r="P96" s="84"/>
      <c r="Q96" s="4" t="str">
        <f>VLOOKUP(B96,辅助信息!E:M,9,FALSE)</f>
        <v>ZTWM-CDGS-XS-2024-0181-五冶天府-国道542项目（二批次）</v>
      </c>
      <c r="R96" s="8"/>
    </row>
    <row r="97" hidden="1" spans="2:18">
      <c r="B97" s="4" t="s">
        <v>25</v>
      </c>
      <c r="C97" s="5">
        <v>45661</v>
      </c>
      <c r="D97" s="4" t="str">
        <f>VLOOKUP(B97,辅助信息!E:K,7,FALSE)</f>
        <v>JWDDCD2024102400111</v>
      </c>
      <c r="E97" s="4" t="str">
        <f>VLOOKUP(F97,辅助信息!A:B,2,FALSE)</f>
        <v>螺纹钢</v>
      </c>
      <c r="F97" s="4" t="s">
        <v>19</v>
      </c>
      <c r="G97" s="7">
        <v>10</v>
      </c>
      <c r="H97" s="7" t="e">
        <f>_xlfn._xlws.FILTER(#REF!,#REF!&amp;#REF!&amp;#REF!&amp;#REF!=C97&amp;F97&amp;I97&amp;J97,"未发货")</f>
        <v>#REF!</v>
      </c>
      <c r="I97" s="4" t="str">
        <f>VLOOKUP(B97,辅助信息!E:I,3,FALSE)</f>
        <v>（五冶达州国道542项目-二工区路基五工段）四川省达州市达川区赵固镇黄家坡</v>
      </c>
      <c r="J97" s="4" t="str">
        <f>VLOOKUP(B97,辅助信息!E:I,4,FALSE)</f>
        <v>潘远林</v>
      </c>
      <c r="K97" s="4">
        <f>VLOOKUP(J97,辅助信息!H:I,2,FALSE)</f>
        <v>18281865966</v>
      </c>
      <c r="L97" s="85"/>
      <c r="M97" s="84"/>
      <c r="N97" s="84"/>
      <c r="O97" s="84"/>
      <c r="P97" s="84"/>
      <c r="Q97" s="4" t="str">
        <f>VLOOKUP(B97,辅助信息!E:M,9,FALSE)</f>
        <v>ZTWM-CDGS-XS-2024-0181-五冶天府-国道542项目（二批次）</v>
      </c>
      <c r="R97" s="8"/>
    </row>
    <row r="98" hidden="1" spans="2:18">
      <c r="B98" s="4" t="s">
        <v>25</v>
      </c>
      <c r="C98" s="5">
        <v>45661</v>
      </c>
      <c r="D98" s="4" t="str">
        <f>VLOOKUP(B98,辅助信息!E:K,7,FALSE)</f>
        <v>JWDDCD2024102400111</v>
      </c>
      <c r="E98" s="4" t="str">
        <f>VLOOKUP(F98,辅助信息!A:B,2,FALSE)</f>
        <v>螺纹钢</v>
      </c>
      <c r="F98" s="4" t="s">
        <v>28</v>
      </c>
      <c r="G98" s="7">
        <v>10</v>
      </c>
      <c r="H98" s="7" t="e">
        <f>_xlfn._xlws.FILTER(#REF!,#REF!&amp;#REF!&amp;#REF!&amp;#REF!=C98&amp;F98&amp;I98&amp;J98,"未发货")</f>
        <v>#REF!</v>
      </c>
      <c r="I98" s="4" t="str">
        <f>VLOOKUP(B98,辅助信息!E:I,3,FALSE)</f>
        <v>（五冶达州国道542项目-二工区路基五工段）四川省达州市达川区赵固镇黄家坡</v>
      </c>
      <c r="J98" s="4" t="str">
        <f>VLOOKUP(B98,辅助信息!E:I,4,FALSE)</f>
        <v>潘远林</v>
      </c>
      <c r="K98" s="4">
        <f>VLOOKUP(J98,辅助信息!H:I,2,FALSE)</f>
        <v>18281865966</v>
      </c>
      <c r="L98" s="83"/>
      <c r="M98" s="84"/>
      <c r="N98" s="84"/>
      <c r="O98" s="84"/>
      <c r="P98" s="84"/>
      <c r="Q98" s="4" t="str">
        <f>VLOOKUP(B98,辅助信息!E:M,9,FALSE)</f>
        <v>ZTWM-CDGS-XS-2024-0181-五冶天府-国道542项目（二批次）</v>
      </c>
      <c r="R98" s="8"/>
    </row>
    <row r="99" hidden="1" spans="2:18">
      <c r="B99" s="4" t="s">
        <v>39</v>
      </c>
      <c r="C99" s="5">
        <v>45661</v>
      </c>
      <c r="D99" s="4" t="str">
        <f>VLOOKUP(B99,辅助信息!E:K,7,FALSE)</f>
        <v>JWDDCD2024101600090</v>
      </c>
      <c r="E99" s="4" t="str">
        <f>VLOOKUP(F99,辅助信息!A:B,2,FALSE)</f>
        <v>螺纹钢</v>
      </c>
      <c r="F99" s="4" t="s">
        <v>28</v>
      </c>
      <c r="G99" s="7">
        <v>5</v>
      </c>
      <c r="H99" s="7" t="e">
        <f>_xlfn._xlws.FILTER(#REF!,#REF!&amp;#REF!&amp;#REF!&amp;#REF!=C99&amp;F99&amp;I99&amp;J99,"未发货")</f>
        <v>#REF!</v>
      </c>
      <c r="I99" s="4" t="str">
        <f>VLOOKUP(B99,辅助信息!E:I,3,FALSE)</f>
        <v>（达州市公共卫生临床医疗中心项目-一标-2号制作房）达州市通川区西外复兴镇公共卫生临床医疗中心项目</v>
      </c>
      <c r="J99" s="4" t="str">
        <f>VLOOKUP(B99,辅助信息!E:I,4,FALSE)</f>
        <v>潘建发</v>
      </c>
      <c r="K99" s="4">
        <f>VLOOKUP(J99,辅助信息!H:I,2,FALSE)</f>
        <v>13658059919</v>
      </c>
      <c r="L99" s="84" t="str">
        <f>VLOOKUP(B99,辅助信息!E:J,6,FALSE)</f>
        <v>提前联系到场规格,一天到场车辆不低于2车</v>
      </c>
      <c r="M99" s="84"/>
      <c r="N99" s="84"/>
      <c r="O99" s="84"/>
      <c r="P99" s="84"/>
      <c r="Q99" s="4" t="str">
        <f>VLOOKUP(B99,辅助信息!E:M,9,FALSE)</f>
        <v>ZTWM-CDGS-XS-2024-0205-五冶钢构-达州市通川区西外复兴镇及临近片区建设项目</v>
      </c>
      <c r="R99" s="8"/>
    </row>
    <row r="100" hidden="1" spans="2:18">
      <c r="B100" s="4" t="s">
        <v>39</v>
      </c>
      <c r="C100" s="5">
        <v>45661</v>
      </c>
      <c r="D100" s="4" t="str">
        <f>VLOOKUP(B100,辅助信息!E:K,7,FALSE)</f>
        <v>JWDDCD2024101600090</v>
      </c>
      <c r="E100" s="4" t="str">
        <f>VLOOKUP(F100,辅助信息!A:B,2,FALSE)</f>
        <v>螺纹钢</v>
      </c>
      <c r="F100" s="4" t="s">
        <v>18</v>
      </c>
      <c r="G100" s="7">
        <v>55</v>
      </c>
      <c r="H100" s="7" t="e">
        <f>_xlfn._xlws.FILTER(#REF!,#REF!&amp;#REF!&amp;#REF!&amp;#REF!=C100&amp;F100&amp;I100&amp;J100,"未发货")</f>
        <v>#REF!</v>
      </c>
      <c r="I100" s="4" t="str">
        <f>VLOOKUP(B100,辅助信息!E:I,3,FALSE)</f>
        <v>（达州市公共卫生临床医疗中心项目-一标-2号制作房）达州市通川区西外复兴镇公共卫生临床医疗中心项目</v>
      </c>
      <c r="J100" s="4" t="str">
        <f>VLOOKUP(B100,辅助信息!E:I,4,FALSE)</f>
        <v>潘建发</v>
      </c>
      <c r="K100" s="4">
        <f>VLOOKUP(J100,辅助信息!H:I,2,FALSE)</f>
        <v>13658059919</v>
      </c>
      <c r="L100" s="85"/>
      <c r="M100" s="84"/>
      <c r="N100" s="84"/>
      <c r="O100" s="84"/>
      <c r="P100" s="84"/>
      <c r="Q100" s="4" t="str">
        <f>VLOOKUP(B100,辅助信息!E:M,9,FALSE)</f>
        <v>ZTWM-CDGS-XS-2024-0205-五冶钢构-达州市通川区西外复兴镇及临近片区建设项目</v>
      </c>
      <c r="R100" s="8"/>
    </row>
    <row r="101" hidden="1" spans="2:18">
      <c r="B101" s="4" t="s">
        <v>17</v>
      </c>
      <c r="C101" s="5">
        <v>45661</v>
      </c>
      <c r="D101" s="4" t="str">
        <f>VLOOKUP(B101,辅助信息!E:K,7,FALSE)</f>
        <v>JWDDCD2024101600090</v>
      </c>
      <c r="E101" s="4" t="str">
        <f>VLOOKUP(F101,辅助信息!A:B,2,FALSE)</f>
        <v>螺纹钢</v>
      </c>
      <c r="F101" s="4" t="s">
        <v>33</v>
      </c>
      <c r="G101" s="7">
        <v>3</v>
      </c>
      <c r="H101" s="7" t="e">
        <f>_xlfn._xlws.FILTER(#REF!,#REF!&amp;#REF!&amp;#REF!&amp;#REF!=C101&amp;F101&amp;I101&amp;J101,"未发货")</f>
        <v>#REF!</v>
      </c>
      <c r="I101" s="4" t="str">
        <f>VLOOKUP(B101,辅助信息!E:I,3,FALSE)</f>
        <v>（达州市公共卫生临床医疗中心项目-一标-1号制作房）达州市通川区西外复兴镇公共卫生临床医疗中心项目</v>
      </c>
      <c r="J101" s="4" t="str">
        <f>VLOOKUP(B101,辅助信息!E:I,4,FALSE)</f>
        <v>潘建发</v>
      </c>
      <c r="K101" s="4">
        <f>VLOOKUP(J101,辅助信息!H:I,2,FALSE)</f>
        <v>13658059919</v>
      </c>
      <c r="L101" s="85"/>
      <c r="M101" s="84"/>
      <c r="N101" s="84"/>
      <c r="O101" s="84"/>
      <c r="P101" s="84"/>
      <c r="Q101" s="4" t="str">
        <f>VLOOKUP(B101,辅助信息!E:M,9,FALSE)</f>
        <v>ZTWM-CDGS-XS-2024-0205-五冶钢构-达州市通川区西外复兴镇及临近片区建设项目</v>
      </c>
      <c r="R101" s="8"/>
    </row>
    <row r="102" hidden="1" spans="2:18">
      <c r="B102" s="4" t="s">
        <v>17</v>
      </c>
      <c r="C102" s="5">
        <v>45661</v>
      </c>
      <c r="D102" s="4" t="str">
        <f>VLOOKUP(B102,辅助信息!E:K,7,FALSE)</f>
        <v>JWDDCD2024101600090</v>
      </c>
      <c r="E102" s="4" t="str">
        <f>VLOOKUP(F102,辅助信息!A:B,2,FALSE)</f>
        <v>螺纹钢</v>
      </c>
      <c r="F102" s="4" t="s">
        <v>28</v>
      </c>
      <c r="G102" s="7">
        <v>3</v>
      </c>
      <c r="H102" s="7" t="e">
        <f>_xlfn._xlws.FILTER(#REF!,#REF!&amp;#REF!&amp;#REF!&amp;#REF!=C102&amp;F102&amp;I102&amp;J102,"未发货")</f>
        <v>#REF!</v>
      </c>
      <c r="I102" s="4" t="str">
        <f>VLOOKUP(B102,辅助信息!E:I,3,FALSE)</f>
        <v>（达州市公共卫生临床医疗中心项目-一标-1号制作房）达州市通川区西外复兴镇公共卫生临床医疗中心项目</v>
      </c>
      <c r="J102" s="4" t="str">
        <f>VLOOKUP(B102,辅助信息!E:I,4,FALSE)</f>
        <v>潘建发</v>
      </c>
      <c r="K102" s="4">
        <f>VLOOKUP(J102,辅助信息!H:I,2,FALSE)</f>
        <v>13658059919</v>
      </c>
      <c r="L102" s="85"/>
      <c r="M102" s="84"/>
      <c r="N102" s="84"/>
      <c r="O102" s="84"/>
      <c r="P102" s="84"/>
      <c r="Q102" s="4" t="str">
        <f>VLOOKUP(B102,辅助信息!E:M,9,FALSE)</f>
        <v>ZTWM-CDGS-XS-2024-0205-五冶钢构-达州市通川区西外复兴镇及临近片区建设项目</v>
      </c>
      <c r="R102" s="8"/>
    </row>
    <row r="103" hidden="1" spans="2:18">
      <c r="B103" s="4" t="s">
        <v>17</v>
      </c>
      <c r="C103" s="5">
        <v>45661</v>
      </c>
      <c r="D103" s="4" t="str">
        <f>VLOOKUP(B103,辅助信息!E:K,7,FALSE)</f>
        <v>JWDDCD2024101600090</v>
      </c>
      <c r="E103" s="4" t="str">
        <f>VLOOKUP(F103,辅助信息!A:B,2,FALSE)</f>
        <v>螺纹钢</v>
      </c>
      <c r="F103" s="4" t="s">
        <v>18</v>
      </c>
      <c r="G103" s="7">
        <v>25</v>
      </c>
      <c r="H103" s="7" t="e">
        <f>_xlfn._xlws.FILTER(#REF!,#REF!&amp;#REF!&amp;#REF!&amp;#REF!=C103&amp;F103&amp;I103&amp;J103,"未发货")</f>
        <v>#REF!</v>
      </c>
      <c r="I103" s="4" t="str">
        <f>VLOOKUP(B103,辅助信息!E:I,3,FALSE)</f>
        <v>（达州市公共卫生临床医疗中心项目-一标-1号制作房）达州市通川区西外复兴镇公共卫生临床医疗中心项目</v>
      </c>
      <c r="J103" s="4" t="str">
        <f>VLOOKUP(B103,辅助信息!E:I,4,FALSE)</f>
        <v>潘建发</v>
      </c>
      <c r="K103" s="4">
        <f>VLOOKUP(J103,辅助信息!H:I,2,FALSE)</f>
        <v>13658059919</v>
      </c>
      <c r="L103" s="85"/>
      <c r="M103" s="84"/>
      <c r="N103" s="84"/>
      <c r="O103" s="84"/>
      <c r="P103" s="84"/>
      <c r="Q103" s="4" t="str">
        <f>VLOOKUP(B103,辅助信息!E:M,9,FALSE)</f>
        <v>ZTWM-CDGS-XS-2024-0205-五冶钢构-达州市通川区西外复兴镇及临近片区建设项目</v>
      </c>
      <c r="R103" s="8"/>
    </row>
    <row r="104" hidden="1" spans="2:18">
      <c r="B104" s="4" t="s">
        <v>17</v>
      </c>
      <c r="C104" s="5">
        <v>45661</v>
      </c>
      <c r="D104" s="4" t="str">
        <f>VLOOKUP(B104,辅助信息!E:K,7,FALSE)</f>
        <v>JWDDCD2024101600090</v>
      </c>
      <c r="E104" s="4" t="str">
        <f>VLOOKUP(F104,辅助信息!A:B,2,FALSE)</f>
        <v>螺纹钢</v>
      </c>
      <c r="F104" s="4" t="s">
        <v>27</v>
      </c>
      <c r="G104" s="7">
        <v>24</v>
      </c>
      <c r="H104" s="7" t="e">
        <f>_xlfn._xlws.FILTER(#REF!,#REF!&amp;#REF!&amp;#REF!&amp;#REF!=C104&amp;F104&amp;I104&amp;J104,"未发货")</f>
        <v>#REF!</v>
      </c>
      <c r="I104" s="4" t="str">
        <f>VLOOKUP(B104,辅助信息!E:I,3,FALSE)</f>
        <v>（达州市公共卫生临床医疗中心项目-一标-1号制作房）达州市通川区西外复兴镇公共卫生临床医疗中心项目</v>
      </c>
      <c r="J104" s="4" t="str">
        <f>VLOOKUP(B104,辅助信息!E:I,4,FALSE)</f>
        <v>潘建发</v>
      </c>
      <c r="K104" s="4">
        <f>VLOOKUP(J104,辅助信息!H:I,2,FALSE)</f>
        <v>13658059919</v>
      </c>
      <c r="L104" s="83"/>
      <c r="M104" s="84"/>
      <c r="N104" s="84"/>
      <c r="O104" s="84"/>
      <c r="P104" s="84"/>
      <c r="Q104" s="4" t="str">
        <f>VLOOKUP(B104,辅助信息!E:M,9,FALSE)</f>
        <v>ZTWM-CDGS-XS-2024-0205-五冶钢构-达州市通川区西外复兴镇及临近片区建设项目</v>
      </c>
      <c r="R104" s="8"/>
    </row>
    <row r="105" hidden="1" spans="2:18">
      <c r="B105" s="4" t="s">
        <v>44</v>
      </c>
      <c r="C105" s="5">
        <v>45661</v>
      </c>
      <c r="D105" s="4" t="str">
        <f>VLOOKUP(B105,辅助信息!E:K,7,FALSE)</f>
        <v>ZTWM-CDGS-YL-20240911-005</v>
      </c>
      <c r="E105" s="4" t="str">
        <f>VLOOKUP(F105,辅助信息!A:B,2,FALSE)</f>
        <v>盘螺</v>
      </c>
      <c r="F105" s="4" t="s">
        <v>41</v>
      </c>
      <c r="G105" s="7">
        <v>10</v>
      </c>
      <c r="H105" s="7" t="e">
        <f>_xlfn._xlws.FILTER(#REF!,#REF!&amp;#REF!&amp;#REF!&amp;#REF!=C105&amp;F105&amp;I105&amp;J105,"未发货")</f>
        <v>#REF!</v>
      </c>
      <c r="I105" s="4" t="str">
        <f>VLOOKUP(B105,辅助信息!E:I,3,FALSE)</f>
        <v>（华西酒城南）成都市武侯区火车南站西路8号酒城南项目</v>
      </c>
      <c r="J105" s="4" t="str">
        <f>VLOOKUP(B105,辅助信息!E:I,4,FALSE)</f>
        <v>龙耀宇</v>
      </c>
      <c r="K105" s="4">
        <f>VLOOKUP(J105,辅助信息!H:I,2,FALSE)</f>
        <v>18384145895</v>
      </c>
      <c r="L105" s="84" t="str">
        <f>VLOOKUP(B105,辅助信息!E:J,6,FALSE)</f>
        <v>对方卸车</v>
      </c>
      <c r="M105" s="84"/>
      <c r="N105" s="84"/>
      <c r="O105" s="84"/>
      <c r="P105" s="84"/>
      <c r="Q105" s="4" t="str">
        <f>VLOOKUP(B105,辅助信息!E:M,9,FALSE)</f>
        <v>ZTWM-CDGS-XS-2024-0189-华西集采-酒城南项目</v>
      </c>
      <c r="R105" s="8"/>
    </row>
    <row r="106" hidden="1" spans="2:18">
      <c r="B106" s="4" t="s">
        <v>44</v>
      </c>
      <c r="C106" s="5">
        <v>45661</v>
      </c>
      <c r="D106" s="4" t="str">
        <f>VLOOKUP(B106,辅助信息!E:K,7,FALSE)</f>
        <v>ZTWM-CDGS-YL-20240911-005</v>
      </c>
      <c r="E106" s="4" t="str">
        <f>VLOOKUP(F106,辅助信息!A:B,2,FALSE)</f>
        <v>盘螺</v>
      </c>
      <c r="F106" s="4" t="s">
        <v>26</v>
      </c>
      <c r="G106" s="7">
        <v>10</v>
      </c>
      <c r="H106" s="7" t="e">
        <f>_xlfn._xlws.FILTER(#REF!,#REF!&amp;#REF!&amp;#REF!&amp;#REF!=C106&amp;F106&amp;I106&amp;J106,"未发货")</f>
        <v>#REF!</v>
      </c>
      <c r="I106" s="4" t="str">
        <f>VLOOKUP(B106,辅助信息!E:I,3,FALSE)</f>
        <v>（华西酒城南）成都市武侯区火车南站西路8号酒城南项目</v>
      </c>
      <c r="J106" s="4" t="str">
        <f>VLOOKUP(B106,辅助信息!E:I,4,FALSE)</f>
        <v>龙耀宇</v>
      </c>
      <c r="K106" s="4">
        <f>VLOOKUP(J106,辅助信息!H:I,2,FALSE)</f>
        <v>18384145895</v>
      </c>
      <c r="L106" s="85"/>
      <c r="M106" s="84"/>
      <c r="N106" s="84"/>
      <c r="O106" s="84"/>
      <c r="P106" s="84"/>
      <c r="Q106" s="4" t="str">
        <f>VLOOKUP(B106,辅助信息!E:M,9,FALSE)</f>
        <v>ZTWM-CDGS-XS-2024-0189-华西集采-酒城南项目</v>
      </c>
      <c r="R106" s="8"/>
    </row>
    <row r="107" hidden="1" spans="2:18">
      <c r="B107" s="4" t="s">
        <v>44</v>
      </c>
      <c r="C107" s="5">
        <v>45661</v>
      </c>
      <c r="D107" s="4" t="str">
        <f>VLOOKUP(B107,辅助信息!E:K,7,FALSE)</f>
        <v>ZTWM-CDGS-YL-20240911-005</v>
      </c>
      <c r="E107" s="4" t="str">
        <f>VLOOKUP(F107,辅助信息!A:B,2,FALSE)</f>
        <v>螺纹钢</v>
      </c>
      <c r="F107" s="4" t="s">
        <v>22</v>
      </c>
      <c r="G107" s="7">
        <v>16</v>
      </c>
      <c r="H107" s="7" t="e">
        <f>_xlfn._xlws.FILTER(#REF!,#REF!&amp;#REF!&amp;#REF!&amp;#REF!=C107&amp;F107&amp;I107&amp;J107,"未发货")</f>
        <v>#REF!</v>
      </c>
      <c r="I107" s="4" t="str">
        <f>VLOOKUP(B107,辅助信息!E:I,3,FALSE)</f>
        <v>（华西酒城南）成都市武侯区火车南站西路8号酒城南项目</v>
      </c>
      <c r="J107" s="4" t="str">
        <f>VLOOKUP(B107,辅助信息!E:I,4,FALSE)</f>
        <v>龙耀宇</v>
      </c>
      <c r="K107" s="4">
        <f>VLOOKUP(J107,辅助信息!H:I,2,FALSE)</f>
        <v>18384145895</v>
      </c>
      <c r="L107" s="83"/>
      <c r="M107" s="84"/>
      <c r="N107" s="84"/>
      <c r="O107" s="84"/>
      <c r="P107" s="84"/>
      <c r="Q107" s="4" t="str">
        <f>VLOOKUP(B107,辅助信息!E:M,9,FALSE)</f>
        <v>ZTWM-CDGS-XS-2024-0189-华西集采-酒城南项目</v>
      </c>
      <c r="R107" s="8"/>
    </row>
    <row r="108" hidden="1" spans="2:18">
      <c r="B108" s="4" t="s">
        <v>31</v>
      </c>
      <c r="C108" s="5">
        <v>45661</v>
      </c>
      <c r="D108" s="4" t="str">
        <f>VLOOKUP(B108,辅助信息!E:K,7,FALSE)</f>
        <v>JWDDCD2024121000136</v>
      </c>
      <c r="E108" s="4" t="str">
        <f>VLOOKUP(F108,辅助信息!A:B,2,FALSE)</f>
        <v>盘螺</v>
      </c>
      <c r="F108" s="4" t="s">
        <v>49</v>
      </c>
      <c r="G108" s="7">
        <v>6</v>
      </c>
      <c r="H108" s="7" t="e">
        <f>_xlfn._xlws.FILTER(#REF!,#REF!&amp;#REF!&amp;#REF!&amp;#REF!=C108&amp;F108&amp;I108&amp;J108,"未发货")</f>
        <v>#REF!</v>
      </c>
      <c r="I108" s="4" t="str">
        <f>VLOOKUP(B108,辅助信息!E:I,3,FALSE)</f>
        <v>（四川商建-射洪城乡一体化项目）遂宁市射洪市忠新幼儿园北侧约220米新溪小区</v>
      </c>
      <c r="J108" s="4" t="str">
        <f>VLOOKUP(B108,辅助信息!E:I,4,FALSE)</f>
        <v>柏子刚</v>
      </c>
      <c r="K108" s="4">
        <f>VLOOKUP(J108,辅助信息!H:I,2,FALSE)</f>
        <v>15692885305</v>
      </c>
      <c r="L108" s="84" t="str">
        <f>VLOOKUP(B108,辅助信息!E:J,6,FALSE)</f>
        <v>提前联系到场规格及数量</v>
      </c>
      <c r="M108" s="84"/>
      <c r="N108" s="84"/>
      <c r="O108" s="84"/>
      <c r="P108" s="84"/>
      <c r="Q108" s="4" t="str">
        <f>VLOOKUP(B108,辅助信息!E:M,9,FALSE)</f>
        <v>ZTWM-CDGS-XS-2024-0179-四川商投-射洪城乡一体化建设项目</v>
      </c>
      <c r="R108" s="8"/>
    </row>
    <row r="109" hidden="1" spans="2:18">
      <c r="B109" s="4" t="s">
        <v>31</v>
      </c>
      <c r="C109" s="5">
        <v>45661</v>
      </c>
      <c r="D109" s="4" t="str">
        <f>VLOOKUP(B109,辅助信息!E:K,7,FALSE)</f>
        <v>JWDDCD2024121000136</v>
      </c>
      <c r="E109" s="4" t="str">
        <f>VLOOKUP(F109,辅助信息!A:B,2,FALSE)</f>
        <v>盘螺</v>
      </c>
      <c r="F109" s="4" t="s">
        <v>40</v>
      </c>
      <c r="G109" s="7">
        <v>9</v>
      </c>
      <c r="H109" s="7" t="e">
        <f>_xlfn._xlws.FILTER(#REF!,#REF!&amp;#REF!&amp;#REF!&amp;#REF!=C109&amp;F109&amp;I109&amp;J109,"未发货")</f>
        <v>#REF!</v>
      </c>
      <c r="I109" s="4" t="str">
        <f>VLOOKUP(B109,辅助信息!E:I,3,FALSE)</f>
        <v>（四川商建-射洪城乡一体化项目）遂宁市射洪市忠新幼儿园北侧约220米新溪小区</v>
      </c>
      <c r="J109" s="4" t="str">
        <f>VLOOKUP(B109,辅助信息!E:I,4,FALSE)</f>
        <v>柏子刚</v>
      </c>
      <c r="K109" s="4">
        <f>VLOOKUP(J109,辅助信息!H:I,2,FALSE)</f>
        <v>15692885305</v>
      </c>
      <c r="L109" s="85"/>
      <c r="M109" s="84"/>
      <c r="N109" s="84"/>
      <c r="O109" s="84"/>
      <c r="P109" s="84"/>
      <c r="Q109" s="4" t="str">
        <f>VLOOKUP(B109,辅助信息!E:M,9,FALSE)</f>
        <v>ZTWM-CDGS-XS-2024-0179-四川商投-射洪城乡一体化建设项目</v>
      </c>
      <c r="R109" s="8"/>
    </row>
    <row r="110" hidden="1" spans="2:18">
      <c r="B110" s="4" t="s">
        <v>31</v>
      </c>
      <c r="C110" s="5">
        <v>45661</v>
      </c>
      <c r="D110" s="4" t="str">
        <f>VLOOKUP(B110,辅助信息!E:K,7,FALSE)</f>
        <v>JWDDCD2024121000136</v>
      </c>
      <c r="E110" s="4" t="str">
        <f>VLOOKUP(F110,辅助信息!A:B,2,FALSE)</f>
        <v>盘螺</v>
      </c>
      <c r="F110" s="4" t="s">
        <v>41</v>
      </c>
      <c r="G110" s="7">
        <v>21</v>
      </c>
      <c r="H110" s="7" t="e">
        <f>_xlfn._xlws.FILTER(#REF!,#REF!&amp;#REF!&amp;#REF!&amp;#REF!=C110&amp;F110&amp;I110&amp;J110,"未发货")</f>
        <v>#REF!</v>
      </c>
      <c r="I110" s="4" t="str">
        <f>VLOOKUP(B110,辅助信息!E:I,3,FALSE)</f>
        <v>（四川商建-射洪城乡一体化项目）遂宁市射洪市忠新幼儿园北侧约220米新溪小区</v>
      </c>
      <c r="J110" s="4" t="str">
        <f>VLOOKUP(B110,辅助信息!E:I,4,FALSE)</f>
        <v>柏子刚</v>
      </c>
      <c r="K110" s="4">
        <f>VLOOKUP(J110,辅助信息!H:I,2,FALSE)</f>
        <v>15692885305</v>
      </c>
      <c r="L110" s="85"/>
      <c r="M110" s="84"/>
      <c r="N110" s="84"/>
      <c r="O110" s="84"/>
      <c r="P110" s="84"/>
      <c r="Q110" s="4" t="str">
        <f>VLOOKUP(B110,辅助信息!E:M,9,FALSE)</f>
        <v>ZTWM-CDGS-XS-2024-0179-四川商投-射洪城乡一体化建设项目</v>
      </c>
      <c r="R110" s="8"/>
    </row>
    <row r="111" hidden="1" spans="2:18">
      <c r="B111" s="4" t="s">
        <v>31</v>
      </c>
      <c r="C111" s="5">
        <v>45661</v>
      </c>
      <c r="D111" s="4" t="str">
        <f>VLOOKUP(B111,辅助信息!E:K,7,FALSE)</f>
        <v>JWDDCD2024121000136</v>
      </c>
      <c r="E111" s="4" t="str">
        <f>VLOOKUP(F111,辅助信息!A:B,2,FALSE)</f>
        <v>螺纹钢</v>
      </c>
      <c r="F111" s="4" t="s">
        <v>27</v>
      </c>
      <c r="G111" s="7">
        <v>3</v>
      </c>
      <c r="H111" s="7" t="e">
        <f>_xlfn._xlws.FILTER(#REF!,#REF!&amp;#REF!&amp;#REF!&amp;#REF!=C111&amp;F111&amp;I111&amp;J111,"未发货")</f>
        <v>#REF!</v>
      </c>
      <c r="I111" s="4" t="str">
        <f>VLOOKUP(B111,辅助信息!E:I,3,FALSE)</f>
        <v>（四川商建-射洪城乡一体化项目）遂宁市射洪市忠新幼儿园北侧约220米新溪小区</v>
      </c>
      <c r="J111" s="4" t="str">
        <f>VLOOKUP(B111,辅助信息!E:I,4,FALSE)</f>
        <v>柏子刚</v>
      </c>
      <c r="K111" s="4">
        <f>VLOOKUP(J111,辅助信息!H:I,2,FALSE)</f>
        <v>15692885305</v>
      </c>
      <c r="L111" s="85"/>
      <c r="M111" s="84"/>
      <c r="N111" s="84"/>
      <c r="O111" s="84"/>
      <c r="P111" s="84"/>
      <c r="Q111" s="4" t="str">
        <f>VLOOKUP(B111,辅助信息!E:M,9,FALSE)</f>
        <v>ZTWM-CDGS-XS-2024-0179-四川商投-射洪城乡一体化建设项目</v>
      </c>
      <c r="R111" s="8"/>
    </row>
    <row r="112" hidden="1" spans="2:18">
      <c r="B112" s="4" t="s">
        <v>31</v>
      </c>
      <c r="C112" s="5">
        <v>45661</v>
      </c>
      <c r="D112" s="4" t="str">
        <f>VLOOKUP(B112,辅助信息!E:K,7,FALSE)</f>
        <v>JWDDCD2024121000136</v>
      </c>
      <c r="E112" s="4" t="str">
        <f>VLOOKUP(F112,辅助信息!A:B,2,FALSE)</f>
        <v>螺纹钢</v>
      </c>
      <c r="F112" s="4" t="s">
        <v>19</v>
      </c>
      <c r="G112" s="7">
        <v>6</v>
      </c>
      <c r="H112" s="7" t="e">
        <f>_xlfn._xlws.FILTER(#REF!,#REF!&amp;#REF!&amp;#REF!&amp;#REF!=C112&amp;F112&amp;I112&amp;J112,"未发货")</f>
        <v>#REF!</v>
      </c>
      <c r="I112" s="4" t="str">
        <f>VLOOKUP(B112,辅助信息!E:I,3,FALSE)</f>
        <v>（四川商建-射洪城乡一体化项目）遂宁市射洪市忠新幼儿园北侧约220米新溪小区</v>
      </c>
      <c r="J112" s="4" t="str">
        <f>VLOOKUP(B112,辅助信息!E:I,4,FALSE)</f>
        <v>柏子刚</v>
      </c>
      <c r="K112" s="4">
        <f>VLOOKUP(J112,辅助信息!H:I,2,FALSE)</f>
        <v>15692885305</v>
      </c>
      <c r="L112" s="85"/>
      <c r="M112" s="84"/>
      <c r="N112" s="84"/>
      <c r="O112" s="84"/>
      <c r="P112" s="84"/>
      <c r="Q112" s="4" t="str">
        <f>VLOOKUP(B112,辅助信息!E:M,9,FALSE)</f>
        <v>ZTWM-CDGS-XS-2024-0179-四川商投-射洪城乡一体化建设项目</v>
      </c>
      <c r="R112" s="8"/>
    </row>
    <row r="113" hidden="1" spans="2:18">
      <c r="B113" s="4" t="s">
        <v>31</v>
      </c>
      <c r="C113" s="5">
        <v>45661</v>
      </c>
      <c r="D113" s="4" t="str">
        <f>VLOOKUP(B113,辅助信息!E:K,7,FALSE)</f>
        <v>JWDDCD2024121000136</v>
      </c>
      <c r="E113" s="4" t="str">
        <f>VLOOKUP(F113,辅助信息!A:B,2,FALSE)</f>
        <v>螺纹钢</v>
      </c>
      <c r="F113" s="4" t="s">
        <v>32</v>
      </c>
      <c r="G113" s="7">
        <v>9</v>
      </c>
      <c r="H113" s="7" t="e">
        <f>_xlfn._xlws.FILTER(#REF!,#REF!&amp;#REF!&amp;#REF!&amp;#REF!=C113&amp;F113&amp;I113&amp;J113,"未发货")</f>
        <v>#REF!</v>
      </c>
      <c r="I113" s="4" t="str">
        <f>VLOOKUP(B113,辅助信息!E:I,3,FALSE)</f>
        <v>（四川商建-射洪城乡一体化项目）遂宁市射洪市忠新幼儿园北侧约220米新溪小区</v>
      </c>
      <c r="J113" s="4" t="str">
        <f>VLOOKUP(B113,辅助信息!E:I,4,FALSE)</f>
        <v>柏子刚</v>
      </c>
      <c r="K113" s="4">
        <f>VLOOKUP(J113,辅助信息!H:I,2,FALSE)</f>
        <v>15692885305</v>
      </c>
      <c r="L113" s="85"/>
      <c r="M113" s="84"/>
      <c r="N113" s="84"/>
      <c r="O113" s="84"/>
      <c r="P113" s="84"/>
      <c r="Q113" s="4" t="str">
        <f>VLOOKUP(B113,辅助信息!E:M,9,FALSE)</f>
        <v>ZTWM-CDGS-XS-2024-0179-四川商投-射洪城乡一体化建设项目</v>
      </c>
      <c r="R113" s="8"/>
    </row>
    <row r="114" hidden="1" spans="2:18">
      <c r="B114" s="4" t="s">
        <v>31</v>
      </c>
      <c r="C114" s="5">
        <v>45661</v>
      </c>
      <c r="D114" s="4" t="str">
        <f>VLOOKUP(B114,辅助信息!E:K,7,FALSE)</f>
        <v>JWDDCD2024121000136</v>
      </c>
      <c r="E114" s="4" t="str">
        <f>VLOOKUP(F114,辅助信息!A:B,2,FALSE)</f>
        <v>螺纹钢</v>
      </c>
      <c r="F114" s="4" t="s">
        <v>30</v>
      </c>
      <c r="G114" s="7">
        <v>6</v>
      </c>
      <c r="H114" s="7" t="e">
        <f>_xlfn._xlws.FILTER(#REF!,#REF!&amp;#REF!&amp;#REF!&amp;#REF!=C114&amp;F114&amp;I114&amp;J114,"未发货")</f>
        <v>#REF!</v>
      </c>
      <c r="I114" s="4" t="str">
        <f>VLOOKUP(B114,辅助信息!E:I,3,FALSE)</f>
        <v>（四川商建-射洪城乡一体化项目）遂宁市射洪市忠新幼儿园北侧约220米新溪小区</v>
      </c>
      <c r="J114" s="4" t="str">
        <f>VLOOKUP(B114,辅助信息!E:I,4,FALSE)</f>
        <v>柏子刚</v>
      </c>
      <c r="K114" s="4">
        <f>VLOOKUP(J114,辅助信息!H:I,2,FALSE)</f>
        <v>15692885305</v>
      </c>
      <c r="L114" s="85"/>
      <c r="M114" s="84"/>
      <c r="N114" s="84"/>
      <c r="O114" s="84"/>
      <c r="P114" s="84"/>
      <c r="Q114" s="4" t="str">
        <f>VLOOKUP(B114,辅助信息!E:M,9,FALSE)</f>
        <v>ZTWM-CDGS-XS-2024-0179-四川商投-射洪城乡一体化建设项目</v>
      </c>
      <c r="R114" s="8"/>
    </row>
    <row r="115" hidden="1" spans="2:18">
      <c r="B115" s="4" t="s">
        <v>31</v>
      </c>
      <c r="C115" s="5">
        <v>45661</v>
      </c>
      <c r="D115" s="4" t="str">
        <f>VLOOKUP(B115,辅助信息!E:K,7,FALSE)</f>
        <v>JWDDCD2024121000136</v>
      </c>
      <c r="E115" s="4" t="str">
        <f>VLOOKUP(F115,辅助信息!A:B,2,FALSE)</f>
        <v>螺纹钢</v>
      </c>
      <c r="F115" s="4" t="s">
        <v>33</v>
      </c>
      <c r="G115" s="7">
        <v>35</v>
      </c>
      <c r="H115" s="7" t="e">
        <f>_xlfn._xlws.FILTER(#REF!,#REF!&amp;#REF!&amp;#REF!&amp;#REF!=C115&amp;F115&amp;I115&amp;J115,"未发货")</f>
        <v>#REF!</v>
      </c>
      <c r="I115" s="4" t="str">
        <f>VLOOKUP(B115,辅助信息!E:I,3,FALSE)</f>
        <v>（四川商建-射洪城乡一体化项目）遂宁市射洪市忠新幼儿园北侧约220米新溪小区</v>
      </c>
      <c r="J115" s="4" t="str">
        <f>VLOOKUP(B115,辅助信息!E:I,4,FALSE)</f>
        <v>柏子刚</v>
      </c>
      <c r="K115" s="4">
        <f>VLOOKUP(J115,辅助信息!H:I,2,FALSE)</f>
        <v>15692885305</v>
      </c>
      <c r="L115" s="85"/>
      <c r="M115" s="84"/>
      <c r="N115" s="84"/>
      <c r="O115" s="84"/>
      <c r="P115" s="84"/>
      <c r="Q115" s="4" t="str">
        <f>VLOOKUP(B115,辅助信息!E:M,9,FALSE)</f>
        <v>ZTWM-CDGS-XS-2024-0179-四川商投-射洪城乡一体化建设项目</v>
      </c>
      <c r="R115" s="8"/>
    </row>
    <row r="116" hidden="1" spans="2:18">
      <c r="B116" s="4" t="s">
        <v>31</v>
      </c>
      <c r="C116" s="5">
        <v>45661</v>
      </c>
      <c r="D116" s="4" t="str">
        <f>VLOOKUP(B116,辅助信息!E:K,7,FALSE)</f>
        <v>JWDDCD2024121000136</v>
      </c>
      <c r="E116" s="4" t="str">
        <f>VLOOKUP(F116,辅助信息!A:B,2,FALSE)</f>
        <v>螺纹钢</v>
      </c>
      <c r="F116" s="4" t="s">
        <v>46</v>
      </c>
      <c r="G116" s="7">
        <v>15</v>
      </c>
      <c r="H116" s="7" t="e">
        <f>_xlfn._xlws.FILTER(#REF!,#REF!&amp;#REF!&amp;#REF!&amp;#REF!=C116&amp;F116&amp;I116&amp;J116,"未发货")</f>
        <v>#REF!</v>
      </c>
      <c r="I116" s="4" t="str">
        <f>VLOOKUP(B116,辅助信息!E:I,3,FALSE)</f>
        <v>（四川商建-射洪城乡一体化项目）遂宁市射洪市忠新幼儿园北侧约220米新溪小区</v>
      </c>
      <c r="J116" s="4" t="str">
        <f>VLOOKUP(B116,辅助信息!E:I,4,FALSE)</f>
        <v>柏子刚</v>
      </c>
      <c r="K116" s="4">
        <f>VLOOKUP(J116,辅助信息!H:I,2,FALSE)</f>
        <v>15692885305</v>
      </c>
      <c r="L116" s="85"/>
      <c r="M116" s="84"/>
      <c r="N116" s="84"/>
      <c r="O116" s="84"/>
      <c r="P116" s="84"/>
      <c r="Q116" s="4" t="str">
        <f>VLOOKUP(B116,辅助信息!E:M,9,FALSE)</f>
        <v>ZTWM-CDGS-XS-2024-0179-四川商投-射洪城乡一体化建设项目</v>
      </c>
      <c r="R116" s="8"/>
    </row>
    <row r="117" hidden="1" spans="2:18">
      <c r="B117" s="4" t="s">
        <v>31</v>
      </c>
      <c r="C117" s="5">
        <v>45661</v>
      </c>
      <c r="D117" s="4" t="str">
        <f>VLOOKUP(B117,辅助信息!E:K,7,FALSE)</f>
        <v>JWDDCD2024121000136</v>
      </c>
      <c r="E117" s="4" t="str">
        <f>VLOOKUP(F117,辅助信息!A:B,2,FALSE)</f>
        <v>螺纹钢</v>
      </c>
      <c r="F117" s="4" t="s">
        <v>22</v>
      </c>
      <c r="G117" s="7">
        <v>35</v>
      </c>
      <c r="H117" s="7" t="e">
        <f>_xlfn._xlws.FILTER(#REF!,#REF!&amp;#REF!&amp;#REF!&amp;#REF!=C117&amp;F117&amp;I117&amp;J117,"未发货")</f>
        <v>#REF!</v>
      </c>
      <c r="I117" s="4" t="str">
        <f>VLOOKUP(B117,辅助信息!E:I,3,FALSE)</f>
        <v>（四川商建-射洪城乡一体化项目）遂宁市射洪市忠新幼儿园北侧约220米新溪小区</v>
      </c>
      <c r="J117" s="4" t="str">
        <f>VLOOKUP(B117,辅助信息!E:I,4,FALSE)</f>
        <v>柏子刚</v>
      </c>
      <c r="K117" s="4">
        <f>VLOOKUP(J117,辅助信息!H:I,2,FALSE)</f>
        <v>15692885305</v>
      </c>
      <c r="L117" s="83"/>
      <c r="M117" s="84"/>
      <c r="N117" s="84"/>
      <c r="O117" s="84"/>
      <c r="P117" s="84"/>
      <c r="Q117" s="4" t="str">
        <f>VLOOKUP(B117,辅助信息!E:M,9,FALSE)</f>
        <v>ZTWM-CDGS-XS-2024-0179-四川商投-射洪城乡一体化建设项目</v>
      </c>
      <c r="R117" s="8"/>
    </row>
    <row r="118" hidden="1" spans="2:18">
      <c r="B118" s="4" t="s">
        <v>50</v>
      </c>
      <c r="C118" s="5">
        <v>45661</v>
      </c>
      <c r="D118" s="4" t="str">
        <f>VLOOKUP(B118,辅助信息!E:K,7,FALSE)</f>
        <v>JWDDCD2024102400111</v>
      </c>
      <c r="E118" s="4" t="str">
        <f>VLOOKUP(F118,辅助信息!A:B,2,FALSE)</f>
        <v>高线</v>
      </c>
      <c r="F118" s="4" t="s">
        <v>51</v>
      </c>
      <c r="G118" s="7">
        <v>2</v>
      </c>
      <c r="H118" s="7" t="e">
        <f>_xlfn._xlws.FILTER(#REF!,#REF!&amp;#REF!&amp;#REF!&amp;#REF!=C118&amp;F118&amp;I118&amp;J118,"未发货")</f>
        <v>#REF!</v>
      </c>
      <c r="I118" s="4" t="str">
        <f>VLOOKUP(B118,辅助信息!E:I,3,FALSE)</f>
        <v>（五冶达州国道542项目-一工区路基四工段）人社社保就业服务窗口达州市达川区石梯镇愉活社区村民委员会</v>
      </c>
      <c r="J118" s="4" t="str">
        <f>VLOOKUP(B118,辅助信息!E:I,4,FALSE)</f>
        <v>杨勇</v>
      </c>
      <c r="K118" s="4">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 t="str">
        <f>VLOOKUP(B118,辅助信息!E:M,9,FALSE)</f>
        <v>ZTWM-CDGS-XS-2024-0181-五冶天府-国道542项目（二批次）</v>
      </c>
      <c r="R118" s="8"/>
    </row>
    <row r="119" hidden="1" spans="2:18">
      <c r="B119" s="4" t="s">
        <v>50</v>
      </c>
      <c r="C119" s="5">
        <v>45661</v>
      </c>
      <c r="D119" s="4" t="str">
        <f>VLOOKUP(B119,辅助信息!E:K,7,FALSE)</f>
        <v>JWDDCD2024102400111</v>
      </c>
      <c r="E119" s="4" t="str">
        <f>VLOOKUP(F119,辅助信息!A:B,2,FALSE)</f>
        <v>螺纹钢</v>
      </c>
      <c r="F119" s="4" t="s">
        <v>32</v>
      </c>
      <c r="G119" s="7">
        <v>12</v>
      </c>
      <c r="H119" s="7" t="e">
        <f>_xlfn._xlws.FILTER(#REF!,#REF!&amp;#REF!&amp;#REF!&amp;#REF!=C119&amp;F119&amp;I119&amp;J119,"未发货")</f>
        <v>#REF!</v>
      </c>
      <c r="I119" s="4" t="str">
        <f>VLOOKUP(B119,辅助信息!E:I,3,FALSE)</f>
        <v>（五冶达州国道542项目-一工区路基四工段）人社社保就业服务窗口达州市达川区石梯镇愉活社区村民委员会</v>
      </c>
      <c r="J119" s="4" t="str">
        <f>VLOOKUP(B119,辅助信息!E:I,4,FALSE)</f>
        <v>杨勇</v>
      </c>
      <c r="K119" s="4">
        <f>VLOOKUP(J119,辅助信息!H:I,2,FALSE)</f>
        <v>18398563998</v>
      </c>
      <c r="L119" s="85"/>
      <c r="M119" s="84"/>
      <c r="N119" s="84"/>
      <c r="O119" s="84"/>
      <c r="P119" s="84"/>
      <c r="Q119" s="4" t="str">
        <f>VLOOKUP(B119,辅助信息!E:M,9,FALSE)</f>
        <v>ZTWM-CDGS-XS-2024-0181-五冶天府-国道542项目（二批次）</v>
      </c>
      <c r="R119" s="8"/>
    </row>
    <row r="120" hidden="1" spans="2:18">
      <c r="B120" s="4" t="s">
        <v>50</v>
      </c>
      <c r="C120" s="5">
        <v>45661</v>
      </c>
      <c r="D120" s="4" t="str">
        <f>VLOOKUP(B120,辅助信息!E:K,7,FALSE)</f>
        <v>JWDDCD2024102400111</v>
      </c>
      <c r="E120" s="4" t="str">
        <f>VLOOKUP(F120,辅助信息!A:B,2,FALSE)</f>
        <v>螺纹钢</v>
      </c>
      <c r="F120" s="4" t="s">
        <v>52</v>
      </c>
      <c r="G120" s="7">
        <v>21</v>
      </c>
      <c r="H120" s="7" t="e">
        <f>_xlfn._xlws.FILTER(#REF!,#REF!&amp;#REF!&amp;#REF!&amp;#REF!=C120&amp;F120&amp;I120&amp;J120,"未发货")</f>
        <v>#REF!</v>
      </c>
      <c r="I120" s="4" t="str">
        <f>VLOOKUP(B120,辅助信息!E:I,3,FALSE)</f>
        <v>（五冶达州国道542项目-一工区路基四工段）人社社保就业服务窗口达州市达川区石梯镇愉活社区村民委员会</v>
      </c>
      <c r="J120" s="4" t="str">
        <f>VLOOKUP(B120,辅助信息!E:I,4,FALSE)</f>
        <v>杨勇</v>
      </c>
      <c r="K120" s="4">
        <f>VLOOKUP(J120,辅助信息!H:I,2,FALSE)</f>
        <v>18398563998</v>
      </c>
      <c r="L120" s="83"/>
      <c r="M120" s="84"/>
      <c r="N120" s="84"/>
      <c r="O120" s="84"/>
      <c r="P120" s="84"/>
      <c r="Q120" s="4" t="str">
        <f>VLOOKUP(B120,辅助信息!E:M,9,FALSE)</f>
        <v>ZTWM-CDGS-XS-2024-0181-五冶天府-国道542项目（二批次）</v>
      </c>
      <c r="R120" s="8"/>
    </row>
    <row r="121" hidden="1" spans="2:18">
      <c r="B121" s="4" t="s">
        <v>29</v>
      </c>
      <c r="C121" s="5">
        <v>45661</v>
      </c>
      <c r="D121" s="4" t="str">
        <f>VLOOKUP(B121,辅助信息!E:K,7,FALSE)</f>
        <v>JWDDCD2024102400111</v>
      </c>
      <c r="E121" s="4" t="str">
        <f>VLOOKUP(F121,辅助信息!A:B,2,FALSE)</f>
        <v>高线</v>
      </c>
      <c r="F121" s="4" t="s">
        <v>53</v>
      </c>
      <c r="G121" s="7">
        <v>70</v>
      </c>
      <c r="H121" s="7" t="e">
        <f>_xlfn._xlws.FILTER(#REF!,#REF!&amp;#REF!&amp;#REF!&amp;#REF!=C121&amp;F121&amp;I121&amp;J121,"未发货")</f>
        <v>#REF!</v>
      </c>
      <c r="I121" s="4" t="str">
        <f>VLOOKUP(B121,辅助信息!E:I,3,FALSE)</f>
        <v>（五冶达州国道542项目-二工区黄家湾隧道工段）四川省达州市达川区赵固镇黄家坡</v>
      </c>
      <c r="J121" s="4" t="str">
        <f>VLOOKUP(B121,辅助信息!E:I,4,FALSE)</f>
        <v>罗永方</v>
      </c>
      <c r="K121" s="4">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 t="str">
        <f>VLOOKUP(B121,辅助信息!E:M,9,FALSE)</f>
        <v>ZTWM-CDGS-XS-2024-0181-五冶天府-国道542项目（二批次）</v>
      </c>
      <c r="R121" s="8"/>
    </row>
    <row r="122" hidden="1" spans="2:18">
      <c r="B122" s="4" t="s">
        <v>29</v>
      </c>
      <c r="C122" s="5">
        <v>45661</v>
      </c>
      <c r="D122" s="4" t="str">
        <f>VLOOKUP(B122,辅助信息!E:K,7,FALSE)</f>
        <v>JWDDCD2024102400111</v>
      </c>
      <c r="E122" s="4" t="str">
        <f>VLOOKUP(F122,辅助信息!A:B,2,FALSE)</f>
        <v>螺纹钢</v>
      </c>
      <c r="F122" s="4" t="s">
        <v>28</v>
      </c>
      <c r="G122" s="7">
        <v>70</v>
      </c>
      <c r="H122" s="7" t="e">
        <f>_xlfn._xlws.FILTER(#REF!,#REF!&amp;#REF!&amp;#REF!&amp;#REF!=C122&amp;F122&amp;I122&amp;J122,"未发货")</f>
        <v>#REF!</v>
      </c>
      <c r="I122" s="4" t="str">
        <f>VLOOKUP(B122,辅助信息!E:I,3,FALSE)</f>
        <v>（五冶达州国道542项目-二工区黄家湾隧道工段）四川省达州市达川区赵固镇黄家坡</v>
      </c>
      <c r="J122" s="4" t="str">
        <f>VLOOKUP(B122,辅助信息!E:I,4,FALSE)</f>
        <v>罗永方</v>
      </c>
      <c r="K122" s="4">
        <f>VLOOKUP(J122,辅助信息!H:I,2,FALSE)</f>
        <v>13551450899</v>
      </c>
      <c r="L122" s="83"/>
      <c r="M122" s="84"/>
      <c r="N122" s="84"/>
      <c r="O122" s="84"/>
      <c r="P122" s="84"/>
      <c r="Q122" s="4" t="str">
        <f>VLOOKUP(B122,辅助信息!E:M,9,FALSE)</f>
        <v>ZTWM-CDGS-XS-2024-0181-五冶天府-国道542项目（二批次）</v>
      </c>
      <c r="R122" s="8"/>
    </row>
    <row r="123" hidden="1" spans="2:18">
      <c r="B123" s="4" t="s">
        <v>54</v>
      </c>
      <c r="C123" s="5">
        <v>45661</v>
      </c>
      <c r="D123" s="4" t="str">
        <f>VLOOKUP(B123,辅助信息!E:K,7,FALSE)</f>
        <v>JWDDCD2024102400111</v>
      </c>
      <c r="E123" s="4" t="str">
        <f>VLOOKUP(F123,辅助信息!A:B,2,FALSE)</f>
        <v>螺纹钢</v>
      </c>
      <c r="F123" s="4" t="s">
        <v>32</v>
      </c>
      <c r="G123" s="7">
        <v>15</v>
      </c>
      <c r="H123" s="7" t="e">
        <f>_xlfn._xlws.FILTER(#REF!,#REF!&amp;#REF!&amp;#REF!&amp;#REF!=C123&amp;F123&amp;I123&amp;J123,"未发货")</f>
        <v>#REF!</v>
      </c>
      <c r="I123" s="4" t="str">
        <f>VLOOKUP(B123,辅助信息!E:I,3,FALSE)</f>
        <v>（五冶达州国道542项目-二工区巴河特大桥工段-5号墩）四川省达州市达川区石梯镇固家村村民委员会</v>
      </c>
      <c r="J123" s="4" t="str">
        <f>VLOOKUP(B123,辅助信息!E:I,4,FALSE)</f>
        <v>谭福中</v>
      </c>
      <c r="K123" s="4">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 t="str">
        <f>VLOOKUP(B123,辅助信息!E:M,9,FALSE)</f>
        <v>ZTWM-CDGS-XS-2024-0181-五冶天府-国道542项目（二批次）</v>
      </c>
      <c r="R123" s="8"/>
    </row>
    <row r="124" hidden="1" spans="2:18">
      <c r="B124" s="4" t="s">
        <v>54</v>
      </c>
      <c r="C124" s="5">
        <v>45661</v>
      </c>
      <c r="D124" s="4" t="str">
        <f>VLOOKUP(B124,辅助信息!E:K,7,FALSE)</f>
        <v>JWDDCD2024102400111</v>
      </c>
      <c r="E124" s="4" t="str">
        <f>VLOOKUP(F124,辅助信息!A:B,2,FALSE)</f>
        <v>螺纹钢</v>
      </c>
      <c r="F124" s="4" t="s">
        <v>33</v>
      </c>
      <c r="G124" s="7">
        <v>60</v>
      </c>
      <c r="H124" s="7" t="e">
        <f>_xlfn._xlws.FILTER(#REF!,#REF!&amp;#REF!&amp;#REF!&amp;#REF!=C124&amp;F124&amp;I124&amp;J124,"未发货")</f>
        <v>#REF!</v>
      </c>
      <c r="I124" s="4" t="str">
        <f>VLOOKUP(B124,辅助信息!E:I,3,FALSE)</f>
        <v>（五冶达州国道542项目-二工区巴河特大桥工段-5号墩）四川省达州市达川区石梯镇固家村村民委员会</v>
      </c>
      <c r="J124" s="4" t="str">
        <f>VLOOKUP(B124,辅助信息!E:I,4,FALSE)</f>
        <v>谭福中</v>
      </c>
      <c r="K124" s="4">
        <f>VLOOKUP(J124,辅助信息!H:I,2,FALSE)</f>
        <v>15828538619</v>
      </c>
      <c r="L124" s="85"/>
      <c r="M124" s="84"/>
      <c r="N124" s="84"/>
      <c r="O124" s="84"/>
      <c r="P124" s="84"/>
      <c r="Q124" s="4" t="str">
        <f>VLOOKUP(B124,辅助信息!E:M,9,FALSE)</f>
        <v>ZTWM-CDGS-XS-2024-0181-五冶天府-国道542项目（二批次）</v>
      </c>
      <c r="R124" s="8"/>
    </row>
    <row r="125" hidden="1" spans="2:18">
      <c r="B125" s="4" t="s">
        <v>54</v>
      </c>
      <c r="C125" s="5">
        <v>45661</v>
      </c>
      <c r="D125" s="4" t="str">
        <f>VLOOKUP(B125,辅助信息!E:K,7,FALSE)</f>
        <v>JWDDCD2024102400111</v>
      </c>
      <c r="E125" s="4" t="str">
        <f>VLOOKUP(F125,辅助信息!A:B,2,FALSE)</f>
        <v>螺纹钢</v>
      </c>
      <c r="F125" s="4" t="s">
        <v>28</v>
      </c>
      <c r="G125" s="7">
        <v>15</v>
      </c>
      <c r="H125" s="7" t="e">
        <f>_xlfn._xlws.FILTER(#REF!,#REF!&amp;#REF!&amp;#REF!&amp;#REF!=C125&amp;F125&amp;I125&amp;J125,"未发货")</f>
        <v>#REF!</v>
      </c>
      <c r="I125" s="4" t="str">
        <f>VLOOKUP(B125,辅助信息!E:I,3,FALSE)</f>
        <v>（五冶达州国道542项目-二工区巴河特大桥工段-5号墩）四川省达州市达川区石梯镇固家村村民委员会</v>
      </c>
      <c r="J125" s="4" t="str">
        <f>VLOOKUP(B125,辅助信息!E:I,4,FALSE)</f>
        <v>谭福中</v>
      </c>
      <c r="K125" s="4">
        <f>VLOOKUP(J125,辅助信息!H:I,2,FALSE)</f>
        <v>15828538619</v>
      </c>
      <c r="L125" s="83"/>
      <c r="M125" s="84"/>
      <c r="N125" s="84"/>
      <c r="O125" s="84"/>
      <c r="P125" s="84"/>
      <c r="Q125" s="4" t="str">
        <f>VLOOKUP(B125,辅助信息!E:M,9,FALSE)</f>
        <v>ZTWM-CDGS-XS-2024-0181-五冶天府-国道542项目（二批次）</v>
      </c>
      <c r="R125" s="8"/>
    </row>
    <row r="126" hidden="1" spans="1:18">
      <c r="A126" s="89" t="s">
        <v>55</v>
      </c>
      <c r="B126" s="4" t="s">
        <v>56</v>
      </c>
      <c r="C126" s="5">
        <v>45661</v>
      </c>
      <c r="D126" s="4" t="str">
        <f>VLOOKUP(B126,辅助信息!E:K,7,FALSE)</f>
        <v>JWDDCD2025050800081</v>
      </c>
      <c r="E126" s="4" t="str">
        <f>VLOOKUP(F126,辅助信息!A:B,2,FALSE)</f>
        <v>高线</v>
      </c>
      <c r="F126" s="4" t="s">
        <v>57</v>
      </c>
      <c r="G126" s="7">
        <v>6</v>
      </c>
      <c r="H126" s="7" t="e">
        <f>_xlfn._xlws.FILTER(#REF!,#REF!&amp;#REF!&amp;#REF!&amp;#REF!=C126&amp;F126&amp;I126&amp;J126,"未发货")</f>
        <v>#REF!</v>
      </c>
      <c r="I126" s="4" t="str">
        <f>VLOOKUP(B126,辅助信息!E:I,3,FALSE)</f>
        <v>（商投建工达州中医药科技园-4工区-7号楼）达州市通川区达州中医药职业学院犀牛大道北段</v>
      </c>
      <c r="J126" s="4" t="str">
        <f>VLOOKUP(B126,辅助信息!E:I,4,FALSE)</f>
        <v>张扬</v>
      </c>
      <c r="K126" s="4">
        <f>VLOOKUP(J126,辅助信息!H:I,2,FALSE)</f>
        <v>18381904567</v>
      </c>
      <c r="L126" s="69"/>
      <c r="M126" s="69"/>
      <c r="N126" s="69"/>
      <c r="O126" s="69"/>
      <c r="P126" s="69"/>
      <c r="Q126" s="8"/>
      <c r="R126" s="8"/>
    </row>
    <row r="127" hidden="1" spans="1:18">
      <c r="A127" s="85"/>
      <c r="B127" s="4" t="s">
        <v>56</v>
      </c>
      <c r="C127" s="5">
        <v>45661</v>
      </c>
      <c r="D127" s="4" t="str">
        <f>VLOOKUP(B127,辅助信息!E:K,7,FALSE)</f>
        <v>JWDDCD2025050800081</v>
      </c>
      <c r="E127" s="4" t="str">
        <f>VLOOKUP(F127,辅助信息!A:B,2,FALSE)</f>
        <v>盘螺</v>
      </c>
      <c r="F127" s="4" t="s">
        <v>49</v>
      </c>
      <c r="G127" s="7">
        <v>9</v>
      </c>
      <c r="H127" s="7" t="e">
        <f>_xlfn._xlws.FILTER(#REF!,#REF!&amp;#REF!&amp;#REF!&amp;#REF!=C127&amp;F127&amp;I127&amp;J127,"未发货")</f>
        <v>#REF!</v>
      </c>
      <c r="I127" s="4" t="str">
        <f>VLOOKUP(B127,辅助信息!E:I,3,FALSE)</f>
        <v>（商投建工达州中医药科技园-4工区-7号楼）达州市通川区达州中医药职业学院犀牛大道北段</v>
      </c>
      <c r="J127" s="4" t="str">
        <f>VLOOKUP(B127,辅助信息!E:I,4,FALSE)</f>
        <v>张扬</v>
      </c>
      <c r="K127" s="4">
        <f>VLOOKUP(J127,辅助信息!H:I,2,FALSE)</f>
        <v>18381904567</v>
      </c>
      <c r="L127" s="69"/>
      <c r="M127" s="69"/>
      <c r="N127" s="69"/>
      <c r="O127" s="69"/>
      <c r="P127" s="69"/>
      <c r="Q127" s="8"/>
      <c r="R127" s="8"/>
    </row>
    <row r="128" hidden="1" spans="1:18">
      <c r="A128" s="85"/>
      <c r="B128" s="4" t="s">
        <v>56</v>
      </c>
      <c r="C128" s="5">
        <v>45661</v>
      </c>
      <c r="D128" s="4" t="str">
        <f>VLOOKUP(B128,辅助信息!E:K,7,FALSE)</f>
        <v>JWDDCD2025050800081</v>
      </c>
      <c r="E128" s="4" t="str">
        <f>VLOOKUP(F128,辅助信息!A:B,2,FALSE)</f>
        <v>螺纹钢</v>
      </c>
      <c r="F128" s="4" t="s">
        <v>30</v>
      </c>
      <c r="G128" s="7">
        <v>3</v>
      </c>
      <c r="H128" s="7" t="e">
        <f>_xlfn._xlws.FILTER(#REF!,#REF!&amp;#REF!&amp;#REF!&amp;#REF!=C128&amp;F128&amp;I128&amp;J128,"未发货")</f>
        <v>#REF!</v>
      </c>
      <c r="I128" s="4" t="str">
        <f>VLOOKUP(B128,辅助信息!E:I,3,FALSE)</f>
        <v>（商投建工达州中医药科技园-4工区-7号楼）达州市通川区达州中医药职业学院犀牛大道北段</v>
      </c>
      <c r="J128" s="4" t="str">
        <f>VLOOKUP(B128,辅助信息!E:I,4,FALSE)</f>
        <v>张扬</v>
      </c>
      <c r="K128" s="4">
        <f>VLOOKUP(J128,辅助信息!H:I,2,FALSE)</f>
        <v>18381904567</v>
      </c>
      <c r="L128" s="69"/>
      <c r="M128" s="69"/>
      <c r="N128" s="69"/>
      <c r="O128" s="69"/>
      <c r="P128" s="69"/>
      <c r="Q128" s="8"/>
      <c r="R128" s="8"/>
    </row>
    <row r="129" hidden="1" spans="1:18">
      <c r="A129" s="85"/>
      <c r="B129" s="4" t="s">
        <v>56</v>
      </c>
      <c r="C129" s="5">
        <v>45661</v>
      </c>
      <c r="D129" s="4" t="str">
        <f>VLOOKUP(B129,辅助信息!E:K,7,FALSE)</f>
        <v>JWDDCD2025050800081</v>
      </c>
      <c r="E129" s="4" t="str">
        <f>VLOOKUP(F129,辅助信息!A:B,2,FALSE)</f>
        <v>螺纹钢</v>
      </c>
      <c r="F129" s="4" t="s">
        <v>28</v>
      </c>
      <c r="G129" s="7">
        <v>15</v>
      </c>
      <c r="H129" s="7" t="e">
        <f>_xlfn._xlws.FILTER(#REF!,#REF!&amp;#REF!&amp;#REF!&amp;#REF!=C129&amp;F129&amp;I129&amp;J129,"未发货")</f>
        <v>#REF!</v>
      </c>
      <c r="I129" s="4" t="str">
        <f>VLOOKUP(B129,辅助信息!E:I,3,FALSE)</f>
        <v>（商投建工达州中医药科技园-4工区-7号楼）达州市通川区达州中医药职业学院犀牛大道北段</v>
      </c>
      <c r="J129" s="4" t="str">
        <f>VLOOKUP(B129,辅助信息!E:I,4,FALSE)</f>
        <v>张扬</v>
      </c>
      <c r="K129" s="4">
        <f>VLOOKUP(J129,辅助信息!H:I,2,FALSE)</f>
        <v>18381904567</v>
      </c>
      <c r="L129" s="69"/>
      <c r="M129" s="69"/>
      <c r="N129" s="69"/>
      <c r="O129" s="69"/>
      <c r="P129" s="69"/>
      <c r="Q129" s="8"/>
      <c r="R129" s="8"/>
    </row>
    <row r="130" hidden="1" spans="1:18">
      <c r="A130" s="85"/>
      <c r="B130" s="4" t="s">
        <v>56</v>
      </c>
      <c r="C130" s="5">
        <v>45661</v>
      </c>
      <c r="D130" s="4" t="str">
        <f>VLOOKUP(B130,辅助信息!E:K,7,FALSE)</f>
        <v>JWDDCD2025050800081</v>
      </c>
      <c r="E130" s="4" t="str">
        <f>VLOOKUP(F130,辅助信息!A:B,2,FALSE)</f>
        <v>螺纹钢</v>
      </c>
      <c r="F130" s="4" t="s">
        <v>21</v>
      </c>
      <c r="G130" s="7">
        <v>6</v>
      </c>
      <c r="H130" s="7" t="e">
        <f>_xlfn._xlws.FILTER(#REF!,#REF!&amp;#REF!&amp;#REF!&amp;#REF!=C130&amp;F130&amp;I130&amp;J130,"未发货")</f>
        <v>#REF!</v>
      </c>
      <c r="I130" s="4" t="str">
        <f>VLOOKUP(B130,辅助信息!E:I,3,FALSE)</f>
        <v>（商投建工达州中医药科技园-4工区-7号楼）达州市通川区达州中医药职业学院犀牛大道北段</v>
      </c>
      <c r="J130" s="4" t="str">
        <f>VLOOKUP(B130,辅助信息!E:I,4,FALSE)</f>
        <v>张扬</v>
      </c>
      <c r="K130" s="4">
        <f>VLOOKUP(J130,辅助信息!H:I,2,FALSE)</f>
        <v>18381904567</v>
      </c>
      <c r="L130" s="69"/>
      <c r="M130" s="69"/>
      <c r="N130" s="69"/>
      <c r="O130" s="69"/>
      <c r="P130" s="69"/>
      <c r="Q130" s="8"/>
      <c r="R130" s="8"/>
    </row>
    <row r="131" hidden="1" spans="1:18">
      <c r="A131" s="85"/>
      <c r="B131" s="4" t="s">
        <v>56</v>
      </c>
      <c r="C131" s="5">
        <v>45661</v>
      </c>
      <c r="D131" s="4" t="str">
        <f>VLOOKUP(B131,辅助信息!E:K,7,FALSE)</f>
        <v>JWDDCD2025050800081</v>
      </c>
      <c r="E131" s="4" t="str">
        <f>VLOOKUP(F131,辅助信息!A:B,2,FALSE)</f>
        <v>螺纹钢</v>
      </c>
      <c r="F131" s="4" t="s">
        <v>58</v>
      </c>
      <c r="G131" s="7">
        <v>27</v>
      </c>
      <c r="H131" s="7" t="e">
        <f>_xlfn._xlws.FILTER(#REF!,#REF!&amp;#REF!&amp;#REF!&amp;#REF!=C131&amp;F131&amp;I131&amp;J131,"未发货")</f>
        <v>#REF!</v>
      </c>
      <c r="I131" s="4" t="str">
        <f>VLOOKUP(B131,辅助信息!E:I,3,FALSE)</f>
        <v>（商投建工达州中医药科技园-4工区-7号楼）达州市通川区达州中医药职业学院犀牛大道北段</v>
      </c>
      <c r="J131" s="4" t="str">
        <f>VLOOKUP(B131,辅助信息!E:I,4,FALSE)</f>
        <v>张扬</v>
      </c>
      <c r="K131" s="4">
        <f>VLOOKUP(J131,辅助信息!H:I,2,FALSE)</f>
        <v>18381904567</v>
      </c>
      <c r="L131" s="69"/>
      <c r="M131" s="69"/>
      <c r="N131" s="69"/>
      <c r="O131" s="69"/>
      <c r="P131" s="69"/>
      <c r="Q131" s="8"/>
      <c r="R131" s="8"/>
    </row>
    <row r="132" hidden="1" spans="1:18">
      <c r="A132" s="85"/>
      <c r="B132" s="4" t="s">
        <v>56</v>
      </c>
      <c r="C132" s="5">
        <v>45661</v>
      </c>
      <c r="D132" s="4" t="str">
        <f>VLOOKUP(B132,辅助信息!E:K,7,FALSE)</f>
        <v>JWDDCD2025050800081</v>
      </c>
      <c r="E132" s="4" t="str">
        <f>VLOOKUP(F132,辅助信息!A:B,2,FALSE)</f>
        <v>螺纹钢</v>
      </c>
      <c r="F132" s="4" t="s">
        <v>46</v>
      </c>
      <c r="G132" s="7">
        <v>9</v>
      </c>
      <c r="H132" s="7" t="e">
        <f>_xlfn._xlws.FILTER(#REF!,#REF!&amp;#REF!&amp;#REF!&amp;#REF!=C132&amp;F132&amp;I132&amp;J132,"未发货")</f>
        <v>#REF!</v>
      </c>
      <c r="I132" s="4" t="str">
        <f>VLOOKUP(B132,辅助信息!E:I,3,FALSE)</f>
        <v>（商投建工达州中医药科技园-4工区-7号楼）达州市通川区达州中医药职业学院犀牛大道北段</v>
      </c>
      <c r="J132" s="4" t="str">
        <f>VLOOKUP(B132,辅助信息!E:I,4,FALSE)</f>
        <v>张扬</v>
      </c>
      <c r="K132" s="4">
        <f>VLOOKUP(J132,辅助信息!H:I,2,FALSE)</f>
        <v>18381904567</v>
      </c>
      <c r="L132" s="69"/>
      <c r="M132" s="69"/>
      <c r="N132" s="69"/>
      <c r="O132" s="69"/>
      <c r="P132" s="69"/>
      <c r="Q132" s="8"/>
      <c r="R132" s="8"/>
    </row>
    <row r="133" hidden="1" spans="1:18">
      <c r="A133" s="83"/>
      <c r="B133" s="90" t="s">
        <v>56</v>
      </c>
      <c r="C133" s="91">
        <v>45661</v>
      </c>
      <c r="D133" s="90" t="str">
        <f>VLOOKUP(B133,辅助信息!E:K,7,FALSE)</f>
        <v>JWDDCD2025050800081</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9"/>
      <c r="M133" s="69"/>
      <c r="N133" s="69"/>
      <c r="O133" s="69"/>
      <c r="P133" s="69"/>
      <c r="Q133" s="8"/>
      <c r="R133" s="8"/>
    </row>
    <row r="134" ht="78.75" hidden="1" customHeight="1" spans="1:18">
      <c r="A134" s="78"/>
      <c r="B134" s="4" t="s">
        <v>59</v>
      </c>
      <c r="C134" s="5">
        <v>45662</v>
      </c>
      <c r="D134" s="4" t="str">
        <f>VLOOKUP(B134,辅助信息!E:K,7,FALSE)</f>
        <v>JWDDCD2025021900064</v>
      </c>
      <c r="E134" s="4" t="str">
        <f>VLOOKUP(F134,辅助信息!A:B,2,FALSE)</f>
        <v>盘螺</v>
      </c>
      <c r="F134" s="4" t="s">
        <v>49</v>
      </c>
      <c r="G134" s="7">
        <v>35</v>
      </c>
      <c r="H134" s="7" t="e">
        <f>_xlfn._xlws.FILTER(#REF!,#REF!&amp;#REF!&amp;#REF!&amp;#REF!=C134&amp;F134&amp;I134&amp;J134,"未发货")</f>
        <v>#REF!</v>
      </c>
      <c r="I134" s="4" t="str">
        <f>VLOOKUP(B134,辅助信息!E:I,3,FALSE)</f>
        <v>(五冶钢构医学科学产业园建设项目房建二部-三标（1-2）)四川省南充市顺庆区搬罾街道学府大道二段</v>
      </c>
      <c r="J134" s="4" t="str">
        <f>VLOOKUP(B134,辅助信息!E:I,4,FALSE)</f>
        <v>安南</v>
      </c>
      <c r="K134" s="4">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 t="str">
        <f>VLOOKUP(B134,辅助信息!E:M,9,FALSE)</f>
        <v>ZTWM-CDGS-XS-2024-0248-五冶钢构-南充市医学院项目</v>
      </c>
      <c r="R134" s="8"/>
    </row>
    <row r="135" hidden="1" spans="2:18">
      <c r="B135" s="4" t="s">
        <v>24</v>
      </c>
      <c r="C135" s="5">
        <v>45662</v>
      </c>
      <c r="D135" s="4" t="str">
        <f>VLOOKUP(B135,辅助信息!E:K,7,FALSE)</f>
        <v>JWDDCD2025021900064</v>
      </c>
      <c r="E135" s="4" t="str">
        <f>VLOOKUP(F135,辅助信息!A:B,2,FALSE)</f>
        <v>螺纹钢</v>
      </c>
      <c r="F135" s="4" t="s">
        <v>21</v>
      </c>
      <c r="G135" s="7">
        <v>10</v>
      </c>
      <c r="H135" s="7" t="e">
        <f>_xlfn._xlws.FILTER(#REF!,#REF!&amp;#REF!&amp;#REF!&amp;#REF!=C135&amp;F135&amp;I135&amp;J135,"未发货")</f>
        <v>#REF!</v>
      </c>
      <c r="I135" s="4" t="str">
        <f>VLOOKUP(B135,辅助信息!E:I,3,FALSE)</f>
        <v>(五冶钢构医学科学产业园建设项目房建三部-一标（7-4）)四川省南充市顺庆区搬罾街道学府大道二段</v>
      </c>
      <c r="J135" s="4" t="str">
        <f>VLOOKUP(B135,辅助信息!E:I,4,FALSE)</f>
        <v>郑林</v>
      </c>
      <c r="K135" s="4">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 t="str">
        <f>VLOOKUP(B135,辅助信息!E:M,9,FALSE)</f>
        <v>ZTWM-CDGS-XS-2024-0248-五冶钢构-南充市医学院项目</v>
      </c>
      <c r="R135" s="8"/>
    </row>
    <row r="136" hidden="1" spans="2:18">
      <c r="B136" s="4" t="s">
        <v>24</v>
      </c>
      <c r="C136" s="5">
        <v>45662</v>
      </c>
      <c r="D136" s="4" t="str">
        <f>VLOOKUP(B136,辅助信息!E:K,7,FALSE)</f>
        <v>JWDDCD2025021900064</v>
      </c>
      <c r="E136" s="4" t="str">
        <f>VLOOKUP(F136,辅助信息!A:B,2,FALSE)</f>
        <v>螺纹钢</v>
      </c>
      <c r="F136" s="4" t="s">
        <v>22</v>
      </c>
      <c r="G136" s="7">
        <v>25</v>
      </c>
      <c r="H136" s="7" t="e">
        <f>_xlfn._xlws.FILTER(#REF!,#REF!&amp;#REF!&amp;#REF!&amp;#REF!=C136&amp;F136&amp;I136&amp;J136,"未发货")</f>
        <v>#REF!</v>
      </c>
      <c r="I136" s="4" t="str">
        <f>VLOOKUP(B136,辅助信息!E:I,3,FALSE)</f>
        <v>(五冶钢构医学科学产业园建设项目房建三部-一标（7-4）)四川省南充市顺庆区搬罾街道学府大道二段</v>
      </c>
      <c r="J136" s="4" t="str">
        <f>VLOOKUP(B136,辅助信息!E:I,4,FALSE)</f>
        <v>郑林</v>
      </c>
      <c r="K136" s="4">
        <f>VLOOKUP(J136,辅助信息!H:I,2,FALSE)</f>
        <v>18349955455</v>
      </c>
      <c r="L136" s="83"/>
      <c r="M136" s="84"/>
      <c r="N136" s="84"/>
      <c r="O136" s="84"/>
      <c r="P136" s="84"/>
      <c r="Q136" s="4" t="str">
        <f>VLOOKUP(B136,辅助信息!E:M,9,FALSE)</f>
        <v>ZTWM-CDGS-XS-2024-0248-五冶钢构-南充市医学院项目</v>
      </c>
      <c r="R136" s="8"/>
    </row>
    <row r="137" hidden="1" spans="2:18">
      <c r="B137" s="4" t="s">
        <v>25</v>
      </c>
      <c r="C137" s="5">
        <v>45662</v>
      </c>
      <c r="D137" s="4" t="str">
        <f>VLOOKUP(B137,辅助信息!E:K,7,FALSE)</f>
        <v>JWDDCD2024102400111</v>
      </c>
      <c r="E137" s="4" t="str">
        <f>VLOOKUP(F137,辅助信息!A:B,2,FALSE)</f>
        <v>盘螺</v>
      </c>
      <c r="F137" s="4" t="s">
        <v>26</v>
      </c>
      <c r="G137" s="7">
        <v>3</v>
      </c>
      <c r="H137" s="7" t="e">
        <f>_xlfn._xlws.FILTER(#REF!,#REF!&amp;#REF!&amp;#REF!&amp;#REF!=C137&amp;F137&amp;I137&amp;J137,"未发货")</f>
        <v>#REF!</v>
      </c>
      <c r="I137" s="4" t="str">
        <f>VLOOKUP(B137,辅助信息!E:I,3,FALSE)</f>
        <v>（五冶达州国道542项目-二工区路基五工段）四川省达州市达川区赵固镇黄家坡</v>
      </c>
      <c r="J137" s="4" t="str">
        <f>VLOOKUP(B137,辅助信息!E:I,4,FALSE)</f>
        <v>潘远林</v>
      </c>
      <c r="K137" s="4">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 t="str">
        <f>VLOOKUP(B137,辅助信息!E:M,9,FALSE)</f>
        <v>ZTWM-CDGS-XS-2024-0181-五冶天府-国道542项目（二批次）</v>
      </c>
      <c r="R137" s="8"/>
    </row>
    <row r="138" hidden="1" spans="2:18">
      <c r="B138" s="4" t="s">
        <v>25</v>
      </c>
      <c r="C138" s="5">
        <v>45662</v>
      </c>
      <c r="D138" s="4" t="str">
        <f>VLOOKUP(B138,辅助信息!E:K,7,FALSE)</f>
        <v>JWDDCD2024102400111</v>
      </c>
      <c r="E138" s="4" t="str">
        <f>VLOOKUP(F138,辅助信息!A:B,2,FALSE)</f>
        <v>螺纹钢</v>
      </c>
      <c r="F138" s="4" t="s">
        <v>27</v>
      </c>
      <c r="G138" s="7">
        <v>13</v>
      </c>
      <c r="H138" s="7" t="e">
        <f>_xlfn._xlws.FILTER(#REF!,#REF!&amp;#REF!&amp;#REF!&amp;#REF!=C138&amp;F138&amp;I138&amp;J138,"未发货")</f>
        <v>#REF!</v>
      </c>
      <c r="I138" s="4" t="str">
        <f>VLOOKUP(B138,辅助信息!E:I,3,FALSE)</f>
        <v>（五冶达州国道542项目-二工区路基五工段）四川省达州市达川区赵固镇黄家坡</v>
      </c>
      <c r="J138" s="4" t="str">
        <f>VLOOKUP(B138,辅助信息!E:I,4,FALSE)</f>
        <v>潘远林</v>
      </c>
      <c r="K138" s="4">
        <f>VLOOKUP(J138,辅助信息!H:I,2,FALSE)</f>
        <v>18281865966</v>
      </c>
      <c r="L138" s="85"/>
      <c r="M138" s="84"/>
      <c r="N138" s="84"/>
      <c r="O138" s="84"/>
      <c r="P138" s="84"/>
      <c r="Q138" s="4" t="str">
        <f>VLOOKUP(B138,辅助信息!E:M,9,FALSE)</f>
        <v>ZTWM-CDGS-XS-2024-0181-五冶天府-国道542项目（二批次）</v>
      </c>
      <c r="R138" s="8"/>
    </row>
    <row r="139" hidden="1" spans="2:18">
      <c r="B139" s="4" t="s">
        <v>25</v>
      </c>
      <c r="C139" s="5">
        <v>45662</v>
      </c>
      <c r="D139" s="4" t="str">
        <f>VLOOKUP(B139,辅助信息!E:K,7,FALSE)</f>
        <v>JWDDCD2024102400111</v>
      </c>
      <c r="E139" s="4" t="str">
        <f>VLOOKUP(F139,辅助信息!A:B,2,FALSE)</f>
        <v>螺纹钢</v>
      </c>
      <c r="F139" s="4" t="s">
        <v>19</v>
      </c>
      <c r="G139" s="7">
        <v>10</v>
      </c>
      <c r="H139" s="7" t="e">
        <f>_xlfn._xlws.FILTER(#REF!,#REF!&amp;#REF!&amp;#REF!&amp;#REF!=C139&amp;F139&amp;I139&amp;J139,"未发货")</f>
        <v>#REF!</v>
      </c>
      <c r="I139" s="4" t="str">
        <f>VLOOKUP(B139,辅助信息!E:I,3,FALSE)</f>
        <v>（五冶达州国道542项目-二工区路基五工段）四川省达州市达川区赵固镇黄家坡</v>
      </c>
      <c r="J139" s="4" t="str">
        <f>VLOOKUP(B139,辅助信息!E:I,4,FALSE)</f>
        <v>潘远林</v>
      </c>
      <c r="K139" s="4">
        <f>VLOOKUP(J139,辅助信息!H:I,2,FALSE)</f>
        <v>18281865966</v>
      </c>
      <c r="L139" s="85"/>
      <c r="M139" s="84"/>
      <c r="N139" s="84"/>
      <c r="O139" s="84"/>
      <c r="P139" s="84"/>
      <c r="Q139" s="4" t="str">
        <f>VLOOKUP(B139,辅助信息!E:M,9,FALSE)</f>
        <v>ZTWM-CDGS-XS-2024-0181-五冶天府-国道542项目（二批次）</v>
      </c>
      <c r="R139" s="8"/>
    </row>
    <row r="140" hidden="1" spans="2:18">
      <c r="B140" s="4" t="s">
        <v>25</v>
      </c>
      <c r="C140" s="5">
        <v>45662</v>
      </c>
      <c r="D140" s="4" t="str">
        <f>VLOOKUP(B140,辅助信息!E:K,7,FALSE)</f>
        <v>JWDDCD2024102400111</v>
      </c>
      <c r="E140" s="4" t="str">
        <f>VLOOKUP(F140,辅助信息!A:B,2,FALSE)</f>
        <v>螺纹钢</v>
      </c>
      <c r="F140" s="4" t="s">
        <v>28</v>
      </c>
      <c r="G140" s="7">
        <v>10</v>
      </c>
      <c r="H140" s="7" t="e">
        <f>_xlfn._xlws.FILTER(#REF!,#REF!&amp;#REF!&amp;#REF!&amp;#REF!=C140&amp;F140&amp;I140&amp;J140,"未发货")</f>
        <v>#REF!</v>
      </c>
      <c r="I140" s="4" t="str">
        <f>VLOOKUP(B140,辅助信息!E:I,3,FALSE)</f>
        <v>（五冶达州国道542项目-二工区路基五工段）四川省达州市达川区赵固镇黄家坡</v>
      </c>
      <c r="J140" s="4" t="str">
        <f>VLOOKUP(B140,辅助信息!E:I,4,FALSE)</f>
        <v>潘远林</v>
      </c>
      <c r="K140" s="4">
        <f>VLOOKUP(J140,辅助信息!H:I,2,FALSE)</f>
        <v>18281865966</v>
      </c>
      <c r="L140" s="83"/>
      <c r="M140" s="84"/>
      <c r="N140" s="84"/>
      <c r="O140" s="84"/>
      <c r="P140" s="84"/>
      <c r="Q140" s="4" t="str">
        <f>VLOOKUP(B140,辅助信息!E:M,9,FALSE)</f>
        <v>ZTWM-CDGS-XS-2024-0181-五冶天府-国道542项目（二批次）</v>
      </c>
      <c r="R140" s="8"/>
    </row>
    <row r="141" hidden="1" spans="2:18">
      <c r="B141" s="4" t="s">
        <v>17</v>
      </c>
      <c r="C141" s="5">
        <v>45662</v>
      </c>
      <c r="D141" s="4" t="str">
        <f>VLOOKUP(B141,辅助信息!E:K,7,FALSE)</f>
        <v>JWDDCD2024101600090</v>
      </c>
      <c r="E141" s="4" t="str">
        <f>VLOOKUP(F141,辅助信息!A:B,2,FALSE)</f>
        <v>螺纹钢</v>
      </c>
      <c r="F141" s="4" t="s">
        <v>28</v>
      </c>
      <c r="G141" s="7">
        <v>8</v>
      </c>
      <c r="H141" s="7" t="e">
        <f>_xlfn._xlws.FILTER(#REF!,#REF!&amp;#REF!&amp;#REF!&amp;#REF!=C141&amp;F141&amp;I141&amp;J141,"未发货")</f>
        <v>#REF!</v>
      </c>
      <c r="I141" s="4" t="str">
        <f>VLOOKUP(B141,辅助信息!E:I,3,FALSE)</f>
        <v>（达州市公共卫生临床医疗中心项目-一标-1号制作房）达州市通川区西外复兴镇公共卫生临床医疗中心项目</v>
      </c>
      <c r="J141" s="4" t="str">
        <f>VLOOKUP(B141,辅助信息!E:I,4,FALSE)</f>
        <v>潘建发</v>
      </c>
      <c r="K141" s="4">
        <f>VLOOKUP(J141,辅助信息!H:I,2,FALSE)</f>
        <v>13658059919</v>
      </c>
      <c r="L141" s="84" t="str">
        <f>VLOOKUP(B141,辅助信息!E:J,6,FALSE)</f>
        <v>提前联系到场规格,一天到场车辆不低于2车</v>
      </c>
      <c r="M141" s="84"/>
      <c r="N141" s="84"/>
      <c r="O141" s="84"/>
      <c r="P141" s="84"/>
      <c r="Q141" s="4" t="str">
        <f>VLOOKUP(B141,辅助信息!E:M,9,FALSE)</f>
        <v>ZTWM-CDGS-XS-2024-0205-五冶钢构-达州市通川区西外复兴镇及临近片区建设项目</v>
      </c>
      <c r="R141" s="8"/>
    </row>
    <row r="142" hidden="1" spans="2:18">
      <c r="B142" s="4" t="s">
        <v>17</v>
      </c>
      <c r="C142" s="5">
        <v>45662</v>
      </c>
      <c r="D142" s="4" t="str">
        <f>VLOOKUP(B142,辅助信息!E:K,7,FALSE)</f>
        <v>JWDDCD2024101600090</v>
      </c>
      <c r="E142" s="4" t="str">
        <f>VLOOKUP(F142,辅助信息!A:B,2,FALSE)</f>
        <v>螺纹钢</v>
      </c>
      <c r="F142" s="4" t="s">
        <v>18</v>
      </c>
      <c r="G142" s="7">
        <v>149</v>
      </c>
      <c r="H142" s="7">
        <v>108</v>
      </c>
      <c r="I142" s="4" t="str">
        <f>VLOOKUP(B142,辅助信息!E:I,3,FALSE)</f>
        <v>（达州市公共卫生临床医疗中心项目-一标-1号制作房）达州市通川区西外复兴镇公共卫生临床医疗中心项目</v>
      </c>
      <c r="J142" s="4" t="str">
        <f>VLOOKUP(B142,辅助信息!E:I,4,FALSE)</f>
        <v>潘建发</v>
      </c>
      <c r="K142" s="4">
        <f>VLOOKUP(J142,辅助信息!H:I,2,FALSE)</f>
        <v>13658059919</v>
      </c>
      <c r="L142" s="85"/>
      <c r="M142" s="84"/>
      <c r="N142" s="84"/>
      <c r="O142" s="84"/>
      <c r="P142" s="84"/>
      <c r="Q142" s="4" t="str">
        <f>VLOOKUP(B142,辅助信息!E:M,9,FALSE)</f>
        <v>ZTWM-CDGS-XS-2024-0205-五冶钢构-达州市通川区西外复兴镇及临近片区建设项目</v>
      </c>
      <c r="R142" s="8"/>
    </row>
    <row r="143" hidden="1" spans="2:18">
      <c r="B143" s="4" t="s">
        <v>17</v>
      </c>
      <c r="C143" s="5">
        <v>45662</v>
      </c>
      <c r="D143" s="4" t="str">
        <f>VLOOKUP(B143,辅助信息!E:K,7,FALSE)</f>
        <v>JWDDCD2024101600090</v>
      </c>
      <c r="E143" s="4" t="str">
        <f>VLOOKUP(F143,辅助信息!A:B,2,FALSE)</f>
        <v>螺纹钢</v>
      </c>
      <c r="F143" s="4" t="s">
        <v>27</v>
      </c>
      <c r="G143" s="7">
        <v>31</v>
      </c>
      <c r="H143" s="7" t="e">
        <f>_xlfn._xlws.FILTER(#REF!,#REF!&amp;#REF!&amp;#REF!&amp;#REF!=C143&amp;F143&amp;I143&amp;J143,"未发货")</f>
        <v>#REF!</v>
      </c>
      <c r="I143" s="4" t="str">
        <f>VLOOKUP(B143,辅助信息!E:I,3,FALSE)</f>
        <v>（达州市公共卫生临床医疗中心项目-一标-1号制作房）达州市通川区西外复兴镇公共卫生临床医疗中心项目</v>
      </c>
      <c r="J143" s="4" t="str">
        <f>VLOOKUP(B143,辅助信息!E:I,4,FALSE)</f>
        <v>潘建发</v>
      </c>
      <c r="K143" s="4">
        <f>VLOOKUP(J143,辅助信息!H:I,2,FALSE)</f>
        <v>13658059919</v>
      </c>
      <c r="L143" s="83"/>
      <c r="M143" s="84"/>
      <c r="N143" s="84"/>
      <c r="O143" s="84"/>
      <c r="P143" s="84"/>
      <c r="Q143" s="4" t="str">
        <f>VLOOKUP(B143,辅助信息!E:M,9,FALSE)</f>
        <v>ZTWM-CDGS-XS-2024-0205-五冶钢构-达州市通川区西外复兴镇及临近片区建设项目</v>
      </c>
      <c r="R143" s="8"/>
    </row>
    <row r="144" hidden="1" spans="2:18">
      <c r="B144" s="4" t="s">
        <v>44</v>
      </c>
      <c r="C144" s="5">
        <v>45662</v>
      </c>
      <c r="D144" s="4" t="str">
        <f>VLOOKUP(B144,辅助信息!E:K,7,FALSE)</f>
        <v>ZTWM-CDGS-YL-20240911-005</v>
      </c>
      <c r="E144" s="4" t="str">
        <f>VLOOKUP(F144,辅助信息!A:B,2,FALSE)</f>
        <v>盘螺</v>
      </c>
      <c r="F144" s="4" t="s">
        <v>41</v>
      </c>
      <c r="G144" s="7">
        <v>10</v>
      </c>
      <c r="H144" s="7" t="e">
        <f>_xlfn._xlws.FILTER(#REF!,#REF!&amp;#REF!&amp;#REF!&amp;#REF!=C144&amp;F144&amp;I144&amp;J144,"未发货")</f>
        <v>#REF!</v>
      </c>
      <c r="I144" s="4" t="str">
        <f>VLOOKUP(B144,辅助信息!E:I,3,FALSE)</f>
        <v>（华西酒城南）成都市武侯区火车南站西路8号酒城南项目</v>
      </c>
      <c r="J144" s="4" t="str">
        <f>VLOOKUP(B144,辅助信息!E:I,4,FALSE)</f>
        <v>龙耀宇</v>
      </c>
      <c r="K144" s="4">
        <f>VLOOKUP(J144,辅助信息!H:I,2,FALSE)</f>
        <v>18384145895</v>
      </c>
      <c r="L144" s="84" t="str">
        <f>VLOOKUP(B144,辅助信息!E:J,6,FALSE)</f>
        <v>对方卸车</v>
      </c>
      <c r="M144" s="84"/>
      <c r="N144" s="84"/>
      <c r="O144" s="84"/>
      <c r="P144" s="84"/>
      <c r="Q144" s="4" t="str">
        <f>VLOOKUP(B144,辅助信息!E:M,9,FALSE)</f>
        <v>ZTWM-CDGS-XS-2024-0189-华西集采-酒城南项目</v>
      </c>
      <c r="R144" s="8"/>
    </row>
    <row r="145" hidden="1" spans="2:18">
      <c r="B145" s="4" t="s">
        <v>44</v>
      </c>
      <c r="C145" s="5">
        <v>45662</v>
      </c>
      <c r="D145" s="4" t="str">
        <f>VLOOKUP(B145,辅助信息!E:K,7,FALSE)</f>
        <v>ZTWM-CDGS-YL-20240911-005</v>
      </c>
      <c r="E145" s="4" t="str">
        <f>VLOOKUP(F145,辅助信息!A:B,2,FALSE)</f>
        <v>盘螺</v>
      </c>
      <c r="F145" s="4" t="s">
        <v>26</v>
      </c>
      <c r="G145" s="7">
        <v>10</v>
      </c>
      <c r="H145" s="7" t="e">
        <f>_xlfn._xlws.FILTER(#REF!,#REF!&amp;#REF!&amp;#REF!&amp;#REF!=C145&amp;F145&amp;I145&amp;J145,"未发货")</f>
        <v>#REF!</v>
      </c>
      <c r="I145" s="4" t="str">
        <f>VLOOKUP(B145,辅助信息!E:I,3,FALSE)</f>
        <v>（华西酒城南）成都市武侯区火车南站西路8号酒城南项目</v>
      </c>
      <c r="J145" s="4" t="str">
        <f>VLOOKUP(B145,辅助信息!E:I,4,FALSE)</f>
        <v>龙耀宇</v>
      </c>
      <c r="K145" s="4">
        <f>VLOOKUP(J145,辅助信息!H:I,2,FALSE)</f>
        <v>18384145895</v>
      </c>
      <c r="L145" s="85"/>
      <c r="M145" s="84"/>
      <c r="N145" s="84"/>
      <c r="O145" s="84"/>
      <c r="P145" s="84"/>
      <c r="Q145" s="4" t="str">
        <f>VLOOKUP(B145,辅助信息!E:M,9,FALSE)</f>
        <v>ZTWM-CDGS-XS-2024-0189-华西集采-酒城南项目</v>
      </c>
      <c r="R145" s="8"/>
    </row>
    <row r="146" hidden="1" spans="2:18">
      <c r="B146" s="4" t="s">
        <v>44</v>
      </c>
      <c r="C146" s="5">
        <v>45662</v>
      </c>
      <c r="D146" s="4" t="str">
        <f>VLOOKUP(B146,辅助信息!E:K,7,FALSE)</f>
        <v>ZTWM-CDGS-YL-20240911-005</v>
      </c>
      <c r="E146" s="4" t="str">
        <f>VLOOKUP(F146,辅助信息!A:B,2,FALSE)</f>
        <v>螺纹钢</v>
      </c>
      <c r="F146" s="4" t="s">
        <v>22</v>
      </c>
      <c r="G146" s="7">
        <v>16</v>
      </c>
      <c r="H146" s="7" t="e">
        <f>_xlfn._xlws.FILTER(#REF!,#REF!&amp;#REF!&amp;#REF!&amp;#REF!=C146&amp;F146&amp;I146&amp;J146,"未发货")</f>
        <v>#REF!</v>
      </c>
      <c r="I146" s="4" t="str">
        <f>VLOOKUP(B146,辅助信息!E:I,3,FALSE)</f>
        <v>（华西酒城南）成都市武侯区火车南站西路8号酒城南项目</v>
      </c>
      <c r="J146" s="4" t="str">
        <f>VLOOKUP(B146,辅助信息!E:I,4,FALSE)</f>
        <v>龙耀宇</v>
      </c>
      <c r="K146" s="4">
        <f>VLOOKUP(J146,辅助信息!H:I,2,FALSE)</f>
        <v>18384145895</v>
      </c>
      <c r="L146" s="83"/>
      <c r="M146" s="84"/>
      <c r="N146" s="84"/>
      <c r="O146" s="84"/>
      <c r="P146" s="84"/>
      <c r="Q146" s="4" t="str">
        <f>VLOOKUP(B146,辅助信息!E:M,9,FALSE)</f>
        <v>ZTWM-CDGS-XS-2024-0189-华西集采-酒城南项目</v>
      </c>
      <c r="R146" s="8"/>
    </row>
    <row r="147" hidden="1" spans="2:18">
      <c r="B147" s="4" t="s">
        <v>31</v>
      </c>
      <c r="C147" s="5">
        <v>45662</v>
      </c>
      <c r="D147" s="4" t="str">
        <f>VLOOKUP(B147,辅助信息!E:K,7,FALSE)</f>
        <v>JWDDCD2024121000136</v>
      </c>
      <c r="E147" s="4" t="str">
        <f>VLOOKUP(F147,辅助信息!A:B,2,FALSE)</f>
        <v>螺纹钢</v>
      </c>
      <c r="F147" s="4" t="s">
        <v>33</v>
      </c>
      <c r="G147" s="7">
        <v>35</v>
      </c>
      <c r="H147" s="7" t="e">
        <f>_xlfn._xlws.FILTER(#REF!,#REF!&amp;#REF!&amp;#REF!&amp;#REF!=C147&amp;F147&amp;I147&amp;J147,"未发货")</f>
        <v>#REF!</v>
      </c>
      <c r="I147" s="4" t="str">
        <f>VLOOKUP(B147,辅助信息!E:I,3,FALSE)</f>
        <v>（四川商建-射洪城乡一体化项目）遂宁市射洪市忠新幼儿园北侧约220米新溪小区</v>
      </c>
      <c r="J147" s="4" t="str">
        <f>VLOOKUP(B147,辅助信息!E:I,4,FALSE)</f>
        <v>柏子刚</v>
      </c>
      <c r="K147" s="4">
        <f>VLOOKUP(J147,辅助信息!H:I,2,FALSE)</f>
        <v>15692885305</v>
      </c>
      <c r="L147" s="84" t="str">
        <f>VLOOKUP(B147,辅助信息!E:J,6,FALSE)</f>
        <v>提前联系到场规格及数量</v>
      </c>
      <c r="M147" s="84"/>
      <c r="N147" s="84"/>
      <c r="O147" s="84"/>
      <c r="P147" s="84"/>
      <c r="Q147" s="4" t="str">
        <f>VLOOKUP(B147,辅助信息!E:M,9,FALSE)</f>
        <v>ZTWM-CDGS-XS-2024-0179-四川商投-射洪城乡一体化建设项目</v>
      </c>
      <c r="R147" s="8"/>
    </row>
    <row r="148" hidden="1" spans="2:18">
      <c r="B148" s="4" t="s">
        <v>31</v>
      </c>
      <c r="C148" s="5">
        <v>45662</v>
      </c>
      <c r="D148" s="4" t="str">
        <f>VLOOKUP(B148,辅助信息!E:K,7,FALSE)</f>
        <v>JWDDCD2024121000136</v>
      </c>
      <c r="E148" s="4" t="str">
        <f>VLOOKUP(F148,辅助信息!A:B,2,FALSE)</f>
        <v>螺纹钢</v>
      </c>
      <c r="F148" s="4" t="s">
        <v>46</v>
      </c>
      <c r="G148" s="7">
        <v>15</v>
      </c>
      <c r="H148" s="7" t="e">
        <f>_xlfn._xlws.FILTER(#REF!,#REF!&amp;#REF!&amp;#REF!&amp;#REF!=C148&amp;F148&amp;I148&amp;J148,"未发货")</f>
        <v>#REF!</v>
      </c>
      <c r="I148" s="4" t="str">
        <f>VLOOKUP(B148,辅助信息!E:I,3,FALSE)</f>
        <v>（四川商建-射洪城乡一体化项目）遂宁市射洪市忠新幼儿园北侧约220米新溪小区</v>
      </c>
      <c r="J148" s="4" t="str">
        <f>VLOOKUP(B148,辅助信息!E:I,4,FALSE)</f>
        <v>柏子刚</v>
      </c>
      <c r="K148" s="4">
        <f>VLOOKUP(J148,辅助信息!H:I,2,FALSE)</f>
        <v>15692885305</v>
      </c>
      <c r="L148" s="85"/>
      <c r="M148" s="84"/>
      <c r="N148" s="84"/>
      <c r="O148" s="84"/>
      <c r="P148" s="84"/>
      <c r="Q148" s="4" t="str">
        <f>VLOOKUP(B148,辅助信息!E:M,9,FALSE)</f>
        <v>ZTWM-CDGS-XS-2024-0179-四川商投-射洪城乡一体化建设项目</v>
      </c>
      <c r="R148" s="8"/>
    </row>
    <row r="149" hidden="1" spans="2:18">
      <c r="B149" s="4" t="s">
        <v>31</v>
      </c>
      <c r="C149" s="5">
        <v>45662</v>
      </c>
      <c r="D149" s="4" t="str">
        <f>VLOOKUP(B149,辅助信息!E:K,7,FALSE)</f>
        <v>JWDDCD2024121000136</v>
      </c>
      <c r="E149" s="4" t="str">
        <f>VLOOKUP(F149,辅助信息!A:B,2,FALSE)</f>
        <v>螺纹钢</v>
      </c>
      <c r="F149" s="4" t="s">
        <v>22</v>
      </c>
      <c r="G149" s="7">
        <v>35</v>
      </c>
      <c r="H149" s="7" t="e">
        <f>_xlfn._xlws.FILTER(#REF!,#REF!&amp;#REF!&amp;#REF!&amp;#REF!=C149&amp;F149&amp;I149&amp;J149,"未发货")</f>
        <v>#REF!</v>
      </c>
      <c r="I149" s="4" t="str">
        <f>VLOOKUP(B149,辅助信息!E:I,3,FALSE)</f>
        <v>（四川商建-射洪城乡一体化项目）遂宁市射洪市忠新幼儿园北侧约220米新溪小区</v>
      </c>
      <c r="J149" s="4" t="str">
        <f>VLOOKUP(B149,辅助信息!E:I,4,FALSE)</f>
        <v>柏子刚</v>
      </c>
      <c r="K149" s="4">
        <f>VLOOKUP(J149,辅助信息!H:I,2,FALSE)</f>
        <v>15692885305</v>
      </c>
      <c r="L149" s="83"/>
      <c r="M149" s="84"/>
      <c r="N149" s="84"/>
      <c r="O149" s="84"/>
      <c r="P149" s="84"/>
      <c r="Q149" s="4" t="str">
        <f>VLOOKUP(B149,辅助信息!E:M,9,FALSE)</f>
        <v>ZTWM-CDGS-XS-2024-0179-四川商投-射洪城乡一体化建设项目</v>
      </c>
      <c r="R149" s="8"/>
    </row>
    <row r="150" hidden="1" spans="2:18">
      <c r="B150" s="4" t="s">
        <v>50</v>
      </c>
      <c r="C150" s="5">
        <v>45662</v>
      </c>
      <c r="D150" s="4" t="str">
        <f>VLOOKUP(B150,辅助信息!E:K,7,FALSE)</f>
        <v>JWDDCD2024102400111</v>
      </c>
      <c r="E150" s="4" t="str">
        <f>VLOOKUP(F150,辅助信息!A:B,2,FALSE)</f>
        <v>高线</v>
      </c>
      <c r="F150" s="4" t="s">
        <v>51</v>
      </c>
      <c r="G150" s="7">
        <v>2</v>
      </c>
      <c r="H150" s="7" t="e">
        <f>_xlfn._xlws.FILTER(#REF!,#REF!&amp;#REF!&amp;#REF!&amp;#REF!=C150&amp;F150&amp;I150&amp;J150,"未发货")</f>
        <v>#REF!</v>
      </c>
      <c r="I150" s="4" t="str">
        <f>VLOOKUP(B150,辅助信息!E:I,3,FALSE)</f>
        <v>（五冶达州国道542项目-一工区路基四工段）人社社保就业服务窗口达州市达川区石梯镇愉活社区村民委员会</v>
      </c>
      <c r="J150" s="4" t="str">
        <f>VLOOKUP(B150,辅助信息!E:I,4,FALSE)</f>
        <v>杨勇</v>
      </c>
      <c r="K150" s="4">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 t="str">
        <f>VLOOKUP(B150,辅助信息!E:M,9,FALSE)</f>
        <v>ZTWM-CDGS-XS-2024-0181-五冶天府-国道542项目（二批次）</v>
      </c>
      <c r="R150" s="8"/>
    </row>
    <row r="151" hidden="1" spans="2:18">
      <c r="B151" s="4" t="s">
        <v>50</v>
      </c>
      <c r="C151" s="5">
        <v>45662</v>
      </c>
      <c r="D151" s="4" t="str">
        <f>VLOOKUP(B151,辅助信息!E:K,7,FALSE)</f>
        <v>JWDDCD2024102400111</v>
      </c>
      <c r="E151" s="4" t="str">
        <f>VLOOKUP(F151,辅助信息!A:B,2,FALSE)</f>
        <v>螺纹钢</v>
      </c>
      <c r="F151" s="4" t="s">
        <v>32</v>
      </c>
      <c r="G151" s="7">
        <v>12</v>
      </c>
      <c r="H151" s="7" t="e">
        <f>_xlfn._xlws.FILTER(#REF!,#REF!&amp;#REF!&amp;#REF!&amp;#REF!=C151&amp;F151&amp;I151&amp;J151,"未发货")</f>
        <v>#REF!</v>
      </c>
      <c r="I151" s="4" t="str">
        <f>VLOOKUP(B151,辅助信息!E:I,3,FALSE)</f>
        <v>（五冶达州国道542项目-一工区路基四工段）人社社保就业服务窗口达州市达川区石梯镇愉活社区村民委员会</v>
      </c>
      <c r="J151" s="4" t="str">
        <f>VLOOKUP(B151,辅助信息!E:I,4,FALSE)</f>
        <v>杨勇</v>
      </c>
      <c r="K151" s="4">
        <f>VLOOKUP(J151,辅助信息!H:I,2,FALSE)</f>
        <v>18398563998</v>
      </c>
      <c r="L151" s="85"/>
      <c r="M151" s="84"/>
      <c r="N151" s="84"/>
      <c r="O151" s="84"/>
      <c r="P151" s="84"/>
      <c r="Q151" s="4" t="str">
        <f>VLOOKUP(B151,辅助信息!E:M,9,FALSE)</f>
        <v>ZTWM-CDGS-XS-2024-0181-五冶天府-国道542项目（二批次）</v>
      </c>
      <c r="R151" s="8"/>
    </row>
    <row r="152" hidden="1" spans="2:18">
      <c r="B152" s="4" t="s">
        <v>50</v>
      </c>
      <c r="C152" s="5">
        <v>45662</v>
      </c>
      <c r="D152" s="4" t="str">
        <f>VLOOKUP(B152,辅助信息!E:K,7,FALSE)</f>
        <v>JWDDCD2024102400111</v>
      </c>
      <c r="E152" s="4" t="str">
        <f>VLOOKUP(F152,辅助信息!A:B,2,FALSE)</f>
        <v>螺纹钢</v>
      </c>
      <c r="F152" s="4" t="s">
        <v>52</v>
      </c>
      <c r="G152" s="7">
        <v>21</v>
      </c>
      <c r="H152" s="7" t="e">
        <f>_xlfn._xlws.FILTER(#REF!,#REF!&amp;#REF!&amp;#REF!&amp;#REF!=C152&amp;F152&amp;I152&amp;J152,"未发货")</f>
        <v>#REF!</v>
      </c>
      <c r="I152" s="4" t="str">
        <f>VLOOKUP(B152,辅助信息!E:I,3,FALSE)</f>
        <v>（五冶达州国道542项目-一工区路基四工段）人社社保就业服务窗口达州市达川区石梯镇愉活社区村民委员会</v>
      </c>
      <c r="J152" s="4" t="str">
        <f>VLOOKUP(B152,辅助信息!E:I,4,FALSE)</f>
        <v>杨勇</v>
      </c>
      <c r="K152" s="4">
        <f>VLOOKUP(J152,辅助信息!H:I,2,FALSE)</f>
        <v>18398563998</v>
      </c>
      <c r="L152" s="83"/>
      <c r="M152" s="84"/>
      <c r="N152" s="84"/>
      <c r="O152" s="84"/>
      <c r="P152" s="84"/>
      <c r="Q152" s="4" t="str">
        <f>VLOOKUP(B152,辅助信息!E:M,9,FALSE)</f>
        <v>ZTWM-CDGS-XS-2024-0181-五冶天府-国道542项目（二批次）</v>
      </c>
      <c r="R152" s="8"/>
    </row>
    <row r="153" hidden="1" spans="2:18">
      <c r="B153" s="4" t="s">
        <v>29</v>
      </c>
      <c r="C153" s="5">
        <v>45662</v>
      </c>
      <c r="D153" s="4" t="str">
        <f>VLOOKUP(B153,辅助信息!E:K,7,FALSE)</f>
        <v>JWDDCD2024102400111</v>
      </c>
      <c r="E153" s="4" t="str">
        <f>VLOOKUP(F153,辅助信息!A:B,2,FALSE)</f>
        <v>高线</v>
      </c>
      <c r="F153" s="4" t="s">
        <v>53</v>
      </c>
      <c r="G153" s="7">
        <v>70</v>
      </c>
      <c r="H153" s="7" t="e">
        <f>_xlfn._xlws.FILTER(#REF!,#REF!&amp;#REF!&amp;#REF!&amp;#REF!=C153&amp;F153&amp;I153&amp;J153,"未发货")</f>
        <v>#REF!</v>
      </c>
      <c r="I153" s="4" t="str">
        <f>VLOOKUP(B153,辅助信息!E:I,3,FALSE)</f>
        <v>（五冶达州国道542项目-二工区黄家湾隧道工段）四川省达州市达川区赵固镇黄家坡</v>
      </c>
      <c r="J153" s="4" t="str">
        <f>VLOOKUP(B153,辅助信息!E:I,4,FALSE)</f>
        <v>罗永方</v>
      </c>
      <c r="K153" s="4">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 t="str">
        <f>VLOOKUP(B153,辅助信息!E:M,9,FALSE)</f>
        <v>ZTWM-CDGS-XS-2024-0181-五冶天府-国道542项目（二批次）</v>
      </c>
      <c r="R153" s="8"/>
    </row>
    <row r="154" hidden="1" spans="2:18">
      <c r="B154" s="4" t="s">
        <v>29</v>
      </c>
      <c r="C154" s="5">
        <v>45662</v>
      </c>
      <c r="D154" s="4" t="str">
        <f>VLOOKUP(B154,辅助信息!E:K,7,FALSE)</f>
        <v>JWDDCD2024102400111</v>
      </c>
      <c r="E154" s="4" t="str">
        <f>VLOOKUP(F154,辅助信息!A:B,2,FALSE)</f>
        <v>螺纹钢</v>
      </c>
      <c r="F154" s="4" t="s">
        <v>28</v>
      </c>
      <c r="G154" s="7">
        <v>70</v>
      </c>
      <c r="H154" s="7" t="e">
        <f>_xlfn._xlws.FILTER(#REF!,#REF!&amp;#REF!&amp;#REF!&amp;#REF!=C154&amp;F154&amp;I154&amp;J154,"未发货")</f>
        <v>#REF!</v>
      </c>
      <c r="I154" s="4" t="str">
        <f>VLOOKUP(B154,辅助信息!E:I,3,FALSE)</f>
        <v>（五冶达州国道542项目-二工区黄家湾隧道工段）四川省达州市达川区赵固镇黄家坡</v>
      </c>
      <c r="J154" s="4" t="str">
        <f>VLOOKUP(B154,辅助信息!E:I,4,FALSE)</f>
        <v>罗永方</v>
      </c>
      <c r="K154" s="4">
        <f>VLOOKUP(J154,辅助信息!H:I,2,FALSE)</f>
        <v>13551450899</v>
      </c>
      <c r="L154" s="83"/>
      <c r="M154" s="84"/>
      <c r="N154" s="84"/>
      <c r="O154" s="84"/>
      <c r="P154" s="84"/>
      <c r="Q154" s="4" t="str">
        <f>VLOOKUP(B154,辅助信息!E:M,9,FALSE)</f>
        <v>ZTWM-CDGS-XS-2024-0181-五冶天府-国道542项目（二批次）</v>
      </c>
      <c r="R154" s="8"/>
    </row>
    <row r="155" hidden="1" spans="2:18">
      <c r="B155" s="4" t="s">
        <v>54</v>
      </c>
      <c r="C155" s="5">
        <v>45662</v>
      </c>
      <c r="D155" s="4" t="str">
        <f>VLOOKUP(B155,辅助信息!E:K,7,FALSE)</f>
        <v>JWDDCD2024102400111</v>
      </c>
      <c r="E155" s="4" t="str">
        <f>VLOOKUP(F155,辅助信息!A:B,2,FALSE)</f>
        <v>螺纹钢</v>
      </c>
      <c r="F155" s="4" t="s">
        <v>32</v>
      </c>
      <c r="G155" s="7">
        <v>15</v>
      </c>
      <c r="H155" s="7" t="e">
        <f>_xlfn._xlws.FILTER(#REF!,#REF!&amp;#REF!&amp;#REF!&amp;#REF!=C155&amp;F155&amp;I155&amp;J155,"未发货")</f>
        <v>#REF!</v>
      </c>
      <c r="I155" s="4" t="str">
        <f>VLOOKUP(B155,辅助信息!E:I,3,FALSE)</f>
        <v>（五冶达州国道542项目-二工区巴河特大桥工段-5号墩）四川省达州市达川区石梯镇固家村村民委员会</v>
      </c>
      <c r="J155" s="4" t="str">
        <f>VLOOKUP(B155,辅助信息!E:I,4,FALSE)</f>
        <v>谭福中</v>
      </c>
      <c r="K155" s="4">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 t="str">
        <f>VLOOKUP(B155,辅助信息!E:M,9,FALSE)</f>
        <v>ZTWM-CDGS-XS-2024-0181-五冶天府-国道542项目（二批次）</v>
      </c>
      <c r="R155" s="8"/>
    </row>
    <row r="156" hidden="1" spans="2:18">
      <c r="B156" s="4" t="s">
        <v>54</v>
      </c>
      <c r="C156" s="5">
        <v>45662</v>
      </c>
      <c r="D156" s="4" t="str">
        <f>VLOOKUP(B156,辅助信息!E:K,7,FALSE)</f>
        <v>JWDDCD2024102400111</v>
      </c>
      <c r="E156" s="4" t="str">
        <f>VLOOKUP(F156,辅助信息!A:B,2,FALSE)</f>
        <v>螺纹钢</v>
      </c>
      <c r="F156" s="4" t="s">
        <v>33</v>
      </c>
      <c r="G156" s="7">
        <v>60</v>
      </c>
      <c r="H156" s="7" t="e">
        <f>_xlfn._xlws.FILTER(#REF!,#REF!&amp;#REF!&amp;#REF!&amp;#REF!=C156&amp;F156&amp;I156&amp;J156,"未发货")</f>
        <v>#REF!</v>
      </c>
      <c r="I156" s="4" t="str">
        <f>VLOOKUP(B156,辅助信息!E:I,3,FALSE)</f>
        <v>（五冶达州国道542项目-二工区巴河特大桥工段-5号墩）四川省达州市达川区石梯镇固家村村民委员会</v>
      </c>
      <c r="J156" s="4" t="str">
        <f>VLOOKUP(B156,辅助信息!E:I,4,FALSE)</f>
        <v>谭福中</v>
      </c>
      <c r="K156" s="4">
        <f>VLOOKUP(J156,辅助信息!H:I,2,FALSE)</f>
        <v>15828538619</v>
      </c>
      <c r="L156" s="85"/>
      <c r="M156" s="84"/>
      <c r="N156" s="84"/>
      <c r="O156" s="84"/>
      <c r="P156" s="84"/>
      <c r="Q156" s="4" t="str">
        <f>VLOOKUP(B156,辅助信息!E:M,9,FALSE)</f>
        <v>ZTWM-CDGS-XS-2024-0181-五冶天府-国道542项目（二批次）</v>
      </c>
      <c r="R156" s="8"/>
    </row>
    <row r="157" hidden="1" spans="2:18">
      <c r="B157" s="4" t="s">
        <v>54</v>
      </c>
      <c r="C157" s="5">
        <v>45662</v>
      </c>
      <c r="D157" s="4" t="str">
        <f>VLOOKUP(B157,辅助信息!E:K,7,FALSE)</f>
        <v>JWDDCD2024102400111</v>
      </c>
      <c r="E157" s="4" t="str">
        <f>VLOOKUP(F157,辅助信息!A:B,2,FALSE)</f>
        <v>螺纹钢</v>
      </c>
      <c r="F157" s="4" t="s">
        <v>28</v>
      </c>
      <c r="G157" s="7">
        <v>15</v>
      </c>
      <c r="H157" s="7" t="e">
        <f>_xlfn._xlws.FILTER(#REF!,#REF!&amp;#REF!&amp;#REF!&amp;#REF!=C157&amp;F157&amp;I157&amp;J157,"未发货")</f>
        <v>#REF!</v>
      </c>
      <c r="I157" s="4" t="str">
        <f>VLOOKUP(B157,辅助信息!E:I,3,FALSE)</f>
        <v>（五冶达州国道542项目-二工区巴河特大桥工段-5号墩）四川省达州市达川区石梯镇固家村村民委员会</v>
      </c>
      <c r="J157" s="4" t="str">
        <f>VLOOKUP(B157,辅助信息!E:I,4,FALSE)</f>
        <v>谭福中</v>
      </c>
      <c r="K157" s="4">
        <f>VLOOKUP(J157,辅助信息!H:I,2,FALSE)</f>
        <v>15828538619</v>
      </c>
      <c r="L157" s="83"/>
      <c r="M157" s="84"/>
      <c r="N157" s="84"/>
      <c r="O157" s="84"/>
      <c r="P157" s="84"/>
      <c r="Q157" s="4" t="str">
        <f>VLOOKUP(B157,辅助信息!E:M,9,FALSE)</f>
        <v>ZTWM-CDGS-XS-2024-0181-五冶天府-国道542项目（二批次）</v>
      </c>
      <c r="R157" s="8"/>
    </row>
    <row r="158" hidden="1" spans="1:18">
      <c r="A158" s="69" t="s">
        <v>55</v>
      </c>
      <c r="B158" s="4" t="s">
        <v>56</v>
      </c>
      <c r="C158" s="5">
        <v>45662</v>
      </c>
      <c r="D158" s="4" t="str">
        <f>VLOOKUP(B158,辅助信息!E:K,7,FALSE)</f>
        <v>JWDDCD2025050800081</v>
      </c>
      <c r="E158" s="4" t="str">
        <f>VLOOKUP(F158,辅助信息!A:B,2,FALSE)</f>
        <v>高线</v>
      </c>
      <c r="F158" s="4" t="s">
        <v>57</v>
      </c>
      <c r="G158" s="7">
        <v>6</v>
      </c>
      <c r="H158" s="7" t="e">
        <f>_xlfn._xlws.FILTER(#REF!,#REF!&amp;#REF!&amp;#REF!&amp;#REF!=C158&amp;F158&amp;I158&amp;J158,"未发货")</f>
        <v>#REF!</v>
      </c>
      <c r="I158" s="4" t="str">
        <f>VLOOKUP(B158,辅助信息!E:I,3,FALSE)</f>
        <v>（商投建工达州中医药科技园-4工区-7号楼）达州市通川区达州中医药职业学院犀牛大道北段</v>
      </c>
      <c r="J158" s="4" t="str">
        <f>VLOOKUP(B158,辅助信息!E:I,4,FALSE)</f>
        <v>张扬</v>
      </c>
      <c r="K158" s="4">
        <f>VLOOKUP(J158,辅助信息!H:I,2,FALSE)</f>
        <v>18381904567</v>
      </c>
      <c r="L158" s="84" t="str">
        <f>VLOOKUP(B158,辅助信息!E:J,6,FALSE)</f>
        <v>控制炉批号尽量少,优先安排达钢,提前联系到场规格及数量</v>
      </c>
      <c r="M158" s="84"/>
      <c r="N158" s="84"/>
      <c r="O158" s="84"/>
      <c r="P158" s="84"/>
      <c r="Q158" s="4" t="str">
        <f>VLOOKUP(B158,辅助信息!E:M,9,FALSE)</f>
        <v>ZTWM-CDGS-XS-2024-0134-商投建工达州中医药科技成果示范园项目</v>
      </c>
      <c r="R158" s="8"/>
    </row>
    <row r="159" hidden="1" spans="2:18">
      <c r="B159" s="4" t="s">
        <v>56</v>
      </c>
      <c r="C159" s="5">
        <v>45662</v>
      </c>
      <c r="D159" s="4" t="str">
        <f>VLOOKUP(B159,辅助信息!E:K,7,FALSE)</f>
        <v>JWDDCD2025050800081</v>
      </c>
      <c r="E159" s="4" t="str">
        <f>VLOOKUP(F159,辅助信息!A:B,2,FALSE)</f>
        <v>盘螺</v>
      </c>
      <c r="F159" s="4" t="s">
        <v>49</v>
      </c>
      <c r="G159" s="7">
        <v>9</v>
      </c>
      <c r="H159" s="7" t="e">
        <f>_xlfn._xlws.FILTER(#REF!,#REF!&amp;#REF!&amp;#REF!&amp;#REF!=C159&amp;F159&amp;I159&amp;J159,"未发货")</f>
        <v>#REF!</v>
      </c>
      <c r="I159" s="4" t="str">
        <f>VLOOKUP(B159,辅助信息!E:I,3,FALSE)</f>
        <v>（商投建工达州中医药科技园-4工区-7号楼）达州市通川区达州中医药职业学院犀牛大道北段</v>
      </c>
      <c r="J159" s="4" t="str">
        <f>VLOOKUP(B159,辅助信息!E:I,4,FALSE)</f>
        <v>张扬</v>
      </c>
      <c r="K159" s="4">
        <f>VLOOKUP(J159,辅助信息!H:I,2,FALSE)</f>
        <v>18381904567</v>
      </c>
      <c r="L159" s="85"/>
      <c r="M159" s="84"/>
      <c r="N159" s="84"/>
      <c r="O159" s="84"/>
      <c r="P159" s="84"/>
      <c r="Q159" s="4" t="str">
        <f>VLOOKUP(B159,辅助信息!E:M,9,FALSE)</f>
        <v>ZTWM-CDGS-XS-2024-0134-商投建工达州中医药科技成果示范园项目</v>
      </c>
      <c r="R159" s="8"/>
    </row>
    <row r="160" hidden="1" spans="2:18">
      <c r="B160" s="4" t="s">
        <v>56</v>
      </c>
      <c r="C160" s="5">
        <v>45662</v>
      </c>
      <c r="D160" s="4" t="str">
        <f>VLOOKUP(B160,辅助信息!E:K,7,FALSE)</f>
        <v>JWDDCD2025050800081</v>
      </c>
      <c r="E160" s="4" t="str">
        <f>VLOOKUP(F160,辅助信息!A:B,2,FALSE)</f>
        <v>螺纹钢</v>
      </c>
      <c r="F160" s="4" t="s">
        <v>30</v>
      </c>
      <c r="G160" s="7">
        <v>3</v>
      </c>
      <c r="H160" s="7" t="e">
        <f>_xlfn._xlws.FILTER(#REF!,#REF!&amp;#REF!&amp;#REF!&amp;#REF!=C160&amp;F160&amp;I160&amp;J160,"未发货")</f>
        <v>#REF!</v>
      </c>
      <c r="I160" s="4" t="str">
        <f>VLOOKUP(B160,辅助信息!E:I,3,FALSE)</f>
        <v>（商投建工达州中医药科技园-4工区-7号楼）达州市通川区达州中医药职业学院犀牛大道北段</v>
      </c>
      <c r="J160" s="4" t="str">
        <f>VLOOKUP(B160,辅助信息!E:I,4,FALSE)</f>
        <v>张扬</v>
      </c>
      <c r="K160" s="4">
        <f>VLOOKUP(J160,辅助信息!H:I,2,FALSE)</f>
        <v>18381904567</v>
      </c>
      <c r="L160" s="85"/>
      <c r="M160" s="84"/>
      <c r="N160" s="84"/>
      <c r="O160" s="84"/>
      <c r="P160" s="84"/>
      <c r="Q160" s="4" t="str">
        <f>VLOOKUP(B160,辅助信息!E:M,9,FALSE)</f>
        <v>ZTWM-CDGS-XS-2024-0134-商投建工达州中医药科技成果示范园项目</v>
      </c>
      <c r="R160" s="8"/>
    </row>
    <row r="161" hidden="1" spans="2:18">
      <c r="B161" s="4" t="s">
        <v>56</v>
      </c>
      <c r="C161" s="5">
        <v>45662</v>
      </c>
      <c r="D161" s="4" t="str">
        <f>VLOOKUP(B161,辅助信息!E:K,7,FALSE)</f>
        <v>JWDDCD2025050800081</v>
      </c>
      <c r="E161" s="4" t="str">
        <f>VLOOKUP(F161,辅助信息!A:B,2,FALSE)</f>
        <v>螺纹钢</v>
      </c>
      <c r="F161" s="4" t="s">
        <v>28</v>
      </c>
      <c r="G161" s="7">
        <v>15</v>
      </c>
      <c r="H161" s="7" t="e">
        <f>_xlfn._xlws.FILTER(#REF!,#REF!&amp;#REF!&amp;#REF!&amp;#REF!=C161&amp;F161&amp;I161&amp;J161,"未发货")</f>
        <v>#REF!</v>
      </c>
      <c r="I161" s="4" t="str">
        <f>VLOOKUP(B161,辅助信息!E:I,3,FALSE)</f>
        <v>（商投建工达州中医药科技园-4工区-7号楼）达州市通川区达州中医药职业学院犀牛大道北段</v>
      </c>
      <c r="J161" s="4" t="str">
        <f>VLOOKUP(B161,辅助信息!E:I,4,FALSE)</f>
        <v>张扬</v>
      </c>
      <c r="K161" s="4">
        <f>VLOOKUP(J161,辅助信息!H:I,2,FALSE)</f>
        <v>18381904567</v>
      </c>
      <c r="L161" s="85"/>
      <c r="M161" s="84"/>
      <c r="N161" s="84"/>
      <c r="O161" s="84"/>
      <c r="P161" s="84"/>
      <c r="Q161" s="4" t="str">
        <f>VLOOKUP(B161,辅助信息!E:M,9,FALSE)</f>
        <v>ZTWM-CDGS-XS-2024-0134-商投建工达州中医药科技成果示范园项目</v>
      </c>
      <c r="R161" s="8"/>
    </row>
    <row r="162" hidden="1" spans="2:18">
      <c r="B162" s="4" t="s">
        <v>56</v>
      </c>
      <c r="C162" s="5">
        <v>45662</v>
      </c>
      <c r="D162" s="4" t="str">
        <f>VLOOKUP(B162,辅助信息!E:K,7,FALSE)</f>
        <v>JWDDCD2025050800081</v>
      </c>
      <c r="E162" s="4" t="str">
        <f>VLOOKUP(F162,辅助信息!A:B,2,FALSE)</f>
        <v>螺纹钢</v>
      </c>
      <c r="F162" s="4" t="s">
        <v>21</v>
      </c>
      <c r="G162" s="7">
        <v>6</v>
      </c>
      <c r="H162" s="7" t="e">
        <f>_xlfn._xlws.FILTER(#REF!,#REF!&amp;#REF!&amp;#REF!&amp;#REF!=C162&amp;F162&amp;I162&amp;J162,"未发货")</f>
        <v>#REF!</v>
      </c>
      <c r="I162" s="4" t="str">
        <f>VLOOKUP(B162,辅助信息!E:I,3,FALSE)</f>
        <v>（商投建工达州中医药科技园-4工区-7号楼）达州市通川区达州中医药职业学院犀牛大道北段</v>
      </c>
      <c r="J162" s="4" t="str">
        <f>VLOOKUP(B162,辅助信息!E:I,4,FALSE)</f>
        <v>张扬</v>
      </c>
      <c r="K162" s="4">
        <f>VLOOKUP(J162,辅助信息!H:I,2,FALSE)</f>
        <v>18381904567</v>
      </c>
      <c r="L162" s="85"/>
      <c r="M162" s="84"/>
      <c r="N162" s="84"/>
      <c r="O162" s="84"/>
      <c r="P162" s="84"/>
      <c r="Q162" s="4" t="str">
        <f>VLOOKUP(B162,辅助信息!E:M,9,FALSE)</f>
        <v>ZTWM-CDGS-XS-2024-0134-商投建工达州中医药科技成果示范园项目</v>
      </c>
      <c r="R162" s="8"/>
    </row>
    <row r="163" hidden="1" spans="2:18">
      <c r="B163" s="4" t="s">
        <v>56</v>
      </c>
      <c r="C163" s="5">
        <v>45662</v>
      </c>
      <c r="D163" s="4" t="str">
        <f>VLOOKUP(B163,辅助信息!E:K,7,FALSE)</f>
        <v>JWDDCD2025050800081</v>
      </c>
      <c r="E163" s="4" t="str">
        <f>VLOOKUP(F163,辅助信息!A:B,2,FALSE)</f>
        <v>螺纹钢</v>
      </c>
      <c r="F163" s="4" t="s">
        <v>58</v>
      </c>
      <c r="G163" s="7">
        <v>27</v>
      </c>
      <c r="H163" s="7" t="e">
        <f>_xlfn._xlws.FILTER(#REF!,#REF!&amp;#REF!&amp;#REF!&amp;#REF!=C163&amp;F163&amp;I163&amp;J163,"未发货")</f>
        <v>#REF!</v>
      </c>
      <c r="I163" s="4" t="str">
        <f>VLOOKUP(B163,辅助信息!E:I,3,FALSE)</f>
        <v>（商投建工达州中医药科技园-4工区-7号楼）达州市通川区达州中医药职业学院犀牛大道北段</v>
      </c>
      <c r="J163" s="4" t="str">
        <f>VLOOKUP(B163,辅助信息!E:I,4,FALSE)</f>
        <v>张扬</v>
      </c>
      <c r="K163" s="4">
        <f>VLOOKUP(J163,辅助信息!H:I,2,FALSE)</f>
        <v>18381904567</v>
      </c>
      <c r="L163" s="85"/>
      <c r="M163" s="84"/>
      <c r="N163" s="84"/>
      <c r="O163" s="84"/>
      <c r="P163" s="84"/>
      <c r="Q163" s="4" t="str">
        <f>VLOOKUP(B163,辅助信息!E:M,9,FALSE)</f>
        <v>ZTWM-CDGS-XS-2024-0134-商投建工达州中医药科技成果示范园项目</v>
      </c>
      <c r="R163" s="8"/>
    </row>
    <row r="164" hidden="1" spans="2:18">
      <c r="B164" s="4" t="s">
        <v>56</v>
      </c>
      <c r="C164" s="5">
        <v>45662</v>
      </c>
      <c r="D164" s="4" t="str">
        <f>VLOOKUP(B164,辅助信息!E:K,7,FALSE)</f>
        <v>JWDDCD2025050800081</v>
      </c>
      <c r="E164" s="4" t="str">
        <f>VLOOKUP(F164,辅助信息!A:B,2,FALSE)</f>
        <v>螺纹钢</v>
      </c>
      <c r="F164" s="4" t="s">
        <v>46</v>
      </c>
      <c r="G164" s="7">
        <v>9</v>
      </c>
      <c r="H164" s="7" t="e">
        <f>_xlfn._xlws.FILTER(#REF!,#REF!&amp;#REF!&amp;#REF!&amp;#REF!=C164&amp;F164&amp;I164&amp;J164,"未发货")</f>
        <v>#REF!</v>
      </c>
      <c r="I164" s="4" t="str">
        <f>VLOOKUP(B164,辅助信息!E:I,3,FALSE)</f>
        <v>（商投建工达州中医药科技园-4工区-7号楼）达州市通川区达州中医药职业学院犀牛大道北段</v>
      </c>
      <c r="J164" s="4" t="str">
        <f>VLOOKUP(B164,辅助信息!E:I,4,FALSE)</f>
        <v>张扬</v>
      </c>
      <c r="K164" s="4">
        <f>VLOOKUP(J164,辅助信息!H:I,2,FALSE)</f>
        <v>18381904567</v>
      </c>
      <c r="L164" s="85"/>
      <c r="M164" s="84"/>
      <c r="N164" s="84"/>
      <c r="O164" s="84"/>
      <c r="P164" s="84"/>
      <c r="Q164" s="4" t="str">
        <f>VLOOKUP(B164,辅助信息!E:M,9,FALSE)</f>
        <v>ZTWM-CDGS-XS-2024-0134-商投建工达州中医药科技成果示范园项目</v>
      </c>
      <c r="R164" s="8"/>
    </row>
    <row r="165" hidden="1" spans="2:18">
      <c r="B165" s="4" t="s">
        <v>56</v>
      </c>
      <c r="C165" s="5">
        <v>45662</v>
      </c>
      <c r="D165" s="4" t="str">
        <f>VLOOKUP(B165,辅助信息!E:K,7,FALSE)</f>
        <v>JWDDCD2025050800081</v>
      </c>
      <c r="E165" s="4" t="str">
        <f>VLOOKUP(F165,辅助信息!A:B,2,FALSE)</f>
        <v>螺纹钢</v>
      </c>
      <c r="F165" s="4" t="s">
        <v>22</v>
      </c>
      <c r="G165" s="7">
        <v>12</v>
      </c>
      <c r="H165" s="7" t="e">
        <f>_xlfn._xlws.FILTER(#REF!,#REF!&amp;#REF!&amp;#REF!&amp;#REF!=C165&amp;F165&amp;I165&amp;J165,"未发货")</f>
        <v>#REF!</v>
      </c>
      <c r="I165" s="4" t="str">
        <f>VLOOKUP(B165,辅助信息!E:I,3,FALSE)</f>
        <v>（商投建工达州中医药科技园-4工区-7号楼）达州市通川区达州中医药职业学院犀牛大道北段</v>
      </c>
      <c r="J165" s="4" t="str">
        <f>VLOOKUP(B165,辅助信息!E:I,4,FALSE)</f>
        <v>张扬</v>
      </c>
      <c r="K165" s="4">
        <f>VLOOKUP(J165,辅助信息!H:I,2,FALSE)</f>
        <v>18381904567</v>
      </c>
      <c r="L165" s="83"/>
      <c r="M165" s="84"/>
      <c r="N165" s="84"/>
      <c r="O165" s="84"/>
      <c r="P165" s="84"/>
      <c r="Q165" s="4" t="str">
        <f>VLOOKUP(B165,辅助信息!E:M,9,FALSE)</f>
        <v>ZTWM-CDGS-XS-2024-0134-商投建工达州中医药科技成果示范园项目</v>
      </c>
      <c r="R165" s="8"/>
    </row>
    <row r="166" hidden="1" spans="2:18">
      <c r="B166" s="4" t="s">
        <v>59</v>
      </c>
      <c r="C166" s="5">
        <v>45665</v>
      </c>
      <c r="D166" s="4" t="str">
        <f>VLOOKUP(B166,辅助信息!E:K,7,FALSE)</f>
        <v>JWDDCD2025021900064</v>
      </c>
      <c r="E166" s="4" t="str">
        <f>VLOOKUP(F166,辅助信息!A:B,2,FALSE)</f>
        <v>盘螺</v>
      </c>
      <c r="F166" s="4" t="s">
        <v>49</v>
      </c>
      <c r="G166" s="7">
        <v>35</v>
      </c>
      <c r="H166" s="7" t="e">
        <f>_xlfn._xlws.FILTER(#REF!,#REF!&amp;#REF!&amp;#REF!&amp;#REF!=C166&amp;F166&amp;I166&amp;J166,"未发货")</f>
        <v>#REF!</v>
      </c>
      <c r="I166" s="4" t="str">
        <f>VLOOKUP(B166,辅助信息!E:I,3,FALSE)</f>
        <v>(五冶钢构医学科学产业园建设项目房建二部-三标（1-2）)四川省南充市顺庆区搬罾街道学府大道二段</v>
      </c>
      <c r="J166" s="4" t="str">
        <f>VLOOKUP(B166,辅助信息!E:I,4,FALSE)</f>
        <v>安南</v>
      </c>
      <c r="K166" s="4">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 t="str">
        <f>VLOOKUP(B166,辅助信息!E:M,9,FALSE)</f>
        <v>ZTWM-CDGS-XS-2024-0248-五冶钢构-南充市医学院项目</v>
      </c>
      <c r="R166" s="8"/>
    </row>
    <row r="167" hidden="1" spans="2:18">
      <c r="B167" s="4" t="s">
        <v>59</v>
      </c>
      <c r="C167" s="5">
        <v>45665</v>
      </c>
      <c r="D167" s="4" t="str">
        <f>VLOOKUP(B167,辅助信息!E:K,7,FALSE)</f>
        <v>JWDDCD2025021900064</v>
      </c>
      <c r="E167" s="4" t="str">
        <f>VLOOKUP(F167,辅助信息!A:B,2,FALSE)</f>
        <v>盘螺</v>
      </c>
      <c r="F167" s="4" t="s">
        <v>40</v>
      </c>
      <c r="G167" s="7">
        <v>25</v>
      </c>
      <c r="H167" s="7" t="e">
        <f>_xlfn._xlws.FILTER(#REF!,#REF!&amp;#REF!&amp;#REF!&amp;#REF!=C167&amp;F167&amp;I167&amp;J167,"未发货")</f>
        <v>#REF!</v>
      </c>
      <c r="I167" s="4" t="str">
        <f>VLOOKUP(B167,辅助信息!E:I,3,FALSE)</f>
        <v>(五冶钢构医学科学产业园建设项目房建二部-三标（1-2）)四川省南充市顺庆区搬罾街道学府大道二段</v>
      </c>
      <c r="J167" s="4" t="str">
        <f>VLOOKUP(B167,辅助信息!E:I,4,FALSE)</f>
        <v>安南</v>
      </c>
      <c r="K167" s="4">
        <f>VLOOKUP(J167,辅助信息!H:I,2,FALSE)</f>
        <v>19950525030</v>
      </c>
      <c r="L167" s="85"/>
      <c r="M167" s="84"/>
      <c r="N167" s="84"/>
      <c r="O167" s="84"/>
      <c r="P167" s="84"/>
      <c r="Q167" s="4" t="str">
        <f>VLOOKUP(B167,辅助信息!E:M,9,FALSE)</f>
        <v>ZTWM-CDGS-XS-2024-0248-五冶钢构-南充市医学院项目</v>
      </c>
      <c r="R167" s="8"/>
    </row>
    <row r="168" hidden="1" spans="2:18">
      <c r="B168" s="4" t="s">
        <v>59</v>
      </c>
      <c r="C168" s="5">
        <v>45665</v>
      </c>
      <c r="D168" s="4" t="str">
        <f>VLOOKUP(B168,辅助信息!E:K,7,FALSE)</f>
        <v>JWDDCD2025021900064</v>
      </c>
      <c r="E168" s="4" t="str">
        <f>VLOOKUP(F168,辅助信息!A:B,2,FALSE)</f>
        <v>盘螺</v>
      </c>
      <c r="F168" s="4" t="s">
        <v>41</v>
      </c>
      <c r="G168" s="7">
        <v>10</v>
      </c>
      <c r="H168" s="7" t="e">
        <f>_xlfn._xlws.FILTER(#REF!,#REF!&amp;#REF!&amp;#REF!&amp;#REF!=C168&amp;F168&amp;I168&amp;J168,"未发货")</f>
        <v>#REF!</v>
      </c>
      <c r="I168" s="4" t="str">
        <f>VLOOKUP(B168,辅助信息!E:I,3,FALSE)</f>
        <v>(五冶钢构医学科学产业园建设项目房建二部-三标（1-2）)四川省南充市顺庆区搬罾街道学府大道二段</v>
      </c>
      <c r="J168" s="4" t="str">
        <f>VLOOKUP(B168,辅助信息!E:I,4,FALSE)</f>
        <v>安南</v>
      </c>
      <c r="K168" s="4">
        <f>VLOOKUP(J168,辅助信息!H:I,2,FALSE)</f>
        <v>19950525030</v>
      </c>
      <c r="L168" s="85"/>
      <c r="M168" s="84"/>
      <c r="N168" s="84"/>
      <c r="O168" s="84"/>
      <c r="P168" s="84"/>
      <c r="Q168" s="4" t="str">
        <f>VLOOKUP(B168,辅助信息!E:M,9,FALSE)</f>
        <v>ZTWM-CDGS-XS-2024-0248-五冶钢构-南充市医学院项目</v>
      </c>
      <c r="R168" s="8"/>
    </row>
    <row r="169" hidden="1" spans="2:18">
      <c r="B169" s="4" t="s">
        <v>60</v>
      </c>
      <c r="C169" s="5">
        <v>45665</v>
      </c>
      <c r="D169" s="4" t="str">
        <f>VLOOKUP(B169,辅助信息!E:K,7,FALSE)</f>
        <v>JWDDCD2025021900064</v>
      </c>
      <c r="E169" s="4" t="str">
        <f>VLOOKUP(F169,辅助信息!A:B,2,FALSE)</f>
        <v>高线</v>
      </c>
      <c r="F169" s="4" t="s">
        <v>53</v>
      </c>
      <c r="G169" s="7">
        <v>2</v>
      </c>
      <c r="H169" s="7" t="e">
        <f>_xlfn._xlws.FILTER(#REF!,#REF!&amp;#REF!&amp;#REF!&amp;#REF!=C169&amp;F169&amp;I169&amp;J169,"未发货")</f>
        <v>#REF!</v>
      </c>
      <c r="I169" s="4" t="str">
        <f>VLOOKUP(B169,辅助信息!E:I,3,FALSE)</f>
        <v>(五冶钢构医学科学产业园建设项目房建二部-六标)四川省南充市顺庆区搬罾街道学府大道二段</v>
      </c>
      <c r="J169" s="4" t="str">
        <f>VLOOKUP(B169,辅助信息!E:I,4,FALSE)</f>
        <v>安南</v>
      </c>
      <c r="K169" s="4">
        <f>VLOOKUP(J169,辅助信息!H:I,2,FALSE)</f>
        <v>19950525030</v>
      </c>
      <c r="L169" s="85"/>
      <c r="M169" s="84"/>
      <c r="N169" s="84"/>
      <c r="O169" s="84"/>
      <c r="P169" s="84"/>
      <c r="Q169" s="4" t="str">
        <f>VLOOKUP(B169,辅助信息!E:M,9,FALSE)</f>
        <v>ZTWM-CDGS-XS-2024-0248-五冶钢构-南充市医学院项目</v>
      </c>
      <c r="R169" s="8"/>
    </row>
    <row r="170" hidden="1" spans="2:18">
      <c r="B170" s="4" t="s">
        <v>60</v>
      </c>
      <c r="C170" s="5">
        <v>45665</v>
      </c>
      <c r="D170" s="4" t="str">
        <f>VLOOKUP(B170,辅助信息!E:K,7,FALSE)</f>
        <v>JWDDCD2025021900064</v>
      </c>
      <c r="E170" s="4" t="str">
        <f>VLOOKUP(F170,辅助信息!A:B,2,FALSE)</f>
        <v>高线</v>
      </c>
      <c r="F170" s="4" t="s">
        <v>61</v>
      </c>
      <c r="G170" s="7">
        <v>8</v>
      </c>
      <c r="H170" s="7" t="e">
        <f>_xlfn._xlws.FILTER(#REF!,#REF!&amp;#REF!&amp;#REF!&amp;#REF!=C170&amp;F170&amp;I170&amp;J170,"未发货")</f>
        <v>#REF!</v>
      </c>
      <c r="I170" s="4" t="str">
        <f>VLOOKUP(B170,辅助信息!E:I,3,FALSE)</f>
        <v>(五冶钢构医学科学产业园建设项目房建二部-六标)四川省南充市顺庆区搬罾街道学府大道二段</v>
      </c>
      <c r="J170" s="4" t="str">
        <f>VLOOKUP(B170,辅助信息!E:I,4,FALSE)</f>
        <v>安南</v>
      </c>
      <c r="K170" s="4">
        <f>VLOOKUP(J170,辅助信息!H:I,2,FALSE)</f>
        <v>19950525030</v>
      </c>
      <c r="L170" s="85"/>
      <c r="M170" s="84"/>
      <c r="N170" s="84"/>
      <c r="O170" s="84"/>
      <c r="P170" s="84"/>
      <c r="Q170" s="4" t="str">
        <f>VLOOKUP(B170,辅助信息!E:M,9,FALSE)</f>
        <v>ZTWM-CDGS-XS-2024-0248-五冶钢构-南充市医学院项目</v>
      </c>
      <c r="R170" s="8"/>
    </row>
    <row r="171" hidden="1" spans="2:18">
      <c r="B171" s="4" t="s">
        <v>60</v>
      </c>
      <c r="C171" s="5">
        <v>45665</v>
      </c>
      <c r="D171" s="4" t="str">
        <f>VLOOKUP(B171,辅助信息!E:K,7,FALSE)</f>
        <v>JWDDCD2025021900064</v>
      </c>
      <c r="E171" s="4" t="str">
        <f>VLOOKUP(F171,辅助信息!A:B,2,FALSE)</f>
        <v>盘螺</v>
      </c>
      <c r="F171" s="4" t="s">
        <v>40</v>
      </c>
      <c r="G171" s="7">
        <v>2</v>
      </c>
      <c r="H171" s="7" t="e">
        <f>_xlfn._xlws.FILTER(#REF!,#REF!&amp;#REF!&amp;#REF!&amp;#REF!=C171&amp;F171&amp;I171&amp;J171,"未发货")</f>
        <v>#REF!</v>
      </c>
      <c r="I171" s="4" t="str">
        <f>VLOOKUP(B171,辅助信息!E:I,3,FALSE)</f>
        <v>(五冶钢构医学科学产业园建设项目房建二部-六标)四川省南充市顺庆区搬罾街道学府大道二段</v>
      </c>
      <c r="J171" s="4" t="str">
        <f>VLOOKUP(B171,辅助信息!E:I,4,FALSE)</f>
        <v>安南</v>
      </c>
      <c r="K171" s="4">
        <f>VLOOKUP(J171,辅助信息!H:I,2,FALSE)</f>
        <v>19950525030</v>
      </c>
      <c r="L171" s="85"/>
      <c r="M171" s="84"/>
      <c r="N171" s="84"/>
      <c r="O171" s="84"/>
      <c r="P171" s="84"/>
      <c r="Q171" s="4" t="str">
        <f>VLOOKUP(B171,辅助信息!E:M,9,FALSE)</f>
        <v>ZTWM-CDGS-XS-2024-0248-五冶钢构-南充市医学院项目</v>
      </c>
      <c r="R171" s="8"/>
    </row>
    <row r="172" hidden="1" spans="2:18">
      <c r="B172" s="4" t="s">
        <v>60</v>
      </c>
      <c r="C172" s="5">
        <v>45665</v>
      </c>
      <c r="D172" s="4" t="str">
        <f>VLOOKUP(B172,辅助信息!E:K,7,FALSE)</f>
        <v>JWDDCD2025021900064</v>
      </c>
      <c r="E172" s="4" t="str">
        <f>VLOOKUP(F172,辅助信息!A:B,2,FALSE)</f>
        <v>螺纹钢</v>
      </c>
      <c r="F172" s="4" t="s">
        <v>27</v>
      </c>
      <c r="G172" s="7">
        <v>20</v>
      </c>
      <c r="H172" s="7" t="e">
        <f>_xlfn._xlws.FILTER(#REF!,#REF!&amp;#REF!&amp;#REF!&amp;#REF!=C172&amp;F172&amp;I172&amp;J172,"未发货")</f>
        <v>#REF!</v>
      </c>
      <c r="I172" s="4" t="str">
        <f>VLOOKUP(B172,辅助信息!E:I,3,FALSE)</f>
        <v>(五冶钢构医学科学产业园建设项目房建二部-六标)四川省南充市顺庆区搬罾街道学府大道二段</v>
      </c>
      <c r="J172" s="4" t="str">
        <f>VLOOKUP(B172,辅助信息!E:I,4,FALSE)</f>
        <v>安南</v>
      </c>
      <c r="K172" s="4">
        <f>VLOOKUP(J172,辅助信息!H:I,2,FALSE)</f>
        <v>19950525030</v>
      </c>
      <c r="L172" s="85"/>
      <c r="M172" s="84"/>
      <c r="N172" s="84"/>
      <c r="O172" s="84"/>
      <c r="P172" s="84"/>
      <c r="Q172" s="4" t="str">
        <f>VLOOKUP(B172,辅助信息!E:M,9,FALSE)</f>
        <v>ZTWM-CDGS-XS-2024-0248-五冶钢构-南充市医学院项目</v>
      </c>
      <c r="R172" s="8"/>
    </row>
    <row r="173" hidden="1" spans="2:18">
      <c r="B173" s="4" t="s">
        <v>60</v>
      </c>
      <c r="C173" s="5">
        <v>45665</v>
      </c>
      <c r="D173" s="4" t="str">
        <f>VLOOKUP(B173,辅助信息!E:K,7,FALSE)</f>
        <v>JWDDCD2025021900064</v>
      </c>
      <c r="E173" s="4" t="str">
        <f>VLOOKUP(F173,辅助信息!A:B,2,FALSE)</f>
        <v>螺纹钢</v>
      </c>
      <c r="F173" s="4" t="s">
        <v>32</v>
      </c>
      <c r="G173" s="7">
        <v>3</v>
      </c>
      <c r="H173" s="7" t="e">
        <f>_xlfn._xlws.FILTER(#REF!,#REF!&amp;#REF!&amp;#REF!&amp;#REF!=C173&amp;F173&amp;I173&amp;J173,"未发货")</f>
        <v>#REF!</v>
      </c>
      <c r="I173" s="4" t="str">
        <f>VLOOKUP(B173,辅助信息!E:I,3,FALSE)</f>
        <v>(五冶钢构医学科学产业园建设项目房建二部-六标)四川省南充市顺庆区搬罾街道学府大道二段</v>
      </c>
      <c r="J173" s="4" t="str">
        <f>VLOOKUP(B173,辅助信息!E:I,4,FALSE)</f>
        <v>安南</v>
      </c>
      <c r="K173" s="4">
        <f>VLOOKUP(J173,辅助信息!H:I,2,FALSE)</f>
        <v>19950525030</v>
      </c>
      <c r="L173" s="83"/>
      <c r="M173" s="84"/>
      <c r="N173" s="84"/>
      <c r="O173" s="84"/>
      <c r="P173" s="84"/>
      <c r="Q173" s="4" t="str">
        <f>VLOOKUP(B173,辅助信息!E:M,9,FALSE)</f>
        <v>ZTWM-CDGS-XS-2024-0248-五冶钢构-南充市医学院项目</v>
      </c>
      <c r="R173" s="8"/>
    </row>
    <row r="174" ht="78.75" hidden="1" customHeight="1" spans="2:18">
      <c r="B174" s="4" t="s">
        <v>20</v>
      </c>
      <c r="C174" s="5">
        <v>45665</v>
      </c>
      <c r="D174" s="4" t="str">
        <f>VLOOKUP(B174,辅助信息!E:K,7,FALSE)</f>
        <v>JWDDCD2025021900064</v>
      </c>
      <c r="E174" s="4" t="str">
        <f>VLOOKUP(F174,辅助信息!A:B,2,FALSE)</f>
        <v>螺纹钢</v>
      </c>
      <c r="F174" s="4" t="s">
        <v>27</v>
      </c>
      <c r="G174" s="7">
        <v>35</v>
      </c>
      <c r="H174" s="7" t="e">
        <f>_xlfn._xlws.FILTER(#REF!,#REF!&amp;#REF!&amp;#REF!&amp;#REF!=C174&amp;F174&amp;I174&amp;J174,"未发货")</f>
        <v>#REF!</v>
      </c>
      <c r="I174" s="4" t="str">
        <f>VLOOKUP(B174,辅助信息!E:I,3,FALSE)</f>
        <v>(五冶钢构医学科学产业园建设项目房建三部-一标（7-2）)四川省南充市顺庆区搬罾街道学府大道二段</v>
      </c>
      <c r="J174" s="4" t="str">
        <f>VLOOKUP(B174,辅助信息!E:I,4,FALSE)</f>
        <v>郑林</v>
      </c>
      <c r="K174" s="4">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 t="str">
        <f>VLOOKUP(B174,辅助信息!E:M,9,FALSE)</f>
        <v>ZTWM-CDGS-XS-2024-0248-五冶钢构-南充市医学院项目</v>
      </c>
      <c r="R174" s="8"/>
    </row>
    <row r="175" hidden="1" spans="2:18">
      <c r="B175" s="4" t="s">
        <v>17</v>
      </c>
      <c r="C175" s="5">
        <v>45665</v>
      </c>
      <c r="D175" s="4" t="str">
        <f>VLOOKUP(B175,辅助信息!E:K,7,FALSE)</f>
        <v>JWDDCD2024101600090</v>
      </c>
      <c r="E175" s="4" t="str">
        <f>VLOOKUP(F175,辅助信息!A:B,2,FALSE)</f>
        <v>螺纹钢</v>
      </c>
      <c r="F175" s="4" t="s">
        <v>18</v>
      </c>
      <c r="G175" s="7">
        <f>149-108</f>
        <v>41</v>
      </c>
      <c r="H175" s="7" t="e">
        <f>_xlfn._xlws.FILTER(#REF!,#REF!&amp;#REF!&amp;#REF!&amp;#REF!=C175&amp;F175&amp;I175&amp;J175,"未发货")</f>
        <v>#REF!</v>
      </c>
      <c r="I175" s="4" t="str">
        <f>VLOOKUP(B175,辅助信息!E:I,3,FALSE)</f>
        <v>（达州市公共卫生临床医疗中心项目-一标-1号制作房）达州市通川区西外复兴镇公共卫生临床医疗中心项目</v>
      </c>
      <c r="J175" s="4" t="str">
        <f>VLOOKUP(B175,辅助信息!E:I,4,FALSE)</f>
        <v>潘建发</v>
      </c>
      <c r="K175" s="4">
        <f>VLOOKUP(J175,辅助信息!H:I,2,FALSE)</f>
        <v>13658059919</v>
      </c>
      <c r="L175" s="84" t="str">
        <f>VLOOKUP(B175,辅助信息!E:J,6,FALSE)</f>
        <v>提前联系到场规格,一天到场车辆不低于2车</v>
      </c>
      <c r="M175" s="84"/>
      <c r="N175" s="84"/>
      <c r="O175" s="84"/>
      <c r="P175" s="84"/>
      <c r="Q175" s="4" t="str">
        <f>VLOOKUP(B175,辅助信息!E:M,9,FALSE)</f>
        <v>ZTWM-CDGS-XS-2024-0205-五冶钢构-达州市通川区西外复兴镇及临近片区建设项目</v>
      </c>
      <c r="R175" s="8"/>
    </row>
    <row r="176" hidden="1" spans="2:18">
      <c r="B176" s="4" t="s">
        <v>17</v>
      </c>
      <c r="C176" s="5">
        <v>45665</v>
      </c>
      <c r="D176" s="4" t="str">
        <f>VLOOKUP(B176,辅助信息!E:K,7,FALSE)</f>
        <v>JWDDCD2024101600090</v>
      </c>
      <c r="E176" s="4" t="str">
        <f>VLOOKUP(F176,辅助信息!A:B,2,FALSE)</f>
        <v>螺纹钢</v>
      </c>
      <c r="F176" s="4" t="s">
        <v>32</v>
      </c>
      <c r="G176" s="7">
        <v>9</v>
      </c>
      <c r="H176" s="7" t="e">
        <f>_xlfn._xlws.FILTER(#REF!,#REF!&amp;#REF!&amp;#REF!&amp;#REF!=C176&amp;F176&amp;I176&amp;J176,"未发货")</f>
        <v>#REF!</v>
      </c>
      <c r="I176" s="4" t="str">
        <f>VLOOKUP(B176,辅助信息!E:I,3,FALSE)</f>
        <v>（达州市公共卫生临床医疗中心项目-一标-1号制作房）达州市通川区西外复兴镇公共卫生临床医疗中心项目</v>
      </c>
      <c r="J176" s="4" t="str">
        <f>VLOOKUP(B176,辅助信息!E:I,4,FALSE)</f>
        <v>潘建发</v>
      </c>
      <c r="K176" s="4">
        <f>VLOOKUP(J176,辅助信息!H:I,2,FALSE)</f>
        <v>13658059919</v>
      </c>
      <c r="L176" s="85"/>
      <c r="M176" s="84"/>
      <c r="N176" s="84"/>
      <c r="O176" s="84"/>
      <c r="P176" s="84"/>
      <c r="Q176" s="4"/>
      <c r="R176" s="8"/>
    </row>
    <row r="177" hidden="1" spans="2:18">
      <c r="B177" s="4" t="s">
        <v>17</v>
      </c>
      <c r="C177" s="5">
        <v>45665</v>
      </c>
      <c r="D177" s="4" t="str">
        <f>VLOOKUP(B177,辅助信息!E:K,7,FALSE)</f>
        <v>JWDDCD2024101600090</v>
      </c>
      <c r="E177" s="4" t="str">
        <f>VLOOKUP(F177,辅助信息!A:B,2,FALSE)</f>
        <v>盘螺</v>
      </c>
      <c r="F177" s="4" t="s">
        <v>41</v>
      </c>
      <c r="G177" s="7">
        <v>5</v>
      </c>
      <c r="H177" s="7" t="e">
        <f>_xlfn._xlws.FILTER(#REF!,#REF!&amp;#REF!&amp;#REF!&amp;#REF!=C177&amp;F177&amp;I177&amp;J177,"未发货")</f>
        <v>#REF!</v>
      </c>
      <c r="I177" s="4" t="str">
        <f>VLOOKUP(B177,辅助信息!E:I,3,FALSE)</f>
        <v>（达州市公共卫生临床医疗中心项目-一标-1号制作房）达州市通川区西外复兴镇公共卫生临床医疗中心项目</v>
      </c>
      <c r="J177" s="4" t="str">
        <f>VLOOKUP(B177,辅助信息!E:I,4,FALSE)</f>
        <v>潘建发</v>
      </c>
      <c r="K177" s="4">
        <f>VLOOKUP(J177,辅助信息!H:I,2,FALSE)</f>
        <v>13658059919</v>
      </c>
      <c r="L177" s="83"/>
      <c r="M177" s="84"/>
      <c r="N177" s="84"/>
      <c r="O177" s="84"/>
      <c r="P177" s="84"/>
      <c r="Q177" s="4" t="str">
        <f>VLOOKUP(B177,辅助信息!E:M,9,FALSE)</f>
        <v>ZTWM-CDGS-XS-2024-0205-五冶钢构-达州市通川区西外复兴镇及临近片区建设项目</v>
      </c>
      <c r="R177" s="8"/>
    </row>
    <row r="178" hidden="1" spans="2:18">
      <c r="B178" s="4" t="s">
        <v>31</v>
      </c>
      <c r="C178" s="5">
        <v>45665</v>
      </c>
      <c r="D178" s="4" t="str">
        <f>VLOOKUP(B178,辅助信息!E:K,7,FALSE)</f>
        <v>JWDDCD2024121000136</v>
      </c>
      <c r="E178" s="4" t="str">
        <f>VLOOKUP(F178,辅助信息!A:B,2,FALSE)</f>
        <v>螺纹钢</v>
      </c>
      <c r="F178" s="4" t="s">
        <v>33</v>
      </c>
      <c r="G178" s="7">
        <v>15</v>
      </c>
      <c r="H178" s="7">
        <v>15</v>
      </c>
      <c r="I178" s="4" t="str">
        <f>VLOOKUP(B178,辅助信息!E:I,3,FALSE)</f>
        <v>（四川商建-射洪城乡一体化项目）遂宁市射洪市忠新幼儿园北侧约220米新溪小区</v>
      </c>
      <c r="J178" s="4" t="str">
        <f>VLOOKUP(B178,辅助信息!E:I,4,FALSE)</f>
        <v>柏子刚</v>
      </c>
      <c r="K178" s="4">
        <f>VLOOKUP(J178,辅助信息!H:I,2,FALSE)</f>
        <v>15692885305</v>
      </c>
      <c r="L178" s="84" t="str">
        <f>VLOOKUP(B178,辅助信息!E:J,6,FALSE)</f>
        <v>提前联系到场规格及数量</v>
      </c>
      <c r="M178" s="84"/>
      <c r="N178" s="84"/>
      <c r="O178" s="84"/>
      <c r="P178" s="84"/>
      <c r="Q178" s="4" t="str">
        <f>VLOOKUP(B178,辅助信息!E:M,9,FALSE)</f>
        <v>ZTWM-CDGS-XS-2024-0179-四川商投-射洪城乡一体化建设项目</v>
      </c>
      <c r="R178" s="8"/>
    </row>
    <row r="179" hidden="1" spans="2:18">
      <c r="B179" s="4" t="s">
        <v>31</v>
      </c>
      <c r="C179" s="5">
        <v>45665</v>
      </c>
      <c r="D179" s="4" t="str">
        <f>VLOOKUP(B179,辅助信息!E:K,7,FALSE)</f>
        <v>JWDDCD2024121000136</v>
      </c>
      <c r="E179" s="4" t="str">
        <f>VLOOKUP(F179,辅助信息!A:B,2,FALSE)</f>
        <v>盘螺</v>
      </c>
      <c r="F179" s="4" t="s">
        <v>40</v>
      </c>
      <c r="G179" s="7">
        <v>5</v>
      </c>
      <c r="H179" s="7">
        <v>5</v>
      </c>
      <c r="I179" s="4" t="str">
        <f>VLOOKUP(B179,辅助信息!E:I,3,FALSE)</f>
        <v>（四川商建-射洪城乡一体化项目）遂宁市射洪市忠新幼儿园北侧约220米新溪小区</v>
      </c>
      <c r="J179" s="4" t="str">
        <f>VLOOKUP(B179,辅助信息!E:I,4,FALSE)</f>
        <v>柏子刚</v>
      </c>
      <c r="K179" s="4">
        <f>VLOOKUP(J179,辅助信息!H:I,2,FALSE)</f>
        <v>15692885305</v>
      </c>
      <c r="L179" s="85"/>
      <c r="M179" s="84"/>
      <c r="N179" s="84"/>
      <c r="O179" s="84"/>
      <c r="P179" s="84"/>
      <c r="Q179" s="4" t="str">
        <f>VLOOKUP(B179,辅助信息!E:M,9,FALSE)</f>
        <v>ZTWM-CDGS-XS-2024-0179-四川商投-射洪城乡一体化建设项目</v>
      </c>
      <c r="R179" s="8"/>
    </row>
    <row r="180" hidden="1" spans="2:18">
      <c r="B180" s="4" t="s">
        <v>31</v>
      </c>
      <c r="C180" s="5">
        <v>45665</v>
      </c>
      <c r="D180" s="4" t="str">
        <f>VLOOKUP(B180,辅助信息!E:K,7,FALSE)</f>
        <v>JWDDCD2024121000136</v>
      </c>
      <c r="E180" s="4" t="str">
        <f>VLOOKUP(F180,辅助信息!A:B,2,FALSE)</f>
        <v>盘螺</v>
      </c>
      <c r="F180" s="4" t="s">
        <v>41</v>
      </c>
      <c r="G180" s="7">
        <v>15</v>
      </c>
      <c r="H180" s="7">
        <v>15</v>
      </c>
      <c r="I180" s="4" t="str">
        <f>VLOOKUP(B180,辅助信息!E:I,3,FALSE)</f>
        <v>（四川商建-射洪城乡一体化项目）遂宁市射洪市忠新幼儿园北侧约220米新溪小区</v>
      </c>
      <c r="J180" s="4" t="str">
        <f>VLOOKUP(B180,辅助信息!E:I,4,FALSE)</f>
        <v>柏子刚</v>
      </c>
      <c r="K180" s="4">
        <f>VLOOKUP(J180,辅助信息!H:I,2,FALSE)</f>
        <v>15692885305</v>
      </c>
      <c r="L180" s="85"/>
      <c r="M180" s="84"/>
      <c r="N180" s="84"/>
      <c r="O180" s="84"/>
      <c r="P180" s="84"/>
      <c r="Q180" s="4" t="str">
        <f>VLOOKUP(B180,辅助信息!E:M,9,FALSE)</f>
        <v>ZTWM-CDGS-XS-2024-0179-四川商投-射洪城乡一体化建设项目</v>
      </c>
      <c r="R180" s="8"/>
    </row>
    <row r="181" hidden="1" spans="1:18">
      <c r="A181" s="78" t="s">
        <v>62</v>
      </c>
      <c r="B181" s="4" t="s">
        <v>31</v>
      </c>
      <c r="C181" s="5">
        <v>45665</v>
      </c>
      <c r="D181" s="4" t="str">
        <f>VLOOKUP(B181,辅助信息!E:K,7,FALSE)</f>
        <v>JWDDCD2024121000136</v>
      </c>
      <c r="E181" s="4" t="str">
        <f>VLOOKUP(F181,辅助信息!A:B,2,FALSE)</f>
        <v>盘螺</v>
      </c>
      <c r="F181" s="4" t="s">
        <v>40</v>
      </c>
      <c r="G181" s="7">
        <v>21</v>
      </c>
      <c r="H181" s="7">
        <v>21</v>
      </c>
      <c r="I181" s="4" t="str">
        <f>VLOOKUP(B181,辅助信息!E:I,3,FALSE)</f>
        <v>（四川商建-射洪城乡一体化项目）遂宁市射洪市忠新幼儿园北侧约220米新溪小区</v>
      </c>
      <c r="J181" s="4" t="str">
        <f>VLOOKUP(B181,辅助信息!E:I,4,FALSE)</f>
        <v>柏子刚</v>
      </c>
      <c r="K181" s="4">
        <f>VLOOKUP(J181,辅助信息!H:I,2,FALSE)</f>
        <v>15692885305</v>
      </c>
      <c r="L181" s="85"/>
      <c r="M181" s="84"/>
      <c r="N181" s="84"/>
      <c r="O181" s="84"/>
      <c r="P181" s="84"/>
      <c r="Q181" s="4" t="str">
        <f>VLOOKUP(B181,辅助信息!E:M,9,FALSE)</f>
        <v>ZTWM-CDGS-XS-2024-0179-四川商投-射洪城乡一体化建设项目</v>
      </c>
      <c r="R181" s="8"/>
    </row>
    <row r="182" hidden="1" spans="2:18">
      <c r="B182" s="4" t="s">
        <v>31</v>
      </c>
      <c r="C182" s="5">
        <v>45665</v>
      </c>
      <c r="D182" s="4" t="str">
        <f>VLOOKUP(B182,辅助信息!E:K,7,FALSE)</f>
        <v>JWDDCD2024121000136</v>
      </c>
      <c r="E182" s="4" t="str">
        <f>VLOOKUP(F182,辅助信息!A:B,2,FALSE)</f>
        <v>盘螺</v>
      </c>
      <c r="F182" s="4" t="s">
        <v>41</v>
      </c>
      <c r="G182" s="7">
        <v>30</v>
      </c>
      <c r="H182" s="7">
        <v>30</v>
      </c>
      <c r="I182" s="4" t="str">
        <f>VLOOKUP(B182,辅助信息!E:I,3,FALSE)</f>
        <v>（四川商建-射洪城乡一体化项目）遂宁市射洪市忠新幼儿园北侧约220米新溪小区</v>
      </c>
      <c r="J182" s="4" t="str">
        <f>VLOOKUP(B182,辅助信息!E:I,4,FALSE)</f>
        <v>柏子刚</v>
      </c>
      <c r="K182" s="4">
        <f>VLOOKUP(J182,辅助信息!H:I,2,FALSE)</f>
        <v>15692885305</v>
      </c>
      <c r="L182" s="85"/>
      <c r="M182" s="84"/>
      <c r="N182" s="84"/>
      <c r="O182" s="84"/>
      <c r="P182" s="84"/>
      <c r="Q182" s="4" t="str">
        <f>VLOOKUP(B182,辅助信息!E:M,9,FALSE)</f>
        <v>ZTWM-CDGS-XS-2024-0179-四川商投-射洪城乡一体化建设项目</v>
      </c>
      <c r="R182" s="8"/>
    </row>
    <row r="183" hidden="1" spans="2:18">
      <c r="B183" s="4" t="s">
        <v>31</v>
      </c>
      <c r="C183" s="5">
        <v>45665</v>
      </c>
      <c r="D183" s="4" t="str">
        <f>VLOOKUP(B183,辅助信息!E:K,7,FALSE)</f>
        <v>JWDDCD2024121000136</v>
      </c>
      <c r="E183" s="4" t="str">
        <f>VLOOKUP(F183,辅助信息!A:B,2,FALSE)</f>
        <v>螺纹钢</v>
      </c>
      <c r="F183" s="4" t="s">
        <v>32</v>
      </c>
      <c r="G183" s="7">
        <v>21</v>
      </c>
      <c r="H183" s="7" t="e">
        <f>_xlfn._xlws.FILTER(#REF!,#REF!&amp;#REF!&amp;#REF!&amp;#REF!=C183&amp;F183&amp;I183&amp;J183,"未发货")</f>
        <v>#REF!</v>
      </c>
      <c r="I183" s="4" t="str">
        <f>VLOOKUP(B183,辅助信息!E:I,3,FALSE)</f>
        <v>（四川商建-射洪城乡一体化项目）遂宁市射洪市忠新幼儿园北侧约220米新溪小区</v>
      </c>
      <c r="J183" s="4" t="str">
        <f>VLOOKUP(B183,辅助信息!E:I,4,FALSE)</f>
        <v>柏子刚</v>
      </c>
      <c r="K183" s="4">
        <f>VLOOKUP(J183,辅助信息!H:I,2,FALSE)</f>
        <v>15692885305</v>
      </c>
      <c r="L183" s="85"/>
      <c r="M183" s="84"/>
      <c r="N183" s="84"/>
      <c r="O183" s="84"/>
      <c r="P183" s="84"/>
      <c r="Q183" s="4" t="str">
        <f>VLOOKUP(B183,辅助信息!E:M,9,FALSE)</f>
        <v>ZTWM-CDGS-XS-2024-0179-四川商投-射洪城乡一体化建设项目</v>
      </c>
      <c r="R183" s="8"/>
    </row>
    <row r="184" hidden="1" spans="2:18">
      <c r="B184" s="4" t="s">
        <v>31</v>
      </c>
      <c r="C184" s="5">
        <v>45665</v>
      </c>
      <c r="D184" s="4" t="str">
        <f>VLOOKUP(B184,辅助信息!E:K,7,FALSE)</f>
        <v>JWDDCD2024121000136</v>
      </c>
      <c r="E184" s="4" t="str">
        <f>VLOOKUP(F184,辅助信息!A:B,2,FALSE)</f>
        <v>螺纹钢</v>
      </c>
      <c r="F184" s="4" t="s">
        <v>33</v>
      </c>
      <c r="G184" s="7">
        <v>30</v>
      </c>
      <c r="H184" s="7">
        <v>30</v>
      </c>
      <c r="I184" s="4" t="str">
        <f>VLOOKUP(B184,辅助信息!E:I,3,FALSE)</f>
        <v>（四川商建-射洪城乡一体化项目）遂宁市射洪市忠新幼儿园北侧约220米新溪小区</v>
      </c>
      <c r="J184" s="4" t="str">
        <f>VLOOKUP(B184,辅助信息!E:I,4,FALSE)</f>
        <v>柏子刚</v>
      </c>
      <c r="K184" s="4">
        <f>VLOOKUP(J184,辅助信息!H:I,2,FALSE)</f>
        <v>15692885305</v>
      </c>
      <c r="L184" s="83"/>
      <c r="M184" s="84"/>
      <c r="N184" s="84"/>
      <c r="O184" s="84"/>
      <c r="P184" s="84"/>
      <c r="Q184" s="4" t="str">
        <f>VLOOKUP(B184,辅助信息!E:M,9,FALSE)</f>
        <v>ZTWM-CDGS-XS-2024-0179-四川商投-射洪城乡一体化建设项目</v>
      </c>
      <c r="R184" s="8"/>
    </row>
    <row r="185" ht="56.25" hidden="1" customHeight="1" spans="2:18">
      <c r="B185" s="4" t="s">
        <v>29</v>
      </c>
      <c r="C185" s="5">
        <v>45665</v>
      </c>
      <c r="D185" s="4" t="str">
        <f>VLOOKUP(B185,辅助信息!E:K,7,FALSE)</f>
        <v>JWDDCD2024102400111</v>
      </c>
      <c r="E185" s="4" t="str">
        <f>VLOOKUP(F185,辅助信息!A:B,2,FALSE)</f>
        <v>螺纹钢</v>
      </c>
      <c r="F185" s="4" t="s">
        <v>28</v>
      </c>
      <c r="G185" s="7">
        <v>70</v>
      </c>
      <c r="H185" s="7" t="e">
        <f>_xlfn._xlws.FILTER(#REF!,#REF!&amp;#REF!&amp;#REF!&amp;#REF!=C185&amp;F185&amp;I185&amp;J185,"未发货")</f>
        <v>#REF!</v>
      </c>
      <c r="I185" s="4" t="str">
        <f>VLOOKUP(B185,辅助信息!E:I,3,FALSE)</f>
        <v>（五冶达州国道542项目-二工区黄家湾隧道工段）四川省达州市达川区赵固镇黄家坡</v>
      </c>
      <c r="J185" s="4" t="str">
        <f>VLOOKUP(B185,辅助信息!E:I,4,FALSE)</f>
        <v>罗永方</v>
      </c>
      <c r="K185" s="4">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 t="str">
        <f>VLOOKUP(B185,辅助信息!E:M,9,FALSE)</f>
        <v>ZTWM-CDGS-XS-2024-0181-五冶天府-国道542项目（二批次）</v>
      </c>
      <c r="R185" s="8"/>
    </row>
    <row r="186" ht="56.25" hidden="1" customHeight="1" spans="2:18">
      <c r="B186" s="4" t="s">
        <v>54</v>
      </c>
      <c r="C186" s="5">
        <v>45665</v>
      </c>
      <c r="D186" s="4" t="str">
        <f>VLOOKUP(B186,辅助信息!E:K,7,FALSE)</f>
        <v>JWDDCD2024102400111</v>
      </c>
      <c r="E186" s="4" t="str">
        <f>VLOOKUP(F186,辅助信息!A:B,2,FALSE)</f>
        <v>螺纹钢</v>
      </c>
      <c r="F186" s="4" t="s">
        <v>33</v>
      </c>
      <c r="G186" s="7">
        <v>54</v>
      </c>
      <c r="H186" s="7" t="e">
        <f>_xlfn._xlws.FILTER(#REF!,#REF!&amp;#REF!&amp;#REF!&amp;#REF!=C186&amp;F186&amp;I186&amp;J186,"未发货")</f>
        <v>#REF!</v>
      </c>
      <c r="I186" s="4" t="str">
        <f>VLOOKUP(B186,辅助信息!E:I,3,FALSE)</f>
        <v>（五冶达州国道542项目-二工区巴河特大桥工段-5号墩）四川省达州市达川区石梯镇固家村村民委员会</v>
      </c>
      <c r="J186" s="4" t="str">
        <f>VLOOKUP(B186,辅助信息!E:I,4,FALSE)</f>
        <v>谭福中</v>
      </c>
      <c r="K186" s="4">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 t="str">
        <f>VLOOKUP(B186,辅助信息!E:M,9,FALSE)</f>
        <v>ZTWM-CDGS-XS-2024-0181-五冶天府-国道542项目（二批次）</v>
      </c>
      <c r="R186" s="8"/>
    </row>
    <row r="187" ht="45" hidden="1" customHeight="1" spans="2:18">
      <c r="B187" s="4" t="s">
        <v>63</v>
      </c>
      <c r="C187" s="5">
        <v>45665</v>
      </c>
      <c r="D187" s="4" t="str">
        <f>VLOOKUP(B187,辅助信息!E:K,7,FALSE)</f>
        <v>JWDDCD2024102400111</v>
      </c>
      <c r="E187" s="4" t="str">
        <f>VLOOKUP(F187,辅助信息!A:B,2,FALSE)</f>
        <v>螺纹钢</v>
      </c>
      <c r="F187" s="4" t="s">
        <v>52</v>
      </c>
      <c r="G187" s="7">
        <v>26</v>
      </c>
      <c r="H187" s="7" t="e">
        <f>_xlfn._xlws.FILTER(#REF!,#REF!&amp;#REF!&amp;#REF!&amp;#REF!=C187&amp;F187&amp;I187&amp;J187,"未发货")</f>
        <v>#REF!</v>
      </c>
      <c r="I187" s="4" t="str">
        <f>VLOOKUP(B187,辅助信息!E:I,3,FALSE)</f>
        <v>（五冶达州国道542项目-三工区路基六工段）四川省达州市达川区赵固镇水文村</v>
      </c>
      <c r="J187" s="4" t="str">
        <f>VLOOKUP(B187,辅助信息!E:I,4,FALSE)</f>
        <v>谭鹏程</v>
      </c>
      <c r="K187" s="4">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 t="str">
        <f>VLOOKUP(B187,辅助信息!E:M,9,FALSE)</f>
        <v>ZTWM-CDGS-XS-2024-0181-五冶天府-国道542项目（二批次）</v>
      </c>
      <c r="R187" s="8"/>
    </row>
    <row r="188" hidden="1" spans="2:18">
      <c r="B188" s="4" t="s">
        <v>64</v>
      </c>
      <c r="C188" s="5">
        <v>45665</v>
      </c>
      <c r="D188" s="4" t="str">
        <f>VLOOKUP(B188,辅助信息!E:K,7,FALSE)</f>
        <v>JWDDCD2024102400111</v>
      </c>
      <c r="E188" s="4" t="str">
        <f>VLOOKUP(F188,辅助信息!A:B,2,FALSE)</f>
        <v>螺纹钢</v>
      </c>
      <c r="F188" s="4" t="s">
        <v>27</v>
      </c>
      <c r="G188" s="7">
        <v>15</v>
      </c>
      <c r="H188" s="7" t="e">
        <f>_xlfn._xlws.FILTER(#REF!,#REF!&amp;#REF!&amp;#REF!&amp;#REF!=C188&amp;F188&amp;I188&amp;J188,"未发货")</f>
        <v>#REF!</v>
      </c>
      <c r="I188" s="4" t="str">
        <f>VLOOKUP(B188,辅助信息!E:I,3,FALSE)</f>
        <v>（五冶达州国道542项目-三工区桥梁3工段）四川省达州市达川区赵固镇水文村原村委会下300米</v>
      </c>
      <c r="J188" s="4" t="str">
        <f>VLOOKUP(B188,辅助信息!E:I,4,FALSE)</f>
        <v>李代茂</v>
      </c>
      <c r="K188" s="4">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 t="str">
        <f>VLOOKUP(B188,辅助信息!E:M,9,FALSE)</f>
        <v>ZTWM-CDGS-XS-2024-0181-五冶天府-国道542项目（二批次）</v>
      </c>
      <c r="R188" s="8"/>
    </row>
    <row r="189" hidden="1" spans="2:18">
      <c r="B189" s="4" t="s">
        <v>64</v>
      </c>
      <c r="C189" s="5">
        <v>45665</v>
      </c>
      <c r="D189" s="4" t="str">
        <f>VLOOKUP(B189,辅助信息!E:K,7,FALSE)</f>
        <v>JWDDCD2024102400111</v>
      </c>
      <c r="E189" s="4" t="str">
        <f>VLOOKUP(F189,辅助信息!A:B,2,FALSE)</f>
        <v>螺纹钢</v>
      </c>
      <c r="F189" s="4" t="s">
        <v>32</v>
      </c>
      <c r="G189" s="7">
        <v>18</v>
      </c>
      <c r="H189" s="7" t="e">
        <f>_xlfn._xlws.FILTER(#REF!,#REF!&amp;#REF!&amp;#REF!&amp;#REF!=C189&amp;F189&amp;I189&amp;J189,"未发货")</f>
        <v>#REF!</v>
      </c>
      <c r="I189" s="4" t="str">
        <f>VLOOKUP(B189,辅助信息!E:I,3,FALSE)</f>
        <v>（五冶达州国道542项目-三工区桥梁3工段）四川省达州市达川区赵固镇水文村原村委会下300米</v>
      </c>
      <c r="J189" s="4" t="str">
        <f>VLOOKUP(B189,辅助信息!E:I,4,FALSE)</f>
        <v>李代茂</v>
      </c>
      <c r="K189" s="4">
        <f>VLOOKUP(J189,辅助信息!H:I,2,FALSE)</f>
        <v>18302833536</v>
      </c>
      <c r="L189" s="85"/>
      <c r="M189" s="84"/>
      <c r="N189" s="84"/>
      <c r="O189" s="84"/>
      <c r="P189" s="84"/>
      <c r="Q189" s="4" t="str">
        <f>VLOOKUP(B189,辅助信息!E:M,9,FALSE)</f>
        <v>ZTWM-CDGS-XS-2024-0181-五冶天府-国道542项目（二批次）</v>
      </c>
      <c r="R189" s="8"/>
    </row>
    <row r="190" hidden="1" spans="2:18">
      <c r="B190" s="4" t="s">
        <v>64</v>
      </c>
      <c r="C190" s="5">
        <v>45665</v>
      </c>
      <c r="D190" s="4" t="str">
        <f>VLOOKUP(B190,辅助信息!E:K,7,FALSE)</f>
        <v>JWDDCD2024102400111</v>
      </c>
      <c r="E190" s="4" t="str">
        <f>VLOOKUP(F190,辅助信息!A:B,2,FALSE)</f>
        <v>螺纹钢</v>
      </c>
      <c r="F190" s="4" t="s">
        <v>28</v>
      </c>
      <c r="G190" s="7">
        <v>6</v>
      </c>
      <c r="H190" s="7" t="e">
        <f>_xlfn._xlws.FILTER(#REF!,#REF!&amp;#REF!&amp;#REF!&amp;#REF!=C190&amp;F190&amp;I190&amp;J190,"未发货")</f>
        <v>#REF!</v>
      </c>
      <c r="I190" s="4" t="str">
        <f>VLOOKUP(B190,辅助信息!E:I,3,FALSE)</f>
        <v>（五冶达州国道542项目-三工区桥梁3工段）四川省达州市达川区赵固镇水文村原村委会下300米</v>
      </c>
      <c r="J190" s="4" t="str">
        <f>VLOOKUP(B190,辅助信息!E:I,4,FALSE)</f>
        <v>李代茂</v>
      </c>
      <c r="K190" s="4">
        <f>VLOOKUP(J190,辅助信息!H:I,2,FALSE)</f>
        <v>18302833536</v>
      </c>
      <c r="L190" s="85"/>
      <c r="M190" s="84"/>
      <c r="N190" s="84"/>
      <c r="O190" s="84"/>
      <c r="P190" s="84"/>
      <c r="Q190" s="4" t="str">
        <f>VLOOKUP(B190,辅助信息!E:M,9,FALSE)</f>
        <v>ZTWM-CDGS-XS-2024-0181-五冶天府-国道542项目（二批次）</v>
      </c>
      <c r="R190" s="8"/>
    </row>
    <row r="191" hidden="1" spans="2:18">
      <c r="B191" s="4" t="s">
        <v>64</v>
      </c>
      <c r="C191" s="5">
        <v>45665</v>
      </c>
      <c r="D191" s="4" t="str">
        <f>VLOOKUP(B191,辅助信息!E:K,7,FALSE)</f>
        <v>JWDDCD2024102400111</v>
      </c>
      <c r="E191" s="4" t="str">
        <f>VLOOKUP(F191,辅助信息!A:B,2,FALSE)</f>
        <v>螺纹钢</v>
      </c>
      <c r="F191" s="4" t="s">
        <v>65</v>
      </c>
      <c r="G191" s="7">
        <v>38</v>
      </c>
      <c r="H191" s="7" t="e">
        <f>_xlfn._xlws.FILTER(#REF!,#REF!&amp;#REF!&amp;#REF!&amp;#REF!=C191&amp;F191&amp;I191&amp;J191,"未发货")</f>
        <v>#REF!</v>
      </c>
      <c r="I191" s="4" t="str">
        <f>VLOOKUP(B191,辅助信息!E:I,3,FALSE)</f>
        <v>（五冶达州国道542项目-三工区桥梁3工段）四川省达州市达川区赵固镇水文村原村委会下300米</v>
      </c>
      <c r="J191" s="4" t="str">
        <f>VLOOKUP(B191,辅助信息!E:I,4,FALSE)</f>
        <v>李代茂</v>
      </c>
      <c r="K191" s="4">
        <f>VLOOKUP(J191,辅助信息!H:I,2,FALSE)</f>
        <v>18302833536</v>
      </c>
      <c r="L191" s="85"/>
      <c r="M191" s="84"/>
      <c r="N191" s="84"/>
      <c r="O191" s="84"/>
      <c r="P191" s="84"/>
      <c r="Q191" s="4" t="str">
        <f>VLOOKUP(B191,辅助信息!E:M,9,FALSE)</f>
        <v>ZTWM-CDGS-XS-2024-0181-五冶天府-国道542项目（二批次）</v>
      </c>
      <c r="R191" s="8"/>
    </row>
    <row r="192" hidden="1" spans="2:18">
      <c r="B192" s="4" t="s">
        <v>64</v>
      </c>
      <c r="C192" s="5">
        <v>45665</v>
      </c>
      <c r="D192" s="4" t="str">
        <f>VLOOKUP(B192,辅助信息!E:K,7,FALSE)</f>
        <v>JWDDCD2024102400111</v>
      </c>
      <c r="E192" s="4" t="str">
        <f>VLOOKUP(F192,辅助信息!A:B,2,FALSE)</f>
        <v>螺纹钢</v>
      </c>
      <c r="F192" s="4" t="s">
        <v>52</v>
      </c>
      <c r="G192" s="7">
        <v>6</v>
      </c>
      <c r="H192" s="7" t="e">
        <f>_xlfn._xlws.FILTER(#REF!,#REF!&amp;#REF!&amp;#REF!&amp;#REF!=C192&amp;F192&amp;I192&amp;J192,"未发货")</f>
        <v>#REF!</v>
      </c>
      <c r="I192" s="4" t="str">
        <f>VLOOKUP(B192,辅助信息!E:I,3,FALSE)</f>
        <v>（五冶达州国道542项目-三工区桥梁3工段）四川省达州市达川区赵固镇水文村原村委会下300米</v>
      </c>
      <c r="J192" s="4" t="str">
        <f>VLOOKUP(B192,辅助信息!E:I,4,FALSE)</f>
        <v>李代茂</v>
      </c>
      <c r="K192" s="4">
        <f>VLOOKUP(J192,辅助信息!H:I,2,FALSE)</f>
        <v>18302833536</v>
      </c>
      <c r="L192" s="83"/>
      <c r="M192" s="84"/>
      <c r="N192" s="84"/>
      <c r="O192" s="84"/>
      <c r="P192" s="84"/>
      <c r="Q192" s="4" t="str">
        <f>VLOOKUP(B192,辅助信息!E:M,9,FALSE)</f>
        <v>ZTWM-CDGS-XS-2024-0181-五冶天府-国道542项目（二批次）</v>
      </c>
      <c r="R192" s="8"/>
    </row>
    <row r="193" hidden="1" spans="1:18">
      <c r="A193" s="89"/>
      <c r="B193" s="4" t="s">
        <v>56</v>
      </c>
      <c r="C193" s="5">
        <v>45665</v>
      </c>
      <c r="D193" s="4" t="str">
        <f>VLOOKUP(B193,辅助信息!E:K,7,FALSE)</f>
        <v>JWDDCD2025050800081</v>
      </c>
      <c r="E193" s="4" t="str">
        <f>VLOOKUP(F193,辅助信息!A:B,2,FALSE)</f>
        <v>螺纹钢</v>
      </c>
      <c r="F193" s="4" t="s">
        <v>30</v>
      </c>
      <c r="G193" s="7">
        <v>3</v>
      </c>
      <c r="H193" s="7" t="e">
        <f>_xlfn._xlws.FILTER(#REF!,#REF!&amp;#REF!&amp;#REF!&amp;#REF!=C193&amp;F193&amp;I193&amp;J193,"未发货")</f>
        <v>#REF!</v>
      </c>
      <c r="I193" s="4" t="str">
        <f>VLOOKUP(B193,辅助信息!E:I,3,FALSE)</f>
        <v>（商投建工达州中医药科技园-4工区-7号楼）达州市通川区达州中医药职业学院犀牛大道北段</v>
      </c>
      <c r="J193" s="4" t="str">
        <f>VLOOKUP(B193,辅助信息!E:I,4,FALSE)</f>
        <v>张扬</v>
      </c>
      <c r="K193" s="4">
        <f>VLOOKUP(J193,辅助信息!H:I,2,FALSE)</f>
        <v>18381904567</v>
      </c>
      <c r="L193" s="84" t="str">
        <f>VLOOKUP(B193,辅助信息!E:J,6,FALSE)</f>
        <v>控制炉批号尽量少,优先安排达钢,提前联系到场规格及数量</v>
      </c>
      <c r="M193" s="84"/>
      <c r="N193" s="84"/>
      <c r="O193" s="84"/>
      <c r="P193" s="84"/>
      <c r="Q193" s="4" t="str">
        <f>VLOOKUP(B193,辅助信息!E:M,9,FALSE)</f>
        <v>ZTWM-CDGS-XS-2024-0134-商投建工达州中医药科技成果示范园项目</v>
      </c>
      <c r="R193" s="8"/>
    </row>
    <row r="194" hidden="1" spans="1:18">
      <c r="A194" s="85"/>
      <c r="B194" s="4" t="s">
        <v>56</v>
      </c>
      <c r="C194" s="5">
        <v>45665</v>
      </c>
      <c r="D194" s="4" t="str">
        <f>VLOOKUP(B194,辅助信息!E:K,7,FALSE)</f>
        <v>JWDDCD2025050800081</v>
      </c>
      <c r="E194" s="4" t="str">
        <f>VLOOKUP(F194,辅助信息!A:B,2,FALSE)</f>
        <v>螺纹钢</v>
      </c>
      <c r="F194" s="4" t="s">
        <v>28</v>
      </c>
      <c r="G194" s="7">
        <v>15</v>
      </c>
      <c r="H194" s="7" t="e">
        <f>_xlfn._xlws.FILTER(#REF!,#REF!&amp;#REF!&amp;#REF!&amp;#REF!=C194&amp;F194&amp;I194&amp;J194,"未发货")</f>
        <v>#REF!</v>
      </c>
      <c r="I194" s="4" t="str">
        <f>VLOOKUP(B194,辅助信息!E:I,3,FALSE)</f>
        <v>（商投建工达州中医药科技园-4工区-7号楼）达州市通川区达州中医药职业学院犀牛大道北段</v>
      </c>
      <c r="J194" s="4" t="str">
        <f>VLOOKUP(B194,辅助信息!E:I,4,FALSE)</f>
        <v>张扬</v>
      </c>
      <c r="K194" s="4">
        <f>VLOOKUP(J194,辅助信息!H:I,2,FALSE)</f>
        <v>18381904567</v>
      </c>
      <c r="L194" s="85"/>
      <c r="M194" s="84"/>
      <c r="N194" s="84"/>
      <c r="O194" s="84"/>
      <c r="P194" s="84"/>
      <c r="Q194" s="4" t="str">
        <f>VLOOKUP(B194,辅助信息!E:M,9,FALSE)</f>
        <v>ZTWM-CDGS-XS-2024-0134-商投建工达州中医药科技成果示范园项目</v>
      </c>
      <c r="R194" s="8"/>
    </row>
    <row r="195" hidden="1" spans="1:18">
      <c r="A195" s="85"/>
      <c r="B195" s="4" t="s">
        <v>56</v>
      </c>
      <c r="C195" s="5">
        <v>45665</v>
      </c>
      <c r="D195" s="4" t="str">
        <f>VLOOKUP(B195,辅助信息!E:K,7,FALSE)</f>
        <v>JWDDCD2025050800081</v>
      </c>
      <c r="E195" s="4" t="str">
        <f>VLOOKUP(F195,辅助信息!A:B,2,FALSE)</f>
        <v>螺纹钢</v>
      </c>
      <c r="F195" s="4" t="s">
        <v>21</v>
      </c>
      <c r="G195" s="7">
        <v>6</v>
      </c>
      <c r="H195" s="7" t="e">
        <f>_xlfn._xlws.FILTER(#REF!,#REF!&amp;#REF!&amp;#REF!&amp;#REF!=C195&amp;F195&amp;I195&amp;J195,"未发货")</f>
        <v>#REF!</v>
      </c>
      <c r="I195" s="4" t="str">
        <f>VLOOKUP(B195,辅助信息!E:I,3,FALSE)</f>
        <v>（商投建工达州中医药科技园-4工区-7号楼）达州市通川区达州中医药职业学院犀牛大道北段</v>
      </c>
      <c r="J195" s="4" t="str">
        <f>VLOOKUP(B195,辅助信息!E:I,4,FALSE)</f>
        <v>张扬</v>
      </c>
      <c r="K195" s="4">
        <f>VLOOKUP(J195,辅助信息!H:I,2,FALSE)</f>
        <v>18381904567</v>
      </c>
      <c r="L195" s="85"/>
      <c r="M195" s="84"/>
      <c r="N195" s="84"/>
      <c r="O195" s="84"/>
      <c r="P195" s="84"/>
      <c r="Q195" s="4" t="str">
        <f>VLOOKUP(B195,辅助信息!E:M,9,FALSE)</f>
        <v>ZTWM-CDGS-XS-2024-0134-商投建工达州中医药科技成果示范园项目</v>
      </c>
      <c r="R195" s="8"/>
    </row>
    <row r="196" hidden="1" spans="1:18">
      <c r="A196" s="83"/>
      <c r="B196" s="4" t="s">
        <v>56</v>
      </c>
      <c r="C196" s="5">
        <v>45665</v>
      </c>
      <c r="D196" s="4" t="str">
        <f>VLOOKUP(B196,辅助信息!E:K,7,FALSE)</f>
        <v>JWDDCD2025050800081</v>
      </c>
      <c r="E196" s="4" t="str">
        <f>VLOOKUP(F196,辅助信息!A:B,2,FALSE)</f>
        <v>螺纹钢</v>
      </c>
      <c r="F196" s="4" t="s">
        <v>46</v>
      </c>
      <c r="G196" s="7">
        <v>9</v>
      </c>
      <c r="H196" s="7" t="e">
        <f>_xlfn._xlws.FILTER(#REF!,#REF!&amp;#REF!&amp;#REF!&amp;#REF!=C196&amp;F196&amp;I196&amp;J196,"未发货")</f>
        <v>#REF!</v>
      </c>
      <c r="I196" s="4" t="str">
        <f>VLOOKUP(B196,辅助信息!E:I,3,FALSE)</f>
        <v>（商投建工达州中医药科技园-4工区-7号楼）达州市通川区达州中医药职业学院犀牛大道北段</v>
      </c>
      <c r="J196" s="4" t="str">
        <f>VLOOKUP(B196,辅助信息!E:I,4,FALSE)</f>
        <v>张扬</v>
      </c>
      <c r="K196" s="4">
        <f>VLOOKUP(J196,辅助信息!H:I,2,FALSE)</f>
        <v>18381904567</v>
      </c>
      <c r="L196" s="83"/>
      <c r="M196" s="84"/>
      <c r="N196" s="84"/>
      <c r="O196" s="84"/>
      <c r="P196" s="84"/>
      <c r="Q196" s="4" t="str">
        <f>VLOOKUP(B196,辅助信息!E:M,9,FALSE)</f>
        <v>ZTWM-CDGS-XS-2024-0134-商投建工达州中医药科技成果示范园项目</v>
      </c>
      <c r="R196" s="8"/>
    </row>
    <row r="197" hidden="1" spans="2:18">
      <c r="B197" s="4" t="s">
        <v>48</v>
      </c>
      <c r="C197" s="5">
        <v>45665</v>
      </c>
      <c r="D197" s="4" t="str">
        <f>VLOOKUP(B197,辅助信息!E:K,7,FALSE)</f>
        <v>ZTWM-CDGS-YL-20240529-006</v>
      </c>
      <c r="E197" s="4" t="str">
        <f>VLOOKUP(F197,辅助信息!A:B,2,FALSE)</f>
        <v>螺纹钢</v>
      </c>
      <c r="F197" s="4" t="s">
        <v>66</v>
      </c>
      <c r="G197" s="7">
        <f>40-12</f>
        <v>28</v>
      </c>
      <c r="H197" s="7" t="e">
        <f>_xlfn._xlws.FILTER(#REF!,#REF!&amp;#REF!&amp;#REF!&amp;#REF!=C197&amp;F197&amp;I197&amp;J197,"未发货")</f>
        <v>#REF!</v>
      </c>
      <c r="I197" s="4" t="str">
        <f>VLOOKUP(B197,辅助信息!E:I,3,FALSE)</f>
        <v>(华西颐海-科创农业生态谷-1号钢筋房)成都市简阳市白金山水库</v>
      </c>
      <c r="J197" s="4" t="str">
        <f>VLOOKUP(B197,辅助信息!E:I,4,FALSE)</f>
        <v>石清国</v>
      </c>
      <c r="K197" s="4">
        <f>VLOOKUP(J197,辅助信息!H:I,2,FALSE)</f>
        <v>13458642015</v>
      </c>
      <c r="L197" s="84" t="str">
        <f>VLOOKUP(B197,辅助信息!E:J,6,FALSE)</f>
        <v>优先威钢,我方卸车,新老国标钢厂不加价可直发</v>
      </c>
      <c r="M197" s="84"/>
      <c r="N197" s="84"/>
      <c r="O197" s="84"/>
      <c r="P197" s="84"/>
      <c r="Q197" s="4" t="str">
        <f>VLOOKUP(B197,辅助信息!E:M,9,FALSE)</f>
        <v>ZTWM-CDGS-XS-2024-0093-华西-颐海科创农业生态谷</v>
      </c>
      <c r="R197" s="8"/>
    </row>
    <row r="198" hidden="1" spans="2:18">
      <c r="B198" s="4" t="s">
        <v>48</v>
      </c>
      <c r="C198" s="5">
        <v>45665</v>
      </c>
      <c r="D198" s="4" t="str">
        <f>VLOOKUP(B198,辅助信息!E:K,7,FALSE)</f>
        <v>ZTWM-CDGS-YL-20240529-006</v>
      </c>
      <c r="E198" s="4" t="str">
        <f>VLOOKUP(F198,辅助信息!A:B,2,FALSE)</f>
        <v>螺纹钢</v>
      </c>
      <c r="F198" s="4" t="s">
        <v>46</v>
      </c>
      <c r="G198" s="7">
        <v>6</v>
      </c>
      <c r="H198" s="7" t="e">
        <f>_xlfn._xlws.FILTER(#REF!,#REF!&amp;#REF!&amp;#REF!&amp;#REF!=C198&amp;F198&amp;I198&amp;J198,"未发货")</f>
        <v>#REF!</v>
      </c>
      <c r="I198" s="4" t="str">
        <f>VLOOKUP(B198,辅助信息!E:I,3,FALSE)</f>
        <v>(华西颐海-科创农业生态谷-1号钢筋房)成都市简阳市白金山水库</v>
      </c>
      <c r="J198" s="4" t="str">
        <f>VLOOKUP(B198,辅助信息!E:I,4,FALSE)</f>
        <v>石清国</v>
      </c>
      <c r="K198" s="4">
        <f>VLOOKUP(J198,辅助信息!H:I,2,FALSE)</f>
        <v>13458642015</v>
      </c>
      <c r="L198" s="85"/>
      <c r="M198" s="84"/>
      <c r="N198" s="84"/>
      <c r="O198" s="84"/>
      <c r="P198" s="84"/>
      <c r="Q198" s="4" t="str">
        <f>VLOOKUP(B198,辅助信息!E:M,9,FALSE)</f>
        <v>ZTWM-CDGS-XS-2024-0093-华西-颐海科创农业生态谷</v>
      </c>
      <c r="R198" s="8"/>
    </row>
    <row r="199" hidden="1" spans="2:18">
      <c r="B199" s="4" t="s">
        <v>48</v>
      </c>
      <c r="C199" s="5">
        <v>45665</v>
      </c>
      <c r="D199" s="4" t="str">
        <f>VLOOKUP(B199,辅助信息!E:K,7,FALSE)</f>
        <v>ZTWM-CDGS-YL-20240529-006</v>
      </c>
      <c r="E199" s="4" t="str">
        <f>VLOOKUP(F199,辅助信息!A:B,2,FALSE)</f>
        <v>螺纹钢</v>
      </c>
      <c r="F199" s="4" t="s">
        <v>22</v>
      </c>
      <c r="G199" s="7">
        <v>10</v>
      </c>
      <c r="H199" s="7" t="e">
        <f>_xlfn._xlws.FILTER(#REF!,#REF!&amp;#REF!&amp;#REF!&amp;#REF!=C199&amp;F199&amp;I199&amp;J199,"未发货")</f>
        <v>#REF!</v>
      </c>
      <c r="I199" s="4" t="str">
        <f>VLOOKUP(B199,辅助信息!E:I,3,FALSE)</f>
        <v>(华西颐海-科创农业生态谷-1号钢筋房)成都市简阳市白金山水库</v>
      </c>
      <c r="J199" s="4" t="str">
        <f>VLOOKUP(B199,辅助信息!E:I,4,FALSE)</f>
        <v>石清国</v>
      </c>
      <c r="K199" s="4">
        <f>VLOOKUP(J199,辅助信息!H:I,2,FALSE)</f>
        <v>13458642015</v>
      </c>
      <c r="L199" s="83"/>
      <c r="M199" s="84"/>
      <c r="N199" s="84"/>
      <c r="O199" s="84"/>
      <c r="P199" s="84"/>
      <c r="Q199" s="4" t="str">
        <f>VLOOKUP(B199,辅助信息!E:M,9,FALSE)</f>
        <v>ZTWM-CDGS-XS-2024-0093-华西-颐海科创农业生态谷</v>
      </c>
      <c r="R199" s="8"/>
    </row>
    <row r="200" hidden="1" spans="2:18">
      <c r="B200" s="4" t="s">
        <v>44</v>
      </c>
      <c r="C200" s="5">
        <v>45665</v>
      </c>
      <c r="D200" s="4" t="str">
        <f>VLOOKUP(B200,辅助信息!E:K,7,FALSE)</f>
        <v>ZTWM-CDGS-YL-20240911-005</v>
      </c>
      <c r="E200" s="4" t="str">
        <f>VLOOKUP(F200,辅助信息!A:B,2,FALSE)</f>
        <v>盘螺</v>
      </c>
      <c r="F200" s="4" t="s">
        <v>26</v>
      </c>
      <c r="G200" s="7">
        <v>52</v>
      </c>
      <c r="H200" s="7" t="e">
        <f>_xlfn._xlws.FILTER(#REF!,#REF!&amp;#REF!&amp;#REF!&amp;#REF!=C200&amp;F200&amp;I200&amp;J200,"未发货")</f>
        <v>#REF!</v>
      </c>
      <c r="I200" s="4" t="str">
        <f>VLOOKUP(B200,辅助信息!E:I,3,FALSE)</f>
        <v>（华西酒城南）成都市武侯区火车南站西路8号酒城南项目</v>
      </c>
      <c r="J200" s="4" t="str">
        <f>VLOOKUP(B200,辅助信息!E:I,4,FALSE)</f>
        <v>龙耀宇</v>
      </c>
      <c r="K200" s="4">
        <f>VLOOKUP(J200,辅助信息!H:I,2,FALSE)</f>
        <v>18384145895</v>
      </c>
      <c r="L200" s="93" t="str">
        <f>VLOOKUP(B200,辅助信息!E:J,6,FALSE)</f>
        <v>对方卸车</v>
      </c>
      <c r="M200" s="93"/>
      <c r="N200" s="93"/>
      <c r="O200" s="93"/>
      <c r="P200" s="93"/>
      <c r="Q200" s="4" t="str">
        <f>VLOOKUP(B200,辅助信息!E:M,9,FALSE)</f>
        <v>ZTWM-CDGS-XS-2024-0189-华西集采-酒城南项目</v>
      </c>
      <c r="R200" s="8"/>
    </row>
    <row r="201" hidden="1" spans="1:18">
      <c r="A201" s="78" t="s">
        <v>67</v>
      </c>
      <c r="B201" s="4" t="s">
        <v>17</v>
      </c>
      <c r="C201" s="5">
        <v>45667</v>
      </c>
      <c r="D201" s="4" t="str">
        <f>VLOOKUP(B201,辅助信息!E:K,7,FALSE)</f>
        <v>JWDDCD2024101600090</v>
      </c>
      <c r="E201" s="4" t="str">
        <f>VLOOKUP(F201,辅助信息!A:B,2,FALSE)</f>
        <v>螺纹钢</v>
      </c>
      <c r="F201" s="4" t="s">
        <v>18</v>
      </c>
      <c r="G201" s="7">
        <f>149-108</f>
        <v>41</v>
      </c>
      <c r="H201" s="7" t="e">
        <f>_xlfn._xlws.FILTER(#REF!,#REF!&amp;#REF!&amp;#REF!&amp;#REF!=C201&amp;F201&amp;I201&amp;J201,"未发货")</f>
        <v>#REF!</v>
      </c>
      <c r="I201" s="4" t="str">
        <f>VLOOKUP(B201,辅助信息!E:I,3,FALSE)</f>
        <v>（达州市公共卫生临床医疗中心项目-一标-1号制作房）达州市通川区西外复兴镇公共卫生临床医疗中心项目</v>
      </c>
      <c r="J201" s="4" t="str">
        <f>VLOOKUP(B201,辅助信息!E:I,4,FALSE)</f>
        <v>潘建发</v>
      </c>
      <c r="K201" s="4">
        <f>VLOOKUP(J201,辅助信息!H:I,2,FALSE)</f>
        <v>13658059919</v>
      </c>
      <c r="L201" s="84" t="str">
        <f>VLOOKUP(B201,辅助信息!E:J,6,FALSE)</f>
        <v>提前联系到场规格,一天到场车辆不低于2车</v>
      </c>
      <c r="M201" s="84"/>
      <c r="N201" s="84"/>
      <c r="O201" s="84"/>
      <c r="P201" s="84"/>
      <c r="Q201" s="4" t="str">
        <f>VLOOKUP(B201,辅助信息!E:M,9,FALSE)</f>
        <v>ZTWM-CDGS-XS-2024-0205-五冶钢构-达州市通川区西外复兴镇及临近片区建设项目</v>
      </c>
      <c r="R201" s="8"/>
    </row>
    <row r="202" hidden="1" spans="2:18">
      <c r="B202" s="4" t="s">
        <v>17</v>
      </c>
      <c r="C202" s="5">
        <v>45667</v>
      </c>
      <c r="D202" s="4" t="str">
        <f>VLOOKUP(B202,辅助信息!E:K,7,FALSE)</f>
        <v>JWDDCD2024101600090</v>
      </c>
      <c r="E202" s="4" t="str">
        <f>VLOOKUP(F202,辅助信息!A:B,2,FALSE)</f>
        <v>螺纹钢</v>
      </c>
      <c r="F202" s="4" t="s">
        <v>32</v>
      </c>
      <c r="G202" s="7">
        <v>9</v>
      </c>
      <c r="H202" s="7" t="e">
        <f>_xlfn._xlws.FILTER(#REF!,#REF!&amp;#REF!&amp;#REF!&amp;#REF!=C202&amp;F202&amp;I202&amp;J202,"未发货")</f>
        <v>#REF!</v>
      </c>
      <c r="I202" s="4" t="str">
        <f>VLOOKUP(B202,辅助信息!E:I,3,FALSE)</f>
        <v>（达州市公共卫生临床医疗中心项目-一标-1号制作房）达州市通川区西外复兴镇公共卫生临床医疗中心项目</v>
      </c>
      <c r="J202" s="4" t="str">
        <f>VLOOKUP(B202,辅助信息!E:I,4,FALSE)</f>
        <v>潘建发</v>
      </c>
      <c r="K202" s="4">
        <f>VLOOKUP(J202,辅助信息!H:I,2,FALSE)</f>
        <v>13658059919</v>
      </c>
      <c r="L202" s="85"/>
      <c r="M202" s="84"/>
      <c r="N202" s="84"/>
      <c r="O202" s="84"/>
      <c r="P202" s="84"/>
      <c r="Q202" s="4" t="str">
        <f>VLOOKUP(B202,辅助信息!E:M,9,FALSE)</f>
        <v>ZTWM-CDGS-XS-2024-0205-五冶钢构-达州市通川区西外复兴镇及临近片区建设项目</v>
      </c>
      <c r="R202" s="8"/>
    </row>
    <row r="203" hidden="1" spans="2:18">
      <c r="B203" s="4" t="s">
        <v>17</v>
      </c>
      <c r="C203" s="5">
        <v>45667</v>
      </c>
      <c r="D203" s="4" t="str">
        <f>VLOOKUP(B203,辅助信息!E:K,7,FALSE)</f>
        <v>JWDDCD2024101600090</v>
      </c>
      <c r="E203" s="4" t="str">
        <f>VLOOKUP(F203,辅助信息!A:B,2,FALSE)</f>
        <v>盘螺</v>
      </c>
      <c r="F203" s="4" t="s">
        <v>41</v>
      </c>
      <c r="G203" s="7">
        <v>5</v>
      </c>
      <c r="H203" s="7">
        <v>5.5</v>
      </c>
      <c r="I203" s="4" t="str">
        <f>VLOOKUP(B203,辅助信息!E:I,3,FALSE)</f>
        <v>（达州市公共卫生临床医疗中心项目-一标-1号制作房）达州市通川区西外复兴镇公共卫生临床医疗中心项目</v>
      </c>
      <c r="J203" s="4" t="str">
        <f>VLOOKUP(B203,辅助信息!E:I,4,FALSE)</f>
        <v>潘建发</v>
      </c>
      <c r="K203" s="4">
        <f>VLOOKUP(J203,辅助信息!H:I,2,FALSE)</f>
        <v>13658059919</v>
      </c>
      <c r="L203" s="83"/>
      <c r="M203" s="84"/>
      <c r="N203" s="84"/>
      <c r="O203" s="84"/>
      <c r="P203" s="84"/>
      <c r="Q203" s="4" t="str">
        <f>VLOOKUP(B203,辅助信息!E:M,9,FALSE)</f>
        <v>ZTWM-CDGS-XS-2024-0205-五冶钢构-达州市通川区西外复兴镇及临近片区建设项目</v>
      </c>
      <c r="R203" s="8"/>
    </row>
    <row r="204" ht="56.25" hidden="1" customHeight="1" spans="2:18">
      <c r="B204" s="4" t="s">
        <v>54</v>
      </c>
      <c r="C204" s="5">
        <v>45667</v>
      </c>
      <c r="D204" s="4" t="str">
        <f>VLOOKUP(B204,辅助信息!E:K,7,FALSE)</f>
        <v>JWDDCD2024102400111</v>
      </c>
      <c r="E204" s="4" t="str">
        <f>VLOOKUP(F204,辅助信息!A:B,2,FALSE)</f>
        <v>螺纹钢</v>
      </c>
      <c r="F204" s="4" t="s">
        <v>33</v>
      </c>
      <c r="G204" s="7">
        <v>19</v>
      </c>
      <c r="H204" s="7" t="e">
        <f>_xlfn._xlws.FILTER(#REF!,#REF!&amp;#REF!&amp;#REF!&amp;#REF!=C204&amp;F204&amp;I204&amp;J204,"未发货")</f>
        <v>#REF!</v>
      </c>
      <c r="I204" s="4" t="str">
        <f>VLOOKUP(B204,辅助信息!E:I,3,FALSE)</f>
        <v>（五冶达州国道542项目-二工区巴河特大桥工段-5号墩）四川省达州市达川区石梯镇固家村村民委员会</v>
      </c>
      <c r="J204" s="4" t="str">
        <f>VLOOKUP(B204,辅助信息!E:I,4,FALSE)</f>
        <v>谭福中</v>
      </c>
      <c r="K204" s="4">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 t="str">
        <f>VLOOKUP(B204,辅助信息!E:M,9,FALSE)</f>
        <v>ZTWM-CDGS-XS-2024-0181-五冶天府-国道542项目（二批次）</v>
      </c>
      <c r="R204" s="8"/>
    </row>
    <row r="205" hidden="1" spans="2:18">
      <c r="B205" s="4" t="s">
        <v>64</v>
      </c>
      <c r="C205" s="5">
        <v>45667</v>
      </c>
      <c r="D205" s="4" t="str">
        <f>VLOOKUP(B205,辅助信息!E:K,7,FALSE)</f>
        <v>JWDDCD2024102400111</v>
      </c>
      <c r="E205" s="4" t="str">
        <f>VLOOKUP(F205,辅助信息!A:B,2,FALSE)</f>
        <v>螺纹钢</v>
      </c>
      <c r="F205" s="4" t="s">
        <v>32</v>
      </c>
      <c r="G205" s="7">
        <v>18</v>
      </c>
      <c r="H205" s="7" t="e">
        <f>_xlfn._xlws.FILTER(#REF!,#REF!&amp;#REF!&amp;#REF!&amp;#REF!=C205&amp;F205&amp;I205&amp;J205,"未发货")</f>
        <v>#REF!</v>
      </c>
      <c r="I205" s="4" t="str">
        <f>VLOOKUP(B205,辅助信息!E:I,3,FALSE)</f>
        <v>（五冶达州国道542项目-三工区桥梁3工段）四川省达州市达川区赵固镇水文村原村委会下300米</v>
      </c>
      <c r="J205" s="4" t="str">
        <f>VLOOKUP(B205,辅助信息!E:I,4,FALSE)</f>
        <v>李代茂</v>
      </c>
      <c r="K205" s="4">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 t="str">
        <f>VLOOKUP(B205,辅助信息!E:M,9,FALSE)</f>
        <v>ZTWM-CDGS-XS-2024-0181-五冶天府-国道542项目（二批次）</v>
      </c>
      <c r="R205" s="8"/>
    </row>
    <row r="206" hidden="1" spans="2:18">
      <c r="B206" s="4" t="s">
        <v>64</v>
      </c>
      <c r="C206" s="5">
        <v>45667</v>
      </c>
      <c r="D206" s="4" t="str">
        <f>VLOOKUP(B206,辅助信息!E:K,7,FALSE)</f>
        <v>JWDDCD2024102400111</v>
      </c>
      <c r="E206" s="4" t="str">
        <f>VLOOKUP(F206,辅助信息!A:B,2,FALSE)</f>
        <v>螺纹钢</v>
      </c>
      <c r="F206" s="4" t="s">
        <v>28</v>
      </c>
      <c r="G206" s="7">
        <v>6</v>
      </c>
      <c r="H206" s="7" t="e">
        <f>_xlfn._xlws.FILTER(#REF!,#REF!&amp;#REF!&amp;#REF!&amp;#REF!=C206&amp;F206&amp;I206&amp;J206,"未发货")</f>
        <v>#REF!</v>
      </c>
      <c r="I206" s="4" t="str">
        <f>VLOOKUP(B206,辅助信息!E:I,3,FALSE)</f>
        <v>（五冶达州国道542项目-三工区桥梁3工段）四川省达州市达川区赵固镇水文村原村委会下300米</v>
      </c>
      <c r="J206" s="4" t="str">
        <f>VLOOKUP(B206,辅助信息!E:I,4,FALSE)</f>
        <v>李代茂</v>
      </c>
      <c r="K206" s="4">
        <f>VLOOKUP(J206,辅助信息!H:I,2,FALSE)</f>
        <v>18302833536</v>
      </c>
      <c r="L206" s="85"/>
      <c r="M206" s="84"/>
      <c r="N206" s="84"/>
      <c r="O206" s="84"/>
      <c r="P206" s="84"/>
      <c r="Q206" s="4" t="str">
        <f>VLOOKUP(B206,辅助信息!E:M,9,FALSE)</f>
        <v>ZTWM-CDGS-XS-2024-0181-五冶天府-国道542项目（二批次）</v>
      </c>
      <c r="R206" s="8"/>
    </row>
    <row r="207" hidden="1" spans="2:18">
      <c r="B207" s="4" t="s">
        <v>64</v>
      </c>
      <c r="C207" s="5">
        <v>45667</v>
      </c>
      <c r="D207" s="4" t="str">
        <f>VLOOKUP(B207,辅助信息!E:K,7,FALSE)</f>
        <v>JWDDCD2024102400111</v>
      </c>
      <c r="E207" s="4" t="str">
        <f>VLOOKUP(F207,辅助信息!A:B,2,FALSE)</f>
        <v>螺纹钢</v>
      </c>
      <c r="F207" s="4" t="s">
        <v>65</v>
      </c>
      <c r="G207" s="7">
        <v>38</v>
      </c>
      <c r="H207" s="7" t="e">
        <f>_xlfn._xlws.FILTER(#REF!,#REF!&amp;#REF!&amp;#REF!&amp;#REF!=C207&amp;F207&amp;I207&amp;J207,"未发货")</f>
        <v>#REF!</v>
      </c>
      <c r="I207" s="4" t="str">
        <f>VLOOKUP(B207,辅助信息!E:I,3,FALSE)</f>
        <v>（五冶达州国道542项目-三工区桥梁3工段）四川省达州市达川区赵固镇水文村原村委会下300米</v>
      </c>
      <c r="J207" s="4" t="str">
        <f>VLOOKUP(B207,辅助信息!E:I,4,FALSE)</f>
        <v>李代茂</v>
      </c>
      <c r="K207" s="4">
        <f>VLOOKUP(J207,辅助信息!H:I,2,FALSE)</f>
        <v>18302833536</v>
      </c>
      <c r="L207" s="83"/>
      <c r="M207" s="84"/>
      <c r="N207" s="84"/>
      <c r="O207" s="84"/>
      <c r="P207" s="84"/>
      <c r="Q207" s="4" t="str">
        <f>VLOOKUP(B207,辅助信息!E:M,9,FALSE)</f>
        <v>ZTWM-CDGS-XS-2024-0181-五冶天府-国道542项目（二批次）</v>
      </c>
      <c r="R207" s="8"/>
    </row>
    <row r="208" hidden="1" spans="2:18">
      <c r="B208" s="4" t="s">
        <v>56</v>
      </c>
      <c r="C208" s="5">
        <v>45667</v>
      </c>
      <c r="D208" s="4" t="str">
        <f>VLOOKUP(B208,辅助信息!E:K,7,FALSE)</f>
        <v>JWDDCD2025050800081</v>
      </c>
      <c r="E208" s="4" t="str">
        <f>VLOOKUP(F208,辅助信息!A:B,2,FALSE)</f>
        <v>螺纹钢</v>
      </c>
      <c r="F208" s="4" t="s">
        <v>30</v>
      </c>
      <c r="G208" s="7">
        <v>3</v>
      </c>
      <c r="H208" s="7" t="e">
        <f>_xlfn._xlws.FILTER(#REF!,#REF!&amp;#REF!&amp;#REF!&amp;#REF!=C208&amp;F208&amp;I208&amp;J208,"未发货")</f>
        <v>#REF!</v>
      </c>
      <c r="I208" s="4" t="str">
        <f>VLOOKUP(B208,辅助信息!E:I,3,FALSE)</f>
        <v>（商投建工达州中医药科技园-4工区-7号楼）达州市通川区达州中医药职业学院犀牛大道北段</v>
      </c>
      <c r="J208" s="4" t="str">
        <f>VLOOKUP(B208,辅助信息!E:I,4,FALSE)</f>
        <v>张扬</v>
      </c>
      <c r="K208" s="4">
        <f>VLOOKUP(J208,辅助信息!H:I,2,FALSE)</f>
        <v>18381904567</v>
      </c>
      <c r="L208" s="84" t="str">
        <f>VLOOKUP(B208,辅助信息!E:J,6,FALSE)</f>
        <v>控制炉批号尽量少,优先安排达钢,提前联系到场规格及数量</v>
      </c>
      <c r="M208" s="84"/>
      <c r="N208" s="84"/>
      <c r="O208" s="84"/>
      <c r="P208" s="84"/>
      <c r="Q208" s="4" t="str">
        <f>VLOOKUP(B208,辅助信息!E:M,9,FALSE)</f>
        <v>ZTWM-CDGS-XS-2024-0134-商投建工达州中医药科技成果示范园项目</v>
      </c>
      <c r="R208" s="8"/>
    </row>
    <row r="209" hidden="1" spans="2:18">
      <c r="B209" s="4" t="s">
        <v>56</v>
      </c>
      <c r="C209" s="5">
        <v>45667</v>
      </c>
      <c r="D209" s="4" t="str">
        <f>VLOOKUP(B209,辅助信息!E:K,7,FALSE)</f>
        <v>JWDDCD2025050800081</v>
      </c>
      <c r="E209" s="4" t="str">
        <f>VLOOKUP(F209,辅助信息!A:B,2,FALSE)</f>
        <v>螺纹钢</v>
      </c>
      <c r="F209" s="4" t="s">
        <v>28</v>
      </c>
      <c r="G209" s="7">
        <v>15</v>
      </c>
      <c r="H209" s="7" t="e">
        <f>_xlfn._xlws.FILTER(#REF!,#REF!&amp;#REF!&amp;#REF!&amp;#REF!=C209&amp;F209&amp;I209&amp;J209,"未发货")</f>
        <v>#REF!</v>
      </c>
      <c r="I209" s="4" t="str">
        <f>VLOOKUP(B209,辅助信息!E:I,3,FALSE)</f>
        <v>（商投建工达州中医药科技园-4工区-7号楼）达州市通川区达州中医药职业学院犀牛大道北段</v>
      </c>
      <c r="J209" s="4" t="str">
        <f>VLOOKUP(B209,辅助信息!E:I,4,FALSE)</f>
        <v>张扬</v>
      </c>
      <c r="K209" s="4">
        <f>VLOOKUP(J209,辅助信息!H:I,2,FALSE)</f>
        <v>18381904567</v>
      </c>
      <c r="L209" s="85"/>
      <c r="M209" s="84"/>
      <c r="N209" s="84"/>
      <c r="O209" s="84"/>
      <c r="P209" s="84"/>
      <c r="Q209" s="4" t="str">
        <f>VLOOKUP(B209,辅助信息!E:M,9,FALSE)</f>
        <v>ZTWM-CDGS-XS-2024-0134-商投建工达州中医药科技成果示范园项目</v>
      </c>
      <c r="R209" s="8"/>
    </row>
    <row r="210" hidden="1" spans="2:18">
      <c r="B210" s="4" t="s">
        <v>56</v>
      </c>
      <c r="C210" s="5">
        <v>45667</v>
      </c>
      <c r="D210" s="4" t="str">
        <f>VLOOKUP(B210,辅助信息!E:K,7,FALSE)</f>
        <v>JWDDCD2025050800081</v>
      </c>
      <c r="E210" s="4" t="str">
        <f>VLOOKUP(F210,辅助信息!A:B,2,FALSE)</f>
        <v>螺纹钢</v>
      </c>
      <c r="F210" s="4" t="s">
        <v>21</v>
      </c>
      <c r="G210" s="7">
        <v>6</v>
      </c>
      <c r="H210" s="7" t="e">
        <f>_xlfn._xlws.FILTER(#REF!,#REF!&amp;#REF!&amp;#REF!&amp;#REF!=C210&amp;F210&amp;I210&amp;J210,"未发货")</f>
        <v>#REF!</v>
      </c>
      <c r="I210" s="4" t="str">
        <f>VLOOKUP(B210,辅助信息!E:I,3,FALSE)</f>
        <v>（商投建工达州中医药科技园-4工区-7号楼）达州市通川区达州中医药职业学院犀牛大道北段</v>
      </c>
      <c r="J210" s="4" t="str">
        <f>VLOOKUP(B210,辅助信息!E:I,4,FALSE)</f>
        <v>张扬</v>
      </c>
      <c r="K210" s="4">
        <f>VLOOKUP(J210,辅助信息!H:I,2,FALSE)</f>
        <v>18381904567</v>
      </c>
      <c r="L210" s="85"/>
      <c r="M210" s="84"/>
      <c r="N210" s="84"/>
      <c r="O210" s="84"/>
      <c r="P210" s="84"/>
      <c r="Q210" s="4" t="str">
        <f>VLOOKUP(B210,辅助信息!E:M,9,FALSE)</f>
        <v>ZTWM-CDGS-XS-2024-0134-商投建工达州中医药科技成果示范园项目</v>
      </c>
      <c r="R210" s="8"/>
    </row>
    <row r="211" hidden="1" spans="2:18">
      <c r="B211" s="4" t="s">
        <v>56</v>
      </c>
      <c r="C211" s="5">
        <v>45667</v>
      </c>
      <c r="D211" s="4" t="str">
        <f>VLOOKUP(B211,辅助信息!E:K,7,FALSE)</f>
        <v>JWDDCD2025050800081</v>
      </c>
      <c r="E211" s="4" t="str">
        <f>VLOOKUP(F211,辅助信息!A:B,2,FALSE)</f>
        <v>螺纹钢</v>
      </c>
      <c r="F211" s="4" t="s">
        <v>46</v>
      </c>
      <c r="G211" s="7">
        <v>9</v>
      </c>
      <c r="H211" s="7" t="e">
        <f>_xlfn._xlws.FILTER(#REF!,#REF!&amp;#REF!&amp;#REF!&amp;#REF!=C211&amp;F211&amp;I211&amp;J211,"未发货")</f>
        <v>#REF!</v>
      </c>
      <c r="I211" s="4" t="str">
        <f>VLOOKUP(B211,辅助信息!E:I,3,FALSE)</f>
        <v>（商投建工达州中医药科技园-4工区-7号楼）达州市通川区达州中医药职业学院犀牛大道北段</v>
      </c>
      <c r="J211" s="4" t="str">
        <f>VLOOKUP(B211,辅助信息!E:I,4,FALSE)</f>
        <v>张扬</v>
      </c>
      <c r="K211" s="4">
        <f>VLOOKUP(J211,辅助信息!H:I,2,FALSE)</f>
        <v>18381904567</v>
      </c>
      <c r="L211" s="83"/>
      <c r="M211" s="84"/>
      <c r="N211" s="84"/>
      <c r="O211" s="84"/>
      <c r="P211" s="84"/>
      <c r="Q211" s="4" t="str">
        <f>VLOOKUP(B211,辅助信息!E:M,9,FALSE)</f>
        <v>ZTWM-CDGS-XS-2024-0134-商投建工达州中医药科技成果示范园项目</v>
      </c>
      <c r="R211" s="8"/>
    </row>
    <row r="212" hidden="1" spans="2:18">
      <c r="B212" s="4" t="s">
        <v>48</v>
      </c>
      <c r="C212" s="5">
        <v>45667</v>
      </c>
      <c r="D212" s="4" t="str">
        <f>VLOOKUP(B212,辅助信息!E:K,7,FALSE)</f>
        <v>ZTWM-CDGS-YL-20240529-006</v>
      </c>
      <c r="E212" s="4" t="str">
        <f>VLOOKUP(F212,辅助信息!A:B,2,FALSE)</f>
        <v>螺纹钢</v>
      </c>
      <c r="F212" s="4" t="s">
        <v>66</v>
      </c>
      <c r="G212" s="7">
        <f>40-12</f>
        <v>28</v>
      </c>
      <c r="H212" s="7" t="e">
        <f>_xlfn._xlws.FILTER(#REF!,#REF!&amp;#REF!&amp;#REF!&amp;#REF!=C212&amp;F212&amp;I212&amp;J212,"未发货")</f>
        <v>#REF!</v>
      </c>
      <c r="I212" s="4" t="str">
        <f>VLOOKUP(B212,辅助信息!E:I,3,FALSE)</f>
        <v>(华西颐海-科创农业生态谷-1号钢筋房)成都市简阳市白金山水库</v>
      </c>
      <c r="J212" s="4" t="str">
        <f>VLOOKUP(B212,辅助信息!E:I,4,FALSE)</f>
        <v>石清国</v>
      </c>
      <c r="K212" s="4">
        <f>VLOOKUP(J212,辅助信息!H:I,2,FALSE)</f>
        <v>13458642015</v>
      </c>
      <c r="L212" s="84" t="str">
        <f>VLOOKUP(B212,辅助信息!E:J,6,FALSE)</f>
        <v>优先威钢,我方卸车,新老国标钢厂不加价可直发</v>
      </c>
      <c r="M212" s="84"/>
      <c r="N212" s="84"/>
      <c r="O212" s="84"/>
      <c r="P212" s="84"/>
      <c r="Q212" s="4" t="str">
        <f>VLOOKUP(B212,辅助信息!E:M,9,FALSE)</f>
        <v>ZTWM-CDGS-XS-2024-0093-华西-颐海科创农业生态谷</v>
      </c>
      <c r="R212" s="8"/>
    </row>
    <row r="213" hidden="1" spans="2:18">
      <c r="B213" s="4" t="s">
        <v>48</v>
      </c>
      <c r="C213" s="5">
        <v>45667</v>
      </c>
      <c r="D213" s="4" t="str">
        <f>VLOOKUP(B213,辅助信息!E:K,7,FALSE)</f>
        <v>ZTWM-CDGS-YL-20240529-006</v>
      </c>
      <c r="E213" s="4" t="str">
        <f>VLOOKUP(F213,辅助信息!A:B,2,FALSE)</f>
        <v>螺纹钢</v>
      </c>
      <c r="F213" s="4" t="s">
        <v>46</v>
      </c>
      <c r="G213" s="7">
        <v>6</v>
      </c>
      <c r="H213" s="7" t="e">
        <f>_xlfn._xlws.FILTER(#REF!,#REF!&amp;#REF!&amp;#REF!&amp;#REF!=C213&amp;F213&amp;I213&amp;J213,"未发货")</f>
        <v>#REF!</v>
      </c>
      <c r="I213" s="4" t="str">
        <f>VLOOKUP(B213,辅助信息!E:I,3,FALSE)</f>
        <v>(华西颐海-科创农业生态谷-1号钢筋房)成都市简阳市白金山水库</v>
      </c>
      <c r="J213" s="4" t="str">
        <f>VLOOKUP(B213,辅助信息!E:I,4,FALSE)</f>
        <v>石清国</v>
      </c>
      <c r="K213" s="4">
        <f>VLOOKUP(J213,辅助信息!H:I,2,FALSE)</f>
        <v>13458642015</v>
      </c>
      <c r="L213" s="85"/>
      <c r="M213" s="84"/>
      <c r="N213" s="84"/>
      <c r="O213" s="84"/>
      <c r="P213" s="84"/>
      <c r="Q213" s="4" t="str">
        <f>VLOOKUP(B213,辅助信息!E:M,9,FALSE)</f>
        <v>ZTWM-CDGS-XS-2024-0093-华西-颐海科创农业生态谷</v>
      </c>
      <c r="R213" s="8"/>
    </row>
    <row r="214" hidden="1" spans="2:18">
      <c r="B214" s="4" t="s">
        <v>48</v>
      </c>
      <c r="C214" s="5">
        <v>45667</v>
      </c>
      <c r="D214" s="4" t="str">
        <f>VLOOKUP(B214,辅助信息!E:K,7,FALSE)</f>
        <v>ZTWM-CDGS-YL-20240529-006</v>
      </c>
      <c r="E214" s="4" t="str">
        <f>VLOOKUP(F214,辅助信息!A:B,2,FALSE)</f>
        <v>螺纹钢</v>
      </c>
      <c r="F214" s="4" t="s">
        <v>22</v>
      </c>
      <c r="G214" s="7">
        <v>10</v>
      </c>
      <c r="H214" s="7" t="e">
        <f>_xlfn._xlws.FILTER(#REF!,#REF!&amp;#REF!&amp;#REF!&amp;#REF!=C214&amp;F214&amp;I214&amp;J214,"未发货")</f>
        <v>#REF!</v>
      </c>
      <c r="I214" s="4" t="str">
        <f>VLOOKUP(B214,辅助信息!E:I,3,FALSE)</f>
        <v>(华西颐海-科创农业生态谷-1号钢筋房)成都市简阳市白金山水库</v>
      </c>
      <c r="J214" s="4" t="str">
        <f>VLOOKUP(B214,辅助信息!E:I,4,FALSE)</f>
        <v>石清国</v>
      </c>
      <c r="K214" s="4">
        <f>VLOOKUP(J214,辅助信息!H:I,2,FALSE)</f>
        <v>13458642015</v>
      </c>
      <c r="L214" s="83"/>
      <c r="M214" s="84"/>
      <c r="N214" s="84"/>
      <c r="O214" s="84"/>
      <c r="P214" s="84"/>
      <c r="Q214" s="4" t="str">
        <f>VLOOKUP(B214,辅助信息!E:M,9,FALSE)</f>
        <v>ZTWM-CDGS-XS-2024-0093-华西-颐海科创农业生态谷</v>
      </c>
      <c r="R214" s="8"/>
    </row>
    <row r="215" hidden="1" spans="2:18">
      <c r="B215" s="4" t="s">
        <v>44</v>
      </c>
      <c r="C215" s="5">
        <v>45667</v>
      </c>
      <c r="D215" s="4" t="str">
        <f>VLOOKUP(B215,辅助信息!E:K,7,FALSE)</f>
        <v>ZTWM-CDGS-YL-20240911-005</v>
      </c>
      <c r="E215" s="4" t="str">
        <f>VLOOKUP(F215,辅助信息!A:B,2,FALSE)</f>
        <v>盘螺</v>
      </c>
      <c r="F215" s="4" t="s">
        <v>26</v>
      </c>
      <c r="G215" s="94">
        <v>35</v>
      </c>
      <c r="H215" s="7" t="e">
        <f>_xlfn._xlws.FILTER(#REF!,#REF!&amp;#REF!&amp;#REF!&amp;#REF!=C215&amp;F215&amp;I215&amp;J215,"未发货")</f>
        <v>#REF!</v>
      </c>
      <c r="I215" s="4" t="str">
        <f>VLOOKUP(B215,辅助信息!E:I,3,FALSE)</f>
        <v>（华西酒城南）成都市武侯区火车南站西路8号酒城南项目</v>
      </c>
      <c r="J215" s="4" t="str">
        <f>VLOOKUP(B215,辅助信息!E:I,4,FALSE)</f>
        <v>龙耀宇</v>
      </c>
      <c r="K215" s="4">
        <f>VLOOKUP(J215,辅助信息!H:I,2,FALSE)</f>
        <v>18384145895</v>
      </c>
      <c r="L215" s="84" t="str">
        <f>VLOOKUP(B215,辅助信息!E:J,6,FALSE)</f>
        <v>对方卸车</v>
      </c>
      <c r="M215" s="84"/>
      <c r="N215" s="84"/>
      <c r="O215" s="84"/>
      <c r="P215" s="84"/>
      <c r="Q215" s="4" t="str">
        <f>VLOOKUP(B215,辅助信息!E:M,9,FALSE)</f>
        <v>ZTWM-CDGS-XS-2024-0189-华西集采-酒城南项目</v>
      </c>
      <c r="R215" s="8"/>
    </row>
    <row r="216" hidden="1" spans="2:18">
      <c r="B216" s="4" t="s">
        <v>31</v>
      </c>
      <c r="C216" s="5">
        <v>45667</v>
      </c>
      <c r="D216" s="4" t="str">
        <f>VLOOKUP(B216,辅助信息!E:K,7,FALSE)</f>
        <v>JWDDCD2024121000136</v>
      </c>
      <c r="E216" s="4" t="str">
        <f>VLOOKUP(F216,辅助信息!A:B,2,FALSE)</f>
        <v>螺纹钢</v>
      </c>
      <c r="F216" s="4" t="s">
        <v>27</v>
      </c>
      <c r="G216" s="7">
        <v>15</v>
      </c>
      <c r="H216" s="7" t="e">
        <f>_xlfn._xlws.FILTER(#REF!,#REF!&amp;#REF!&amp;#REF!&amp;#REF!=C216&amp;F216&amp;I216&amp;J216,"未发货")</f>
        <v>#REF!</v>
      </c>
      <c r="I216" s="4" t="str">
        <f>VLOOKUP(B216,辅助信息!E:I,3,FALSE)</f>
        <v>（四川商建-射洪城乡一体化项目）遂宁市射洪市忠新幼儿园北侧约220米新溪小区</v>
      </c>
      <c r="J216" s="4" t="str">
        <f>VLOOKUP(B216,辅助信息!E:I,4,FALSE)</f>
        <v>柏子刚</v>
      </c>
      <c r="K216" s="4">
        <f>VLOOKUP(J216,辅助信息!H:I,2,FALSE)</f>
        <v>15692885305</v>
      </c>
      <c r="L216" s="84" t="str">
        <f>VLOOKUP(B216,辅助信息!E:J,6,FALSE)</f>
        <v>提前联系到场规格及数量</v>
      </c>
      <c r="M216" s="84"/>
      <c r="N216" s="84"/>
      <c r="O216" s="84"/>
      <c r="P216" s="84"/>
      <c r="Q216" s="4" t="str">
        <f>VLOOKUP(B216,辅助信息!E:M,9,FALSE)</f>
        <v>ZTWM-CDGS-XS-2024-0179-四川商投-射洪城乡一体化建设项目</v>
      </c>
      <c r="R216" s="8"/>
    </row>
    <row r="217" hidden="1" spans="2:18">
      <c r="B217" s="4" t="s">
        <v>31</v>
      </c>
      <c r="C217" s="5">
        <v>45667</v>
      </c>
      <c r="D217" s="4" t="str">
        <f>VLOOKUP(B217,辅助信息!E:K,7,FALSE)</f>
        <v>JWDDCD2024121000136</v>
      </c>
      <c r="E217" s="4" t="str">
        <f>VLOOKUP(F217,辅助信息!A:B,2,FALSE)</f>
        <v>螺纹钢</v>
      </c>
      <c r="F217" s="4" t="s">
        <v>19</v>
      </c>
      <c r="G217" s="7">
        <v>15</v>
      </c>
      <c r="H217" s="7" t="e">
        <f>_xlfn._xlws.FILTER(#REF!,#REF!&amp;#REF!&amp;#REF!&amp;#REF!=C217&amp;F217&amp;I217&amp;J217,"未发货")</f>
        <v>#REF!</v>
      </c>
      <c r="I217" s="4" t="str">
        <f>VLOOKUP(B217,辅助信息!E:I,3,FALSE)</f>
        <v>（四川商建-射洪城乡一体化项目）遂宁市射洪市忠新幼儿园北侧约220米新溪小区</v>
      </c>
      <c r="J217" s="4" t="str">
        <f>VLOOKUP(B217,辅助信息!E:I,4,FALSE)</f>
        <v>柏子刚</v>
      </c>
      <c r="K217" s="4">
        <f>VLOOKUP(J217,辅助信息!H:I,2,FALSE)</f>
        <v>15692885305</v>
      </c>
      <c r="L217" s="85"/>
      <c r="M217" s="84"/>
      <c r="N217" s="84"/>
      <c r="O217" s="84"/>
      <c r="P217" s="84"/>
      <c r="Q217" s="4" t="str">
        <f>VLOOKUP(B217,辅助信息!E:M,9,FALSE)</f>
        <v>ZTWM-CDGS-XS-2024-0179-四川商投-射洪城乡一体化建设项目</v>
      </c>
      <c r="R217" s="8"/>
    </row>
    <row r="218" hidden="1" spans="2:18">
      <c r="B218" s="4" t="s">
        <v>31</v>
      </c>
      <c r="C218" s="5">
        <v>45667</v>
      </c>
      <c r="D218" s="4" t="str">
        <f>VLOOKUP(B218,辅助信息!E:K,7,FALSE)</f>
        <v>JWDDCD2024121000136</v>
      </c>
      <c r="E218" s="4" t="str">
        <f>VLOOKUP(F218,辅助信息!A:B,2,FALSE)</f>
        <v>螺纹钢</v>
      </c>
      <c r="F218" s="4" t="s">
        <v>32</v>
      </c>
      <c r="G218" s="7">
        <v>54</v>
      </c>
      <c r="H218" s="7" t="e">
        <f>_xlfn._xlws.FILTER(#REF!,#REF!&amp;#REF!&amp;#REF!&amp;#REF!=C218&amp;F218&amp;I218&amp;J218,"未发货")</f>
        <v>#REF!</v>
      </c>
      <c r="I218" s="4" t="str">
        <f>VLOOKUP(B218,辅助信息!E:I,3,FALSE)</f>
        <v>（四川商建-射洪城乡一体化项目）遂宁市射洪市忠新幼儿园北侧约220米新溪小区</v>
      </c>
      <c r="J218" s="4" t="str">
        <f>VLOOKUP(B218,辅助信息!E:I,4,FALSE)</f>
        <v>柏子刚</v>
      </c>
      <c r="K218" s="4">
        <f>VLOOKUP(J218,辅助信息!H:I,2,FALSE)</f>
        <v>15692885305</v>
      </c>
      <c r="L218" s="85"/>
      <c r="M218" s="84"/>
      <c r="N218" s="84"/>
      <c r="O218" s="84"/>
      <c r="P218" s="84"/>
      <c r="Q218" s="4" t="str">
        <f>VLOOKUP(B218,辅助信息!E:M,9,FALSE)</f>
        <v>ZTWM-CDGS-XS-2024-0179-四川商投-射洪城乡一体化建设项目</v>
      </c>
      <c r="R218" s="8"/>
    </row>
    <row r="219" hidden="1" spans="2:18">
      <c r="B219" s="4" t="s">
        <v>31</v>
      </c>
      <c r="C219" s="5">
        <v>45667</v>
      </c>
      <c r="D219" s="4" t="str">
        <f>VLOOKUP(B219,辅助信息!E:K,7,FALSE)</f>
        <v>JWDDCD2024121000136</v>
      </c>
      <c r="E219" s="4" t="str">
        <f>VLOOKUP(F219,辅助信息!A:B,2,FALSE)</f>
        <v>螺纹钢</v>
      </c>
      <c r="F219" s="4" t="s">
        <v>30</v>
      </c>
      <c r="G219" s="7">
        <v>21</v>
      </c>
      <c r="H219" s="7" t="e">
        <f>_xlfn._xlws.FILTER(#REF!,#REF!&amp;#REF!&amp;#REF!&amp;#REF!=C219&amp;F219&amp;I219&amp;J219,"未发货")</f>
        <v>#REF!</v>
      </c>
      <c r="I219" s="4" t="str">
        <f>VLOOKUP(B219,辅助信息!E:I,3,FALSE)</f>
        <v>（四川商建-射洪城乡一体化项目）遂宁市射洪市忠新幼儿园北侧约220米新溪小区</v>
      </c>
      <c r="J219" s="4" t="str">
        <f>VLOOKUP(B219,辅助信息!E:I,4,FALSE)</f>
        <v>柏子刚</v>
      </c>
      <c r="K219" s="4">
        <f>VLOOKUP(J219,辅助信息!H:I,2,FALSE)</f>
        <v>15692885305</v>
      </c>
      <c r="L219" s="83"/>
      <c r="M219" s="84"/>
      <c r="N219" s="84"/>
      <c r="O219" s="84"/>
      <c r="P219" s="84"/>
      <c r="Q219" s="4" t="str">
        <f>VLOOKUP(B219,辅助信息!E:M,9,FALSE)</f>
        <v>ZTWM-CDGS-XS-2024-0179-四川商投-射洪城乡一体化建设项目</v>
      </c>
      <c r="R219" s="8"/>
    </row>
    <row r="220" hidden="1" spans="2:18">
      <c r="B220" s="4" t="s">
        <v>43</v>
      </c>
      <c r="C220" s="5">
        <v>45667</v>
      </c>
      <c r="D220" s="4" t="str">
        <f>VLOOKUP(B220,辅助信息!E:K,7,FALSE)</f>
        <v>JWDDCD2024101600090</v>
      </c>
      <c r="E220" s="4" t="str">
        <f>VLOOKUP(F220,辅助信息!A:B,2,FALSE)</f>
        <v>盘螺</v>
      </c>
      <c r="F220" s="4" t="s">
        <v>40</v>
      </c>
      <c r="G220" s="7">
        <v>16</v>
      </c>
      <c r="H220" s="7" t="e">
        <f>_xlfn._xlws.FILTER(#REF!,#REF!&amp;#REF!&amp;#REF!&amp;#REF!=C220&amp;F220&amp;I220&amp;J220,"未发货")</f>
        <v>#REF!</v>
      </c>
      <c r="I220" s="4" t="str">
        <f>VLOOKUP(B220,辅助信息!E:I,3,FALSE)</f>
        <v>（达州市公共卫生医疗中心项目-二标-3号楼）达州市通川区西外复兴镇公共卫生临床医疗中心项目</v>
      </c>
      <c r="J220" s="4" t="str">
        <f>VLOOKUP(B220,辅助信息!E:I,4,FALSE)</f>
        <v>黄永林</v>
      </c>
      <c r="K220" s="4">
        <f>VLOOKUP(J220,辅助信息!H:I,2,FALSE)</f>
        <v>15982487227</v>
      </c>
      <c r="L220" s="69"/>
      <c r="M220" s="69"/>
      <c r="N220" s="69"/>
      <c r="O220" s="69"/>
      <c r="P220" s="69"/>
      <c r="Q220" s="8"/>
      <c r="R220" s="8"/>
    </row>
    <row r="221" hidden="1" spans="2:18">
      <c r="B221" s="4" t="s">
        <v>43</v>
      </c>
      <c r="C221" s="5">
        <v>45667</v>
      </c>
      <c r="D221" s="4" t="str">
        <f>VLOOKUP(B221,辅助信息!E:K,7,FALSE)</f>
        <v>JWDDCD2024101600090</v>
      </c>
      <c r="E221" s="4" t="str">
        <f>VLOOKUP(F221,辅助信息!A:B,2,FALSE)</f>
        <v>盘螺</v>
      </c>
      <c r="F221" s="4" t="s">
        <v>41</v>
      </c>
      <c r="G221" s="7">
        <v>12</v>
      </c>
      <c r="H221" s="7">
        <v>12</v>
      </c>
      <c r="I221" s="4" t="str">
        <f>VLOOKUP(B221,辅助信息!E:I,3,FALSE)</f>
        <v>（达州市公共卫生医疗中心项目-二标-3号楼）达州市通川区西外复兴镇公共卫生临床医疗中心项目</v>
      </c>
      <c r="J221" s="4" t="str">
        <f>VLOOKUP(B221,辅助信息!E:I,4,FALSE)</f>
        <v>黄永林</v>
      </c>
      <c r="K221" s="4">
        <f>VLOOKUP(J221,辅助信息!H:I,2,FALSE)</f>
        <v>15982487227</v>
      </c>
      <c r="L221" s="69"/>
      <c r="M221" s="69"/>
      <c r="N221" s="69"/>
      <c r="O221" s="69"/>
      <c r="P221" s="69"/>
      <c r="Q221" s="8"/>
      <c r="R221" s="8"/>
    </row>
    <row r="222" hidden="1" spans="2:18">
      <c r="B222" s="4" t="s">
        <v>43</v>
      </c>
      <c r="C222" s="5">
        <v>45667</v>
      </c>
      <c r="D222" s="4" t="str">
        <f>VLOOKUP(B222,辅助信息!E:K,7,FALSE)</f>
        <v>JWDDCD2024101600090</v>
      </c>
      <c r="E222" s="4" t="str">
        <f>VLOOKUP(F222,辅助信息!A:B,2,FALSE)</f>
        <v>螺纹钢</v>
      </c>
      <c r="F222" s="4" t="s">
        <v>27</v>
      </c>
      <c r="G222" s="7">
        <v>25</v>
      </c>
      <c r="H222" s="7" t="e">
        <f>_xlfn._xlws.FILTER(#REF!,#REF!&amp;#REF!&amp;#REF!&amp;#REF!=C222&amp;F222&amp;I222&amp;J222,"未发货")</f>
        <v>#REF!</v>
      </c>
      <c r="I222" s="4" t="str">
        <f>VLOOKUP(B222,辅助信息!E:I,3,FALSE)</f>
        <v>（达州市公共卫生医疗中心项目-二标-3号楼）达州市通川区西外复兴镇公共卫生临床医疗中心项目</v>
      </c>
      <c r="J222" s="4" t="str">
        <f>VLOOKUP(B222,辅助信息!E:I,4,FALSE)</f>
        <v>黄永林</v>
      </c>
      <c r="K222" s="4">
        <f>VLOOKUP(J222,辅助信息!H:I,2,FALSE)</f>
        <v>15982487227</v>
      </c>
      <c r="L222" s="69"/>
      <c r="M222" s="69"/>
      <c r="N222" s="69"/>
      <c r="O222" s="69"/>
      <c r="P222" s="69"/>
      <c r="Q222" s="8"/>
      <c r="R222" s="8"/>
    </row>
    <row r="223" hidden="1" spans="2:18">
      <c r="B223" s="4" t="s">
        <v>68</v>
      </c>
      <c r="C223" s="5">
        <v>45667</v>
      </c>
      <c r="D223" s="4" t="str">
        <f>VLOOKUP(B223,辅助信息!E:K,7,FALSE)</f>
        <v>JWDDCD2025050800081</v>
      </c>
      <c r="E223" s="4" t="str">
        <f>VLOOKUP(F223,辅助信息!A:B,2,FALSE)</f>
        <v>盘螺</v>
      </c>
      <c r="F223" s="4" t="s">
        <v>26</v>
      </c>
      <c r="G223" s="7">
        <v>9</v>
      </c>
      <c r="H223" s="7" t="e">
        <f>_xlfn._xlws.FILTER(#REF!,#REF!&amp;#REF!&amp;#REF!&amp;#REF!=C223&amp;F223&amp;I223&amp;J223,"未发货")</f>
        <v>#REF!</v>
      </c>
      <c r="I223" s="4" t="str">
        <f>VLOOKUP(B223,辅助信息!E:I,3,FALSE)</f>
        <v>（商投建工达州中医药科技园-2工区-景观桥）达州市通川区达州中医药职业学院犀牛大道北段</v>
      </c>
      <c r="J223" s="4" t="str">
        <f>VLOOKUP(B223,辅助信息!E:I,4,FALSE)</f>
        <v>李波</v>
      </c>
      <c r="K223" s="4">
        <f>VLOOKUP(J223,辅助信息!H:I,2,FALSE)</f>
        <v>18381899787</v>
      </c>
      <c r="L223" s="69"/>
      <c r="M223" s="69"/>
      <c r="N223" s="69"/>
      <c r="O223" s="69"/>
      <c r="P223" s="69"/>
      <c r="Q223" s="8"/>
      <c r="R223" s="8"/>
    </row>
    <row r="224" hidden="1" spans="2:18">
      <c r="B224" s="4" t="s">
        <v>68</v>
      </c>
      <c r="C224" s="5">
        <v>45667</v>
      </c>
      <c r="D224" s="4" t="str">
        <f>VLOOKUP(B224,辅助信息!E:K,7,FALSE)</f>
        <v>JWDDCD2025050800081</v>
      </c>
      <c r="E224" s="4" t="str">
        <f>VLOOKUP(F224,辅助信息!A:B,2,FALSE)</f>
        <v>螺纹钢</v>
      </c>
      <c r="F224" s="4" t="s">
        <v>32</v>
      </c>
      <c r="G224" s="7">
        <v>3</v>
      </c>
      <c r="H224" s="7" t="e">
        <f>_xlfn._xlws.FILTER(#REF!,#REF!&amp;#REF!&amp;#REF!&amp;#REF!=C224&amp;F224&amp;I224&amp;J224,"未发货")</f>
        <v>#REF!</v>
      </c>
      <c r="I224" s="4" t="str">
        <f>VLOOKUP(B224,辅助信息!E:I,3,FALSE)</f>
        <v>（商投建工达州中医药科技园-2工区-景观桥）达州市通川区达州中医药职业学院犀牛大道北段</v>
      </c>
      <c r="J224" s="4" t="str">
        <f>VLOOKUP(B224,辅助信息!E:I,4,FALSE)</f>
        <v>李波</v>
      </c>
      <c r="K224" s="4">
        <f>VLOOKUP(J224,辅助信息!H:I,2,FALSE)</f>
        <v>18381899787</v>
      </c>
      <c r="L224" s="69"/>
      <c r="M224" s="69"/>
      <c r="N224" s="69"/>
      <c r="O224" s="69"/>
      <c r="P224" s="69"/>
      <c r="Q224" s="8"/>
      <c r="R224" s="8"/>
    </row>
    <row r="225" hidden="1" spans="2:18">
      <c r="B225" s="4" t="s">
        <v>68</v>
      </c>
      <c r="C225" s="5">
        <v>45667</v>
      </c>
      <c r="D225" s="4" t="str">
        <f>VLOOKUP(B225,辅助信息!E:K,7,FALSE)</f>
        <v>JWDDCD2025050800081</v>
      </c>
      <c r="E225" s="4" t="str">
        <f>VLOOKUP(F225,辅助信息!A:B,2,FALSE)</f>
        <v>螺纹钢</v>
      </c>
      <c r="F225" s="4" t="s">
        <v>65</v>
      </c>
      <c r="G225" s="7">
        <v>115</v>
      </c>
      <c r="H225" s="7" t="e">
        <f>_xlfn._xlws.FILTER(#REF!,#REF!&amp;#REF!&amp;#REF!&amp;#REF!=C225&amp;F225&amp;I225&amp;J225,"未发货")</f>
        <v>#REF!</v>
      </c>
      <c r="I225" s="4" t="str">
        <f>VLOOKUP(B225,辅助信息!E:I,3,FALSE)</f>
        <v>（商投建工达州中医药科技园-2工区-景观桥）达州市通川区达州中医药职业学院犀牛大道北段</v>
      </c>
      <c r="J225" s="4" t="str">
        <f>VLOOKUP(B225,辅助信息!E:I,4,FALSE)</f>
        <v>李波</v>
      </c>
      <c r="K225" s="4">
        <f>VLOOKUP(J225,辅助信息!H:I,2,FALSE)</f>
        <v>18381899787</v>
      </c>
      <c r="L225" s="69"/>
      <c r="M225" s="69"/>
      <c r="N225" s="69"/>
      <c r="O225" s="69"/>
      <c r="P225" s="69"/>
      <c r="Q225" s="8"/>
      <c r="R225" s="8"/>
    </row>
    <row r="226" hidden="1" spans="2:18">
      <c r="B226" s="4" t="s">
        <v>69</v>
      </c>
      <c r="C226" s="5">
        <v>45667</v>
      </c>
      <c r="D226" s="4" t="str">
        <f>VLOOKUP(B226,辅助信息!E:K,7,FALSE)</f>
        <v>JWDDCD2025050800081</v>
      </c>
      <c r="E226" s="4" t="str">
        <f>VLOOKUP(F226,辅助信息!A:B,2,FALSE)</f>
        <v>盘螺</v>
      </c>
      <c r="F226" s="4" t="s">
        <v>49</v>
      </c>
      <c r="G226" s="7">
        <v>9</v>
      </c>
      <c r="H226" s="7" t="e">
        <f>_xlfn._xlws.FILTER(#REF!,#REF!&amp;#REF!&amp;#REF!&amp;#REF!=C226&amp;F226&amp;I226&amp;J226,"未发货")</f>
        <v>#REF!</v>
      </c>
      <c r="I226" s="4" t="str">
        <f>VLOOKUP(B226,辅助信息!E:I,3,FALSE)</f>
        <v>（商投建工达州中医药科技园-4工区-2号楼）达州市通川区达州中医药职业学院犀牛大道北段</v>
      </c>
      <c r="J226" s="4" t="str">
        <f>VLOOKUP(B226,辅助信息!E:I,4,FALSE)</f>
        <v>张扬</v>
      </c>
      <c r="K226" s="4">
        <f>VLOOKUP(J226,辅助信息!H:I,2,FALSE)</f>
        <v>18381904567</v>
      </c>
      <c r="L226" s="69"/>
      <c r="M226" s="69"/>
      <c r="N226" s="69"/>
      <c r="O226" s="69"/>
      <c r="P226" s="69"/>
      <c r="Q226" s="8"/>
      <c r="R226" s="8"/>
    </row>
    <row r="227" hidden="1" spans="2:18">
      <c r="B227" s="4" t="s">
        <v>69</v>
      </c>
      <c r="C227" s="5">
        <v>45667</v>
      </c>
      <c r="D227" s="4" t="str">
        <f>VLOOKUP(B227,辅助信息!E:K,7,FALSE)</f>
        <v>JWDDCD2025050800081</v>
      </c>
      <c r="E227" s="4" t="str">
        <f>VLOOKUP(F227,辅助信息!A:B,2,FALSE)</f>
        <v>盘螺</v>
      </c>
      <c r="F227" s="4" t="s">
        <v>40</v>
      </c>
      <c r="G227" s="7">
        <v>45</v>
      </c>
      <c r="H227" s="7" t="e">
        <f>_xlfn._xlws.FILTER(#REF!,#REF!&amp;#REF!&amp;#REF!&amp;#REF!=C227&amp;F227&amp;I227&amp;J227,"未发货")</f>
        <v>#REF!</v>
      </c>
      <c r="I227" s="4" t="str">
        <f>VLOOKUP(B227,辅助信息!E:I,3,FALSE)</f>
        <v>（商投建工达州中医药科技园-4工区-2号楼）达州市通川区达州中医药职业学院犀牛大道北段</v>
      </c>
      <c r="J227" s="4" t="str">
        <f>VLOOKUP(B227,辅助信息!E:I,4,FALSE)</f>
        <v>张扬</v>
      </c>
      <c r="K227" s="4">
        <f>VLOOKUP(J227,辅助信息!H:I,2,FALSE)</f>
        <v>18381904567</v>
      </c>
      <c r="L227" s="69"/>
      <c r="M227" s="69"/>
      <c r="N227" s="69"/>
      <c r="O227" s="69"/>
      <c r="P227" s="69"/>
      <c r="Q227" s="8"/>
      <c r="R227" s="8"/>
    </row>
    <row r="228" hidden="1" spans="2:18">
      <c r="B228" s="4" t="s">
        <v>69</v>
      </c>
      <c r="C228" s="5">
        <v>45667</v>
      </c>
      <c r="D228" s="4" t="str">
        <f>VLOOKUP(B228,辅助信息!E:K,7,FALSE)</f>
        <v>JWDDCD2025050800081</v>
      </c>
      <c r="E228" s="4" t="str">
        <f>VLOOKUP(F228,辅助信息!A:B,2,FALSE)</f>
        <v>盘螺</v>
      </c>
      <c r="F228" s="4" t="s">
        <v>41</v>
      </c>
      <c r="G228" s="7">
        <v>15</v>
      </c>
      <c r="H228" s="7" t="e">
        <f>_xlfn._xlws.FILTER(#REF!,#REF!&amp;#REF!&amp;#REF!&amp;#REF!=C228&amp;F228&amp;I228&amp;J228,"未发货")</f>
        <v>#REF!</v>
      </c>
      <c r="I228" s="4" t="str">
        <f>VLOOKUP(B228,辅助信息!E:I,3,FALSE)</f>
        <v>（商投建工达州中医药科技园-4工区-2号楼）达州市通川区达州中医药职业学院犀牛大道北段</v>
      </c>
      <c r="J228" s="4" t="str">
        <f>VLOOKUP(B228,辅助信息!E:I,4,FALSE)</f>
        <v>张扬</v>
      </c>
      <c r="K228" s="4">
        <f>VLOOKUP(J228,辅助信息!H:I,2,FALSE)</f>
        <v>18381904567</v>
      </c>
      <c r="L228" s="69"/>
      <c r="M228" s="69"/>
      <c r="N228" s="69"/>
      <c r="O228" s="69"/>
      <c r="P228" s="69"/>
      <c r="Q228" s="8"/>
      <c r="R228" s="8"/>
    </row>
    <row r="229" hidden="1" spans="2:18">
      <c r="B229" s="4" t="s">
        <v>56</v>
      </c>
      <c r="C229" s="5">
        <v>45667</v>
      </c>
      <c r="D229" s="4" t="str">
        <f>VLOOKUP(B229,辅助信息!E:K,7,FALSE)</f>
        <v>JWDDCD2025050800081</v>
      </c>
      <c r="E229" s="4" t="str">
        <f>VLOOKUP(F229,辅助信息!A:B,2,FALSE)</f>
        <v>螺纹钢</v>
      </c>
      <c r="F229" s="4" t="s">
        <v>30</v>
      </c>
      <c r="G229" s="7">
        <v>3</v>
      </c>
      <c r="H229" s="7" t="e">
        <f>_xlfn._xlws.FILTER(#REF!,#REF!&amp;#REF!&amp;#REF!&amp;#REF!=C229&amp;F229&amp;I229&amp;J229,"未发货")</f>
        <v>#REF!</v>
      </c>
      <c r="I229" s="4" t="str">
        <f>VLOOKUP(B229,辅助信息!E:I,3,FALSE)</f>
        <v>（商投建工达州中医药科技园-4工区-7号楼）达州市通川区达州中医药职业学院犀牛大道北段</v>
      </c>
      <c r="J229" s="4" t="str">
        <f>VLOOKUP(B229,辅助信息!E:I,4,FALSE)</f>
        <v>张扬</v>
      </c>
      <c r="K229" s="4">
        <f>VLOOKUP(J229,辅助信息!H:I,2,FALSE)</f>
        <v>18381904567</v>
      </c>
      <c r="L229" s="69"/>
      <c r="M229" s="69"/>
      <c r="N229" s="69"/>
      <c r="O229" s="69"/>
      <c r="P229" s="69"/>
      <c r="Q229" s="8"/>
      <c r="R229" s="8"/>
    </row>
    <row r="230" hidden="1" spans="2:18">
      <c r="B230" s="4" t="s">
        <v>56</v>
      </c>
      <c r="C230" s="5">
        <v>45667</v>
      </c>
      <c r="D230" s="4" t="str">
        <f>VLOOKUP(B230,辅助信息!E:K,7,FALSE)</f>
        <v>JWDDCD2025050800081</v>
      </c>
      <c r="E230" s="4" t="str">
        <f>VLOOKUP(F230,辅助信息!A:B,2,FALSE)</f>
        <v>螺纹钢</v>
      </c>
      <c r="F230" s="4" t="s">
        <v>28</v>
      </c>
      <c r="G230" s="7">
        <v>15</v>
      </c>
      <c r="H230" s="7" t="e">
        <f>_xlfn._xlws.FILTER(#REF!,#REF!&amp;#REF!&amp;#REF!&amp;#REF!=C230&amp;F230&amp;I230&amp;J230,"未发货")</f>
        <v>#REF!</v>
      </c>
      <c r="I230" s="4" t="str">
        <f>VLOOKUP(B230,辅助信息!E:I,3,FALSE)</f>
        <v>（商投建工达州中医药科技园-4工区-7号楼）达州市通川区达州中医药职业学院犀牛大道北段</v>
      </c>
      <c r="J230" s="4" t="str">
        <f>VLOOKUP(B230,辅助信息!E:I,4,FALSE)</f>
        <v>张扬</v>
      </c>
      <c r="K230" s="4">
        <f>VLOOKUP(J230,辅助信息!H:I,2,FALSE)</f>
        <v>18381904567</v>
      </c>
      <c r="L230" s="69"/>
      <c r="M230" s="69"/>
      <c r="N230" s="69"/>
      <c r="O230" s="69"/>
      <c r="P230" s="69"/>
      <c r="Q230" s="8"/>
      <c r="R230" s="8"/>
    </row>
    <row r="231" hidden="1" spans="2:18">
      <c r="B231" s="4" t="s">
        <v>56</v>
      </c>
      <c r="C231" s="5">
        <v>45667</v>
      </c>
      <c r="D231" s="4" t="str">
        <f>VLOOKUP(B231,辅助信息!E:K,7,FALSE)</f>
        <v>JWDDCD2025050800081</v>
      </c>
      <c r="E231" s="4" t="str">
        <f>VLOOKUP(F231,辅助信息!A:B,2,FALSE)</f>
        <v>螺纹钢</v>
      </c>
      <c r="F231" s="4" t="s">
        <v>21</v>
      </c>
      <c r="G231" s="7">
        <v>6</v>
      </c>
      <c r="H231" s="7" t="e">
        <f>_xlfn._xlws.FILTER(#REF!,#REF!&amp;#REF!&amp;#REF!&amp;#REF!=C231&amp;F231&amp;I231&amp;J231,"未发货")</f>
        <v>#REF!</v>
      </c>
      <c r="I231" s="4" t="str">
        <f>VLOOKUP(B231,辅助信息!E:I,3,FALSE)</f>
        <v>（商投建工达州中医药科技园-4工区-7号楼）达州市通川区达州中医药职业学院犀牛大道北段</v>
      </c>
      <c r="J231" s="4" t="str">
        <f>VLOOKUP(B231,辅助信息!E:I,4,FALSE)</f>
        <v>张扬</v>
      </c>
      <c r="K231" s="4">
        <f>VLOOKUP(J231,辅助信息!H:I,2,FALSE)</f>
        <v>18381904567</v>
      </c>
      <c r="L231" s="69"/>
      <c r="M231" s="69"/>
      <c r="N231" s="69"/>
      <c r="O231" s="69"/>
      <c r="P231" s="69"/>
      <c r="Q231" s="8"/>
      <c r="R231" s="8"/>
    </row>
    <row r="232" hidden="1" spans="2:18">
      <c r="B232" s="90" t="s">
        <v>56</v>
      </c>
      <c r="C232" s="91">
        <v>45667</v>
      </c>
      <c r="D232" s="90" t="str">
        <f>VLOOKUP(B232,辅助信息!E:K,7,FALSE)</f>
        <v>JWDDCD2025050800081</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9"/>
      <c r="M232" s="69"/>
      <c r="N232" s="69"/>
      <c r="O232" s="69"/>
      <c r="P232" s="69"/>
      <c r="Q232" s="8"/>
      <c r="R232" s="8"/>
    </row>
    <row r="233" hidden="1" spans="2:18">
      <c r="B233" s="4" t="s">
        <v>17</v>
      </c>
      <c r="C233" s="5">
        <v>45668</v>
      </c>
      <c r="D233" s="4" t="str">
        <f>VLOOKUP(B233,辅助信息!E:K,7,FALSE)</f>
        <v>JWDDCD2024101600090</v>
      </c>
      <c r="E233" s="4" t="str">
        <f>VLOOKUP(F233,辅助信息!A:B,2,FALSE)</f>
        <v>螺纹钢</v>
      </c>
      <c r="F233" s="4" t="s">
        <v>18</v>
      </c>
      <c r="G233" s="7">
        <f>149-108</f>
        <v>41</v>
      </c>
      <c r="H233" s="7">
        <v>41</v>
      </c>
      <c r="I233" s="4" t="str">
        <f>VLOOKUP(B233,辅助信息!E:I,3,FALSE)</f>
        <v>（达州市公共卫生临床医疗中心项目-一标-1号制作房）达州市通川区西外复兴镇公共卫生临床医疗中心项目</v>
      </c>
      <c r="J233" s="4" t="str">
        <f>VLOOKUP(B233,辅助信息!E:I,4,FALSE)</f>
        <v>潘建发</v>
      </c>
      <c r="K233" s="86">
        <f>VLOOKUP(J233,辅助信息!H:I,2,FALSE)</f>
        <v>13658059919</v>
      </c>
      <c r="L233" s="95"/>
      <c r="M233" s="69"/>
      <c r="N233" s="69"/>
      <c r="O233" s="69"/>
      <c r="P233" s="69"/>
      <c r="Q233" s="8" t="str">
        <f>VLOOKUP(B233,辅助信息!E:M,9,FALSE)</f>
        <v>ZTWM-CDGS-XS-2024-0205-五冶钢构-达州市通川区西外复兴镇及临近片区建设项目</v>
      </c>
      <c r="R233" s="8"/>
    </row>
    <row r="234" hidden="1" spans="2:18">
      <c r="B234" s="4" t="s">
        <v>48</v>
      </c>
      <c r="C234" s="5">
        <v>45668</v>
      </c>
      <c r="D234" s="4" t="str">
        <f>VLOOKUP(B234,辅助信息!E:K,7,FALSE)</f>
        <v>ZTWM-CDGS-YL-20240529-006</v>
      </c>
      <c r="E234" s="4" t="str">
        <f>VLOOKUP(F234,辅助信息!A:B,2,FALSE)</f>
        <v>螺纹钢</v>
      </c>
      <c r="F234" s="4" t="s">
        <v>66</v>
      </c>
      <c r="G234" s="7">
        <f>40-12</f>
        <v>28</v>
      </c>
      <c r="H234" s="7" t="e">
        <f>_xlfn._xlws.FILTER(#REF!,#REF!&amp;#REF!&amp;#REF!&amp;#REF!=C234&amp;F234&amp;I234&amp;J234,"未发货")</f>
        <v>#REF!</v>
      </c>
      <c r="I234" s="4" t="str">
        <f>VLOOKUP(B234,辅助信息!E:I,3,FALSE)</f>
        <v>(华西颐海-科创农业生态谷-1号钢筋房)成都市简阳市白金山水库</v>
      </c>
      <c r="J234" s="4" t="str">
        <f>VLOOKUP(B234,辅助信息!E:I,4,FALSE)</f>
        <v>石清国</v>
      </c>
      <c r="K234" s="4">
        <f>VLOOKUP(J234,辅助信息!H:I,2,FALSE)</f>
        <v>13458642015</v>
      </c>
      <c r="L234" s="84" t="str">
        <f>VLOOKUP(B234,辅助信息!E:J,6,FALSE)</f>
        <v>优先威钢,我方卸车,新老国标钢厂不加价可直发</v>
      </c>
      <c r="M234" s="69"/>
      <c r="N234" s="69"/>
      <c r="O234" s="69"/>
      <c r="P234" s="69"/>
      <c r="Q234" s="8" t="str">
        <f>VLOOKUP(B234,辅助信息!E:M,9,FALSE)</f>
        <v>ZTWM-CDGS-XS-2024-0093-华西-颐海科创农业生态谷</v>
      </c>
      <c r="R234" s="8"/>
    </row>
    <row r="235" hidden="1" spans="2:18">
      <c r="B235" s="4" t="s">
        <v>48</v>
      </c>
      <c r="C235" s="5">
        <v>45668</v>
      </c>
      <c r="D235" s="4" t="str">
        <f>VLOOKUP(B235,辅助信息!E:K,7,FALSE)</f>
        <v>ZTWM-CDGS-YL-20240529-006</v>
      </c>
      <c r="E235" s="4" t="str">
        <f>VLOOKUP(F235,辅助信息!A:B,2,FALSE)</f>
        <v>螺纹钢</v>
      </c>
      <c r="F235" s="4" t="s">
        <v>46</v>
      </c>
      <c r="G235" s="7">
        <v>6</v>
      </c>
      <c r="H235" s="7" t="e">
        <f>_xlfn._xlws.FILTER(#REF!,#REF!&amp;#REF!&amp;#REF!&amp;#REF!=C235&amp;F235&amp;I235&amp;J235,"未发货")</f>
        <v>#REF!</v>
      </c>
      <c r="I235" s="4" t="str">
        <f>VLOOKUP(B235,辅助信息!E:I,3,FALSE)</f>
        <v>(华西颐海-科创农业生态谷-1号钢筋房)成都市简阳市白金山水库</v>
      </c>
      <c r="J235" s="4" t="str">
        <f>VLOOKUP(B235,辅助信息!E:I,4,FALSE)</f>
        <v>石清国</v>
      </c>
      <c r="K235" s="4">
        <f>VLOOKUP(J235,辅助信息!H:I,2,FALSE)</f>
        <v>13458642015</v>
      </c>
      <c r="L235" s="85"/>
      <c r="M235" s="69"/>
      <c r="N235" s="69"/>
      <c r="O235" s="69"/>
      <c r="P235" s="69"/>
      <c r="Q235" s="8" t="str">
        <f>VLOOKUP(B235,辅助信息!E:M,9,FALSE)</f>
        <v>ZTWM-CDGS-XS-2024-0093-华西-颐海科创农业生态谷</v>
      </c>
      <c r="R235" s="8"/>
    </row>
    <row r="236" hidden="1" spans="2:18">
      <c r="B236" s="4" t="s">
        <v>48</v>
      </c>
      <c r="C236" s="5">
        <v>45668</v>
      </c>
      <c r="D236" s="4" t="str">
        <f>VLOOKUP(B236,辅助信息!E:K,7,FALSE)</f>
        <v>ZTWM-CDGS-YL-20240529-006</v>
      </c>
      <c r="E236" s="4" t="str">
        <f>VLOOKUP(F236,辅助信息!A:B,2,FALSE)</f>
        <v>螺纹钢</v>
      </c>
      <c r="F236" s="4" t="s">
        <v>22</v>
      </c>
      <c r="G236" s="7">
        <v>10</v>
      </c>
      <c r="H236" s="7" t="e">
        <f>_xlfn._xlws.FILTER(#REF!,#REF!&amp;#REF!&amp;#REF!&amp;#REF!=C236&amp;F236&amp;I236&amp;J236,"未发货")</f>
        <v>#REF!</v>
      </c>
      <c r="I236" s="4" t="str">
        <f>VLOOKUP(B236,辅助信息!E:I,3,FALSE)</f>
        <v>(华西颐海-科创农业生态谷-1号钢筋房)成都市简阳市白金山水库</v>
      </c>
      <c r="J236" s="4" t="str">
        <f>VLOOKUP(B236,辅助信息!E:I,4,FALSE)</f>
        <v>石清国</v>
      </c>
      <c r="K236" s="4">
        <f>VLOOKUP(J236,辅助信息!H:I,2,FALSE)</f>
        <v>13458642015</v>
      </c>
      <c r="L236" s="83"/>
      <c r="M236" s="69"/>
      <c r="N236" s="69"/>
      <c r="O236" s="69"/>
      <c r="P236" s="69"/>
      <c r="Q236" s="8" t="str">
        <f>VLOOKUP(B236,辅助信息!E:M,9,FALSE)</f>
        <v>ZTWM-CDGS-XS-2024-0093-华西-颐海科创农业生态谷</v>
      </c>
      <c r="R236" s="8"/>
    </row>
    <row r="237" hidden="1" spans="2:18">
      <c r="B237" s="4" t="s">
        <v>44</v>
      </c>
      <c r="C237" s="5">
        <v>45668</v>
      </c>
      <c r="D237" s="4" t="str">
        <f>VLOOKUP(B237,辅助信息!E:K,7,FALSE)</f>
        <v>ZTWM-CDGS-YL-20240911-005</v>
      </c>
      <c r="E237" s="4" t="str">
        <f>VLOOKUP(F237,辅助信息!A:B,2,FALSE)</f>
        <v>盘螺</v>
      </c>
      <c r="F237" s="4" t="s">
        <v>26</v>
      </c>
      <c r="G237" s="7">
        <v>35</v>
      </c>
      <c r="H237" s="7" t="e">
        <f>_xlfn._xlws.FILTER(#REF!,#REF!&amp;#REF!&amp;#REF!&amp;#REF!=C237&amp;F237&amp;I237&amp;J237,"未发货")</f>
        <v>#REF!</v>
      </c>
      <c r="I237" s="4" t="str">
        <f>VLOOKUP(B237,辅助信息!E:I,3,FALSE)</f>
        <v>（华西酒城南）成都市武侯区火车南站西路8号酒城南项目</v>
      </c>
      <c r="J237" s="4" t="str">
        <f>VLOOKUP(B237,辅助信息!E:I,4,FALSE)</f>
        <v>龙耀宇</v>
      </c>
      <c r="K237" s="4">
        <f>VLOOKUP(J237,辅助信息!H:I,2,FALSE)</f>
        <v>18384145895</v>
      </c>
      <c r="L237" s="84" t="str">
        <f>VLOOKUP(B237,辅助信息!E:J,6,FALSE)</f>
        <v>对方卸车</v>
      </c>
      <c r="M237" s="69"/>
      <c r="N237" s="69"/>
      <c r="O237" s="69"/>
      <c r="P237" s="69"/>
      <c r="Q237" s="8" t="str">
        <f>VLOOKUP(B237,辅助信息!E:M,9,FALSE)</f>
        <v>ZTWM-CDGS-XS-2024-0189-华西集采-酒城南项目</v>
      </c>
      <c r="R237" s="8"/>
    </row>
    <row r="238" hidden="1" spans="2:18">
      <c r="B238" s="4" t="s">
        <v>31</v>
      </c>
      <c r="C238" s="5">
        <v>45668</v>
      </c>
      <c r="D238" s="4" t="str">
        <f>VLOOKUP(B238,辅助信息!E:K,7,FALSE)</f>
        <v>JWDDCD2024121000136</v>
      </c>
      <c r="E238" s="4" t="str">
        <f>VLOOKUP(F238,辅助信息!A:B,2,FALSE)</f>
        <v>螺纹钢</v>
      </c>
      <c r="F238" s="4" t="s">
        <v>27</v>
      </c>
      <c r="G238" s="7">
        <v>15</v>
      </c>
      <c r="H238" s="7" t="e">
        <f>_xlfn._xlws.FILTER(#REF!,#REF!&amp;#REF!&amp;#REF!&amp;#REF!=C238&amp;F238&amp;I238&amp;J238,"未发货")</f>
        <v>#REF!</v>
      </c>
      <c r="I238" s="4" t="str">
        <f>VLOOKUP(B238,辅助信息!E:I,3,FALSE)</f>
        <v>（四川商建-射洪城乡一体化项目）遂宁市射洪市忠新幼儿园北侧约220米新溪小区</v>
      </c>
      <c r="J238" s="4" t="str">
        <f>VLOOKUP(B238,辅助信息!E:I,4,FALSE)</f>
        <v>柏子刚</v>
      </c>
      <c r="K238" s="4">
        <f>VLOOKUP(J238,辅助信息!H:I,2,FALSE)</f>
        <v>15692885305</v>
      </c>
      <c r="L238" s="84" t="str">
        <f>VLOOKUP(B238,辅助信息!E:J,6,FALSE)</f>
        <v>提前联系到场规格及数量</v>
      </c>
      <c r="M238" s="69"/>
      <c r="N238" s="69"/>
      <c r="O238" s="69"/>
      <c r="P238" s="69"/>
      <c r="Q238" s="8" t="str">
        <f>VLOOKUP(B238,辅助信息!E:M,9,FALSE)</f>
        <v>ZTWM-CDGS-XS-2024-0179-四川商投-射洪城乡一体化建设项目</v>
      </c>
      <c r="R238" s="8"/>
    </row>
    <row r="239" hidden="1" spans="2:18">
      <c r="B239" s="4" t="s">
        <v>31</v>
      </c>
      <c r="C239" s="5">
        <v>45668</v>
      </c>
      <c r="D239" s="4" t="str">
        <f>VLOOKUP(B239,辅助信息!E:K,7,FALSE)</f>
        <v>JWDDCD2024121000136</v>
      </c>
      <c r="E239" s="4" t="str">
        <f>VLOOKUP(F239,辅助信息!A:B,2,FALSE)</f>
        <v>螺纹钢</v>
      </c>
      <c r="F239" s="4" t="s">
        <v>32</v>
      </c>
      <c r="G239" s="7">
        <v>20</v>
      </c>
      <c r="H239" s="7" t="e">
        <f>_xlfn._xlws.FILTER(#REF!,#REF!&amp;#REF!&amp;#REF!&amp;#REF!=C239&amp;F239&amp;I239&amp;J239,"未发货")</f>
        <v>#REF!</v>
      </c>
      <c r="I239" s="4" t="str">
        <f>VLOOKUP(B239,辅助信息!E:I,3,FALSE)</f>
        <v>（四川商建-射洪城乡一体化项目）遂宁市射洪市忠新幼儿园北侧约220米新溪小区</v>
      </c>
      <c r="J239" s="4" t="str">
        <f>VLOOKUP(B239,辅助信息!E:I,4,FALSE)</f>
        <v>柏子刚</v>
      </c>
      <c r="K239" s="4">
        <f>VLOOKUP(J239,辅助信息!H:I,2,FALSE)</f>
        <v>15692885305</v>
      </c>
      <c r="L239" s="83"/>
      <c r="M239" s="69"/>
      <c r="N239" s="69"/>
      <c r="O239" s="69"/>
      <c r="P239" s="69"/>
      <c r="Q239" s="8"/>
      <c r="R239" s="8"/>
    </row>
    <row r="240" hidden="1" spans="2:18">
      <c r="B240" s="4" t="s">
        <v>68</v>
      </c>
      <c r="C240" s="5">
        <v>45668</v>
      </c>
      <c r="D240" s="4" t="str">
        <f>VLOOKUP(B240,辅助信息!E:K,7,FALSE)</f>
        <v>JWDDCD2025050800081</v>
      </c>
      <c r="E240" s="4" t="str">
        <f>VLOOKUP(F240,辅助信息!A:B,2,FALSE)</f>
        <v>盘螺</v>
      </c>
      <c r="F240" s="4" t="s">
        <v>26</v>
      </c>
      <c r="G240" s="7">
        <v>9</v>
      </c>
      <c r="H240" s="7" t="e">
        <f>_xlfn._xlws.FILTER(#REF!,#REF!&amp;#REF!&amp;#REF!&amp;#REF!=C240&amp;F240&amp;I240&amp;J240,"未发货")</f>
        <v>#REF!</v>
      </c>
      <c r="I240" s="4" t="str">
        <f>VLOOKUP(B240,辅助信息!E:I,3,FALSE)</f>
        <v>（商投建工达州中医药科技园-2工区-景观桥）达州市通川区达州中医药职业学院犀牛大道北段</v>
      </c>
      <c r="J240" s="4" t="str">
        <f>VLOOKUP(B240,辅助信息!E:I,4,FALSE)</f>
        <v>李波</v>
      </c>
      <c r="K240" s="4">
        <f>VLOOKUP(J240,辅助信息!H:I,2,FALSE)</f>
        <v>18381899787</v>
      </c>
      <c r="L240" s="84" t="str">
        <f>VLOOKUP(B240,辅助信息!E:J,6,FALSE)</f>
        <v>控制炉批号尽量少,优先安排达钢,提前联系到场规格及数量</v>
      </c>
      <c r="M240" s="69"/>
      <c r="N240" s="69"/>
      <c r="O240" s="69"/>
      <c r="P240" s="69"/>
      <c r="Q240" s="8" t="str">
        <f>VLOOKUP(B240,辅助信息!E:M,9,FALSE)</f>
        <v>ZTWM-CDGS-XS-2024-0134-商投建工达州中医药科技成果示范园项目</v>
      </c>
      <c r="R240" s="8"/>
    </row>
    <row r="241" hidden="1" spans="2:18">
      <c r="B241" s="4" t="s">
        <v>68</v>
      </c>
      <c r="C241" s="5">
        <v>45668</v>
      </c>
      <c r="D241" s="4" t="str">
        <f>VLOOKUP(B241,辅助信息!E:K,7,FALSE)</f>
        <v>JWDDCD2025050800081</v>
      </c>
      <c r="E241" s="4" t="str">
        <f>VLOOKUP(F241,辅助信息!A:B,2,FALSE)</f>
        <v>螺纹钢</v>
      </c>
      <c r="F241" s="4" t="s">
        <v>32</v>
      </c>
      <c r="G241" s="7">
        <v>3</v>
      </c>
      <c r="H241" s="7" t="e">
        <f>_xlfn._xlws.FILTER(#REF!,#REF!&amp;#REF!&amp;#REF!&amp;#REF!=C241&amp;F241&amp;I241&amp;J241,"未发货")</f>
        <v>#REF!</v>
      </c>
      <c r="I241" s="4" t="str">
        <f>VLOOKUP(B241,辅助信息!E:I,3,FALSE)</f>
        <v>（商投建工达州中医药科技园-2工区-景观桥）达州市通川区达州中医药职业学院犀牛大道北段</v>
      </c>
      <c r="J241" s="4" t="str">
        <f>VLOOKUP(B241,辅助信息!E:I,4,FALSE)</f>
        <v>李波</v>
      </c>
      <c r="K241" s="4">
        <f>VLOOKUP(J241,辅助信息!H:I,2,FALSE)</f>
        <v>18381899787</v>
      </c>
      <c r="L241" s="85"/>
      <c r="M241" s="69"/>
      <c r="N241" s="69"/>
      <c r="O241" s="69"/>
      <c r="P241" s="69"/>
      <c r="Q241" s="8" t="str">
        <f>VLOOKUP(B241,辅助信息!E:M,9,FALSE)</f>
        <v>ZTWM-CDGS-XS-2024-0134-商投建工达州中医药科技成果示范园项目</v>
      </c>
      <c r="R241" s="8"/>
    </row>
    <row r="242" hidden="1" spans="2:18">
      <c r="B242" s="4" t="s">
        <v>68</v>
      </c>
      <c r="C242" s="5">
        <v>45668</v>
      </c>
      <c r="D242" s="4" t="str">
        <f>VLOOKUP(B242,辅助信息!E:K,7,FALSE)</f>
        <v>JWDDCD2025050800081</v>
      </c>
      <c r="E242" s="4" t="str">
        <f>VLOOKUP(F242,辅助信息!A:B,2,FALSE)</f>
        <v>螺纹钢</v>
      </c>
      <c r="F242" s="4" t="s">
        <v>65</v>
      </c>
      <c r="G242" s="7">
        <f>115-51</f>
        <v>64</v>
      </c>
      <c r="H242" s="7" t="e">
        <f>_xlfn._xlws.FILTER(#REF!,#REF!&amp;#REF!&amp;#REF!&amp;#REF!=C242&amp;F242&amp;I242&amp;J242,"未发货")</f>
        <v>#REF!</v>
      </c>
      <c r="I242" s="4" t="str">
        <f>VLOOKUP(B242,辅助信息!E:I,3,FALSE)</f>
        <v>（商投建工达州中医药科技园-2工区-景观桥）达州市通川区达州中医药职业学院犀牛大道北段</v>
      </c>
      <c r="J242" s="4" t="str">
        <f>VLOOKUP(B242,辅助信息!E:I,4,FALSE)</f>
        <v>李波</v>
      </c>
      <c r="K242" s="4">
        <f>VLOOKUP(J242,辅助信息!H:I,2,FALSE)</f>
        <v>18381899787</v>
      </c>
      <c r="L242" s="83"/>
      <c r="M242" s="69"/>
      <c r="N242" s="69"/>
      <c r="O242" s="69"/>
      <c r="P242" s="69"/>
      <c r="Q242" s="8" t="str">
        <f>VLOOKUP(B242,辅助信息!E:M,9,FALSE)</f>
        <v>ZTWM-CDGS-XS-2024-0134-商投建工达州中医药科技成果示范园项目</v>
      </c>
      <c r="R242" s="8"/>
    </row>
    <row r="243" hidden="1" spans="2:18">
      <c r="B243" s="4" t="s">
        <v>69</v>
      </c>
      <c r="C243" s="5">
        <v>45668</v>
      </c>
      <c r="D243" s="4" t="str">
        <f>VLOOKUP(B243,辅助信息!E:K,7,FALSE)</f>
        <v>JWDDCD2025050800081</v>
      </c>
      <c r="E243" s="4" t="str">
        <f>VLOOKUP(F243,辅助信息!A:B,2,FALSE)</f>
        <v>盘螺</v>
      </c>
      <c r="F243" s="4" t="s">
        <v>49</v>
      </c>
      <c r="G243" s="7">
        <v>9</v>
      </c>
      <c r="H243" s="7" t="e">
        <f>_xlfn._xlws.FILTER(#REF!,#REF!&amp;#REF!&amp;#REF!&amp;#REF!=C243&amp;F243&amp;I243&amp;J243,"未发货")</f>
        <v>#REF!</v>
      </c>
      <c r="I243" s="4" t="str">
        <f>VLOOKUP(B243,辅助信息!E:I,3,FALSE)</f>
        <v>（商投建工达州中医药科技园-4工区-2号楼）达州市通川区达州中医药职业学院犀牛大道北段</v>
      </c>
      <c r="J243" s="4" t="str">
        <f>VLOOKUP(B243,辅助信息!E:I,4,FALSE)</f>
        <v>张扬</v>
      </c>
      <c r="K243" s="4">
        <f>VLOOKUP(J243,辅助信息!H:I,2,FALSE)</f>
        <v>18381904567</v>
      </c>
      <c r="L243" s="84" t="str">
        <f>VLOOKUP(B243,辅助信息!E:J,6,FALSE)</f>
        <v>控制炉批号尽量少,优先安排达钢,提前联系到场规格及数量</v>
      </c>
      <c r="M243" s="69"/>
      <c r="N243" s="69"/>
      <c r="O243" s="69"/>
      <c r="P243" s="69"/>
      <c r="Q243" s="8" t="str">
        <f>VLOOKUP(B243,辅助信息!E:M,9,FALSE)</f>
        <v>ZTWM-CDGS-XS-2024-0134-商投建工达州中医药科技成果示范园项目</v>
      </c>
      <c r="R243" s="8"/>
    </row>
    <row r="244" hidden="1" spans="2:18">
      <c r="B244" s="4" t="s">
        <v>69</v>
      </c>
      <c r="C244" s="5">
        <v>45668</v>
      </c>
      <c r="D244" s="4" t="str">
        <f>VLOOKUP(B244,辅助信息!E:K,7,FALSE)</f>
        <v>JWDDCD2025050800081</v>
      </c>
      <c r="E244" s="4" t="str">
        <f>VLOOKUP(F244,辅助信息!A:B,2,FALSE)</f>
        <v>盘螺</v>
      </c>
      <c r="F244" s="4" t="s">
        <v>40</v>
      </c>
      <c r="G244" s="7">
        <v>45</v>
      </c>
      <c r="H244" s="7" t="e">
        <f>_xlfn._xlws.FILTER(#REF!,#REF!&amp;#REF!&amp;#REF!&amp;#REF!=C244&amp;F244&amp;I244&amp;J244,"未发货")</f>
        <v>#REF!</v>
      </c>
      <c r="I244" s="4" t="str">
        <f>VLOOKUP(B244,辅助信息!E:I,3,FALSE)</f>
        <v>（商投建工达州中医药科技园-4工区-2号楼）达州市通川区达州中医药职业学院犀牛大道北段</v>
      </c>
      <c r="J244" s="4" t="str">
        <f>VLOOKUP(B244,辅助信息!E:I,4,FALSE)</f>
        <v>张扬</v>
      </c>
      <c r="K244" s="4">
        <f>VLOOKUP(J244,辅助信息!H:I,2,FALSE)</f>
        <v>18381904567</v>
      </c>
      <c r="L244" s="85"/>
      <c r="M244" s="69"/>
      <c r="N244" s="69"/>
      <c r="O244" s="69"/>
      <c r="P244" s="69"/>
      <c r="Q244" s="8" t="str">
        <f>VLOOKUP(B244,辅助信息!E:M,9,FALSE)</f>
        <v>ZTWM-CDGS-XS-2024-0134-商投建工达州中医药科技成果示范园项目</v>
      </c>
      <c r="R244" s="8"/>
    </row>
    <row r="245" hidden="1" spans="2:18">
      <c r="B245" s="4" t="s">
        <v>69</v>
      </c>
      <c r="C245" s="5">
        <v>45668</v>
      </c>
      <c r="D245" s="4" t="str">
        <f>VLOOKUP(B245,辅助信息!E:K,7,FALSE)</f>
        <v>JWDDCD2025050800081</v>
      </c>
      <c r="E245" s="4" t="str">
        <f>VLOOKUP(F245,辅助信息!A:B,2,FALSE)</f>
        <v>盘螺</v>
      </c>
      <c r="F245" s="4" t="s">
        <v>41</v>
      </c>
      <c r="G245" s="7">
        <v>15</v>
      </c>
      <c r="H245" s="7" t="e">
        <f>_xlfn._xlws.FILTER(#REF!,#REF!&amp;#REF!&amp;#REF!&amp;#REF!=C245&amp;F245&amp;I245&amp;J245,"未发货")</f>
        <v>#REF!</v>
      </c>
      <c r="I245" s="4" t="str">
        <f>VLOOKUP(B245,辅助信息!E:I,3,FALSE)</f>
        <v>（商投建工达州中医药科技园-4工区-2号楼）达州市通川区达州中医药职业学院犀牛大道北段</v>
      </c>
      <c r="J245" s="4" t="str">
        <f>VLOOKUP(B245,辅助信息!E:I,4,FALSE)</f>
        <v>张扬</v>
      </c>
      <c r="K245" s="4">
        <f>VLOOKUP(J245,辅助信息!H:I,2,FALSE)</f>
        <v>18381904567</v>
      </c>
      <c r="L245" s="85"/>
      <c r="M245" s="69"/>
      <c r="N245" s="69"/>
      <c r="O245" s="69"/>
      <c r="P245" s="69"/>
      <c r="Q245" s="8" t="str">
        <f>VLOOKUP(B245,辅助信息!E:M,9,FALSE)</f>
        <v>ZTWM-CDGS-XS-2024-0134-商投建工达州中医药科技成果示范园项目</v>
      </c>
      <c r="R245" s="8"/>
    </row>
    <row r="246" hidden="1" spans="2:18">
      <c r="B246" s="4" t="s">
        <v>56</v>
      </c>
      <c r="C246" s="5">
        <v>45668</v>
      </c>
      <c r="D246" s="4" t="str">
        <f>VLOOKUP(B246,辅助信息!E:K,7,FALSE)</f>
        <v>JWDDCD2025050800081</v>
      </c>
      <c r="E246" s="4" t="str">
        <f>VLOOKUP(F246,辅助信息!A:B,2,FALSE)</f>
        <v>螺纹钢</v>
      </c>
      <c r="F246" s="4" t="s">
        <v>30</v>
      </c>
      <c r="G246" s="7">
        <v>3</v>
      </c>
      <c r="H246" s="7" t="e">
        <f>_xlfn._xlws.FILTER(#REF!,#REF!&amp;#REF!&amp;#REF!&amp;#REF!=C246&amp;F246&amp;I246&amp;J246,"未发货")</f>
        <v>#REF!</v>
      </c>
      <c r="I246" s="4" t="str">
        <f>VLOOKUP(B246,辅助信息!E:I,3,FALSE)</f>
        <v>（商投建工达州中医药科技园-4工区-7号楼）达州市通川区达州中医药职业学院犀牛大道北段</v>
      </c>
      <c r="J246" s="4" t="str">
        <f>VLOOKUP(B246,辅助信息!E:I,4,FALSE)</f>
        <v>张扬</v>
      </c>
      <c r="K246" s="4">
        <f>VLOOKUP(J246,辅助信息!H:I,2,FALSE)</f>
        <v>18381904567</v>
      </c>
      <c r="L246" s="85"/>
      <c r="M246" s="69"/>
      <c r="N246" s="69"/>
      <c r="O246" s="69"/>
      <c r="P246" s="69"/>
      <c r="Q246" s="8" t="str">
        <f>VLOOKUP(B246,辅助信息!E:M,9,FALSE)</f>
        <v>ZTWM-CDGS-XS-2024-0134-商投建工达州中医药科技成果示范园项目</v>
      </c>
      <c r="R246" s="8"/>
    </row>
    <row r="247" hidden="1" spans="2:18">
      <c r="B247" s="4" t="s">
        <v>56</v>
      </c>
      <c r="C247" s="5">
        <v>45668</v>
      </c>
      <c r="D247" s="4" t="str">
        <f>VLOOKUP(B247,辅助信息!E:K,7,FALSE)</f>
        <v>JWDDCD2025050800081</v>
      </c>
      <c r="E247" s="4" t="str">
        <f>VLOOKUP(F247,辅助信息!A:B,2,FALSE)</f>
        <v>螺纹钢</v>
      </c>
      <c r="F247" s="4" t="s">
        <v>28</v>
      </c>
      <c r="G247" s="7">
        <v>15</v>
      </c>
      <c r="H247" s="7" t="e">
        <f>_xlfn._xlws.FILTER(#REF!,#REF!&amp;#REF!&amp;#REF!&amp;#REF!=C247&amp;F247&amp;I247&amp;J247,"未发货")</f>
        <v>#REF!</v>
      </c>
      <c r="I247" s="4" t="str">
        <f>VLOOKUP(B247,辅助信息!E:I,3,FALSE)</f>
        <v>（商投建工达州中医药科技园-4工区-7号楼）达州市通川区达州中医药职业学院犀牛大道北段</v>
      </c>
      <c r="J247" s="4" t="str">
        <f>VLOOKUP(B247,辅助信息!E:I,4,FALSE)</f>
        <v>张扬</v>
      </c>
      <c r="K247" s="4">
        <f>VLOOKUP(J247,辅助信息!H:I,2,FALSE)</f>
        <v>18381904567</v>
      </c>
      <c r="L247" s="85"/>
      <c r="M247" s="69"/>
      <c r="N247" s="69"/>
      <c r="O247" s="69"/>
      <c r="P247" s="69"/>
      <c r="Q247" s="8" t="str">
        <f>VLOOKUP(B247,辅助信息!E:M,9,FALSE)</f>
        <v>ZTWM-CDGS-XS-2024-0134-商投建工达州中医药科技成果示范园项目</v>
      </c>
      <c r="R247" s="8"/>
    </row>
    <row r="248" hidden="1" spans="2:18">
      <c r="B248" s="4" t="s">
        <v>56</v>
      </c>
      <c r="C248" s="5">
        <v>45668</v>
      </c>
      <c r="D248" s="4" t="str">
        <f>VLOOKUP(B248,辅助信息!E:K,7,FALSE)</f>
        <v>JWDDCD2025050800081</v>
      </c>
      <c r="E248" s="4" t="str">
        <f>VLOOKUP(F248,辅助信息!A:B,2,FALSE)</f>
        <v>螺纹钢</v>
      </c>
      <c r="F248" s="4" t="s">
        <v>21</v>
      </c>
      <c r="G248" s="7">
        <v>6</v>
      </c>
      <c r="H248" s="7" t="e">
        <f>_xlfn._xlws.FILTER(#REF!,#REF!&amp;#REF!&amp;#REF!&amp;#REF!=C248&amp;F248&amp;I248&amp;J248,"未发货")</f>
        <v>#REF!</v>
      </c>
      <c r="I248" s="4" t="str">
        <f>VLOOKUP(B248,辅助信息!E:I,3,FALSE)</f>
        <v>（商投建工达州中医药科技园-4工区-7号楼）达州市通川区达州中医药职业学院犀牛大道北段</v>
      </c>
      <c r="J248" s="4" t="str">
        <f>VLOOKUP(B248,辅助信息!E:I,4,FALSE)</f>
        <v>张扬</v>
      </c>
      <c r="K248" s="4">
        <f>VLOOKUP(J248,辅助信息!H:I,2,FALSE)</f>
        <v>18381904567</v>
      </c>
      <c r="L248" s="85"/>
      <c r="M248" s="69"/>
      <c r="N248" s="69"/>
      <c r="O248" s="69"/>
      <c r="P248" s="69"/>
      <c r="Q248" s="8" t="str">
        <f>VLOOKUP(B248,辅助信息!E:M,9,FALSE)</f>
        <v>ZTWM-CDGS-XS-2024-0134-商投建工达州中医药科技成果示范园项目</v>
      </c>
      <c r="R248" s="8"/>
    </row>
    <row r="249" hidden="1" spans="2:18">
      <c r="B249" s="4" t="s">
        <v>56</v>
      </c>
      <c r="C249" s="5">
        <v>45668</v>
      </c>
      <c r="D249" s="4" t="str">
        <f>VLOOKUP(B249,辅助信息!E:K,7,FALSE)</f>
        <v>JWDDCD2025050800081</v>
      </c>
      <c r="E249" s="4" t="str">
        <f>VLOOKUP(F249,辅助信息!A:B,2,FALSE)</f>
        <v>螺纹钢</v>
      </c>
      <c r="F249" s="4" t="s">
        <v>46</v>
      </c>
      <c r="G249" s="7">
        <v>9</v>
      </c>
      <c r="H249" s="7" t="e">
        <f>_xlfn._xlws.FILTER(#REF!,#REF!&amp;#REF!&amp;#REF!&amp;#REF!=C249&amp;F249&amp;I249&amp;J249,"未发货")</f>
        <v>#REF!</v>
      </c>
      <c r="I249" s="4" t="str">
        <f>VLOOKUP(B249,辅助信息!E:I,3,FALSE)</f>
        <v>（商投建工达州中医药科技园-4工区-7号楼）达州市通川区达州中医药职业学院犀牛大道北段</v>
      </c>
      <c r="J249" s="4" t="str">
        <f>VLOOKUP(B249,辅助信息!E:I,4,FALSE)</f>
        <v>张扬</v>
      </c>
      <c r="K249" s="4">
        <f>VLOOKUP(J249,辅助信息!H:I,2,FALSE)</f>
        <v>18381904567</v>
      </c>
      <c r="L249" s="83"/>
      <c r="M249" s="69"/>
      <c r="N249" s="69"/>
      <c r="O249" s="69"/>
      <c r="P249" s="69"/>
      <c r="Q249" s="8" t="str">
        <f>VLOOKUP(B249,辅助信息!E:M,9,FALSE)</f>
        <v>ZTWM-CDGS-XS-2024-0134-商投建工达州中医药科技成果示范园项目</v>
      </c>
      <c r="R249" s="8"/>
    </row>
    <row r="250" hidden="1" spans="2:18">
      <c r="B250" s="4" t="s">
        <v>17</v>
      </c>
      <c r="C250" s="5">
        <v>45668</v>
      </c>
      <c r="D250" s="4" t="str">
        <f>VLOOKUP(B250,辅助信息!E:K,7,FALSE)</f>
        <v>JWDDCD2024101600090</v>
      </c>
      <c r="E250" s="4" t="str">
        <f>VLOOKUP(F250,辅助信息!A:B,2,FALSE)</f>
        <v>盘螺</v>
      </c>
      <c r="F250" s="4" t="s">
        <v>40</v>
      </c>
      <c r="G250" s="7">
        <v>2</v>
      </c>
      <c r="H250" s="7" t="e">
        <f>_xlfn._xlws.FILTER(#REF!,#REF!&amp;#REF!&amp;#REF!&amp;#REF!=C250&amp;F250&amp;I250&amp;J250,"未发货")</f>
        <v>#REF!</v>
      </c>
      <c r="I250" s="4" t="str">
        <f>VLOOKUP(B250,辅助信息!E:I,3,FALSE)</f>
        <v>（达州市公共卫生临床医疗中心项目-一标-1号制作房）达州市通川区西外复兴镇公共卫生临床医疗中心项目</v>
      </c>
      <c r="J250" s="4" t="str">
        <f>VLOOKUP(B250,辅助信息!E:I,4,FALSE)</f>
        <v>潘建发</v>
      </c>
      <c r="K250" s="4">
        <f>VLOOKUP(J250,辅助信息!H:I,2,FALSE)</f>
        <v>13658059919</v>
      </c>
      <c r="L250" s="84" t="str">
        <f>VLOOKUP(B250,辅助信息!E:J,6,FALSE)</f>
        <v>提前联系到场规格,一天到场车辆不低于2车</v>
      </c>
      <c r="M250" s="69"/>
      <c r="N250" s="69"/>
      <c r="O250" s="69"/>
      <c r="P250" s="69"/>
      <c r="Q250" s="8" t="str">
        <f>VLOOKUP(B250,辅助信息!E:M,9,FALSE)</f>
        <v>ZTWM-CDGS-XS-2024-0205-五冶钢构-达州市通川区西外复兴镇及临近片区建设项目</v>
      </c>
      <c r="R250" s="8"/>
    </row>
    <row r="251" hidden="1" spans="2:18">
      <c r="B251" s="4" t="s">
        <v>17</v>
      </c>
      <c r="C251" s="5">
        <v>45668</v>
      </c>
      <c r="D251" s="4" t="str">
        <f>VLOOKUP(B251,辅助信息!E:K,7,FALSE)</f>
        <v>JWDDCD2024101600090</v>
      </c>
      <c r="E251" s="4" t="str">
        <f>VLOOKUP(F251,辅助信息!A:B,2,FALSE)</f>
        <v>盘螺</v>
      </c>
      <c r="F251" s="4" t="s">
        <v>41</v>
      </c>
      <c r="G251" s="7">
        <v>7</v>
      </c>
      <c r="H251" s="7" t="e">
        <f>_xlfn._xlws.FILTER(#REF!,#REF!&amp;#REF!&amp;#REF!&amp;#REF!=C251&amp;F251&amp;I251&amp;J251,"未发货")</f>
        <v>#REF!</v>
      </c>
      <c r="I251" s="4" t="str">
        <f>VLOOKUP(B251,辅助信息!E:I,3,FALSE)</f>
        <v>（达州市公共卫生临床医疗中心项目-一标-1号制作房）达州市通川区西外复兴镇公共卫生临床医疗中心项目</v>
      </c>
      <c r="J251" s="4" t="str">
        <f>VLOOKUP(B251,辅助信息!E:I,4,FALSE)</f>
        <v>潘建发</v>
      </c>
      <c r="K251" s="4">
        <f>VLOOKUP(J251,辅助信息!H:I,2,FALSE)</f>
        <v>13658059919</v>
      </c>
      <c r="L251" s="85"/>
      <c r="M251" s="69"/>
      <c r="N251" s="69"/>
      <c r="O251" s="69"/>
      <c r="P251" s="69"/>
      <c r="Q251" s="8" t="str">
        <f>VLOOKUP(B251,辅助信息!E:M,9,FALSE)</f>
        <v>ZTWM-CDGS-XS-2024-0205-五冶钢构-达州市通川区西外复兴镇及临近片区建设项目</v>
      </c>
      <c r="R251" s="8"/>
    </row>
    <row r="252" hidden="1" spans="2:18">
      <c r="B252" s="4" t="s">
        <v>17</v>
      </c>
      <c r="C252" s="5">
        <v>45668</v>
      </c>
      <c r="D252" s="4" t="str">
        <f>VLOOKUP(B252,辅助信息!E:K,7,FALSE)</f>
        <v>JWDDCD2024101600090</v>
      </c>
      <c r="E252" s="4" t="str">
        <f>VLOOKUP(F252,辅助信息!A:B,2,FALSE)</f>
        <v>螺纹钢</v>
      </c>
      <c r="F252" s="4" t="s">
        <v>27</v>
      </c>
      <c r="G252" s="7">
        <v>18</v>
      </c>
      <c r="H252" s="7" t="e">
        <f>_xlfn._xlws.FILTER(#REF!,#REF!&amp;#REF!&amp;#REF!&amp;#REF!=C252&amp;F252&amp;I252&amp;J252,"未发货")</f>
        <v>#REF!</v>
      </c>
      <c r="I252" s="4" t="str">
        <f>VLOOKUP(B252,辅助信息!E:I,3,FALSE)</f>
        <v>（达州市公共卫生临床医疗中心项目-一标-1号制作房）达州市通川区西外复兴镇公共卫生临床医疗中心项目</v>
      </c>
      <c r="J252" s="4" t="str">
        <f>VLOOKUP(B252,辅助信息!E:I,4,FALSE)</f>
        <v>潘建发</v>
      </c>
      <c r="K252" s="4">
        <f>VLOOKUP(J252,辅助信息!H:I,2,FALSE)</f>
        <v>13658059919</v>
      </c>
      <c r="L252" s="85"/>
      <c r="M252" s="69"/>
      <c r="N252" s="69"/>
      <c r="O252" s="69"/>
      <c r="P252" s="69"/>
      <c r="Q252" s="8" t="str">
        <f>VLOOKUP(B252,辅助信息!E:M,9,FALSE)</f>
        <v>ZTWM-CDGS-XS-2024-0205-五冶钢构-达州市通川区西外复兴镇及临近片区建设项目</v>
      </c>
      <c r="R252" s="8"/>
    </row>
    <row r="253" hidden="1" spans="2:18">
      <c r="B253" s="4" t="s">
        <v>17</v>
      </c>
      <c r="C253" s="5">
        <v>45668</v>
      </c>
      <c r="D253" s="4" t="str">
        <f>VLOOKUP(B253,辅助信息!E:K,7,FALSE)</f>
        <v>JWDDCD2024101600090</v>
      </c>
      <c r="E253" s="4" t="str">
        <f>VLOOKUP(F253,辅助信息!A:B,2,FALSE)</f>
        <v>螺纹钢</v>
      </c>
      <c r="F253" s="4" t="s">
        <v>19</v>
      </c>
      <c r="G253" s="7">
        <v>3</v>
      </c>
      <c r="H253" s="7" t="e">
        <f>_xlfn._xlws.FILTER(#REF!,#REF!&amp;#REF!&amp;#REF!&amp;#REF!=C253&amp;F253&amp;I253&amp;J253,"未发货")</f>
        <v>#REF!</v>
      </c>
      <c r="I253" s="4" t="str">
        <f>VLOOKUP(B253,辅助信息!E:I,3,FALSE)</f>
        <v>（达州市公共卫生临床医疗中心项目-一标-1号制作房）达州市通川区西外复兴镇公共卫生临床医疗中心项目</v>
      </c>
      <c r="J253" s="4" t="str">
        <f>VLOOKUP(B253,辅助信息!E:I,4,FALSE)</f>
        <v>潘建发</v>
      </c>
      <c r="K253" s="4">
        <f>VLOOKUP(J253,辅助信息!H:I,2,FALSE)</f>
        <v>13658059919</v>
      </c>
      <c r="L253" s="85"/>
      <c r="M253" s="69"/>
      <c r="N253" s="69"/>
      <c r="O253" s="69"/>
      <c r="P253" s="69"/>
      <c r="Q253" s="8" t="str">
        <f>VLOOKUP(B253,辅助信息!E:M,9,FALSE)</f>
        <v>ZTWM-CDGS-XS-2024-0205-五冶钢构-达州市通川区西外复兴镇及临近片区建设项目</v>
      </c>
      <c r="R253" s="8"/>
    </row>
    <row r="254" hidden="1" spans="2:18">
      <c r="B254" s="4" t="s">
        <v>17</v>
      </c>
      <c r="C254" s="5">
        <v>45668</v>
      </c>
      <c r="D254" s="4" t="str">
        <f>VLOOKUP(B254,辅助信息!E:K,7,FALSE)</f>
        <v>JWDDCD2024101600090</v>
      </c>
      <c r="E254" s="4" t="str">
        <f>VLOOKUP(F254,辅助信息!A:B,2,FALSE)</f>
        <v>螺纹钢</v>
      </c>
      <c r="F254" s="4" t="s">
        <v>32</v>
      </c>
      <c r="G254" s="7">
        <v>9</v>
      </c>
      <c r="H254" s="7" t="e">
        <f>_xlfn._xlws.FILTER(#REF!,#REF!&amp;#REF!&amp;#REF!&amp;#REF!=C254&amp;F254&amp;I254&amp;J254,"未发货")</f>
        <v>#REF!</v>
      </c>
      <c r="I254" s="4" t="str">
        <f>VLOOKUP(B254,辅助信息!E:I,3,FALSE)</f>
        <v>（达州市公共卫生临床医疗中心项目-一标-1号制作房）达州市通川区西外复兴镇公共卫生临床医疗中心项目</v>
      </c>
      <c r="J254" s="4" t="str">
        <f>VLOOKUP(B254,辅助信息!E:I,4,FALSE)</f>
        <v>潘建发</v>
      </c>
      <c r="K254" s="4">
        <f>VLOOKUP(J254,辅助信息!H:I,2,FALSE)</f>
        <v>13658059919</v>
      </c>
      <c r="L254" s="85"/>
      <c r="M254" s="69"/>
      <c r="N254" s="69"/>
      <c r="O254" s="69"/>
      <c r="P254" s="69"/>
      <c r="Q254" s="8" t="str">
        <f>VLOOKUP(B254,辅助信息!E:M,9,FALSE)</f>
        <v>ZTWM-CDGS-XS-2024-0205-五冶钢构-达州市通川区西外复兴镇及临近片区建设项目</v>
      </c>
      <c r="R254" s="8"/>
    </row>
    <row r="255" hidden="1" spans="2:18">
      <c r="B255" s="4" t="s">
        <v>17</v>
      </c>
      <c r="C255" s="5">
        <v>45668</v>
      </c>
      <c r="D255" s="4" t="str">
        <f>VLOOKUP(B255,辅助信息!E:K,7,FALSE)</f>
        <v>JWDDCD2024101600090</v>
      </c>
      <c r="E255" s="4" t="str">
        <f>VLOOKUP(F255,辅助信息!A:B,2,FALSE)</f>
        <v>螺纹钢</v>
      </c>
      <c r="F255" s="4" t="s">
        <v>33</v>
      </c>
      <c r="G255" s="7">
        <v>2</v>
      </c>
      <c r="H255" s="7" t="e">
        <f>_xlfn._xlws.FILTER(#REF!,#REF!&amp;#REF!&amp;#REF!&amp;#REF!=C255&amp;F255&amp;I255&amp;J255,"未发货")</f>
        <v>#REF!</v>
      </c>
      <c r="I255" s="4" t="str">
        <f>VLOOKUP(B255,辅助信息!E:I,3,FALSE)</f>
        <v>（达州市公共卫生临床医疗中心项目-一标-1号制作房）达州市通川区西外复兴镇公共卫生临床医疗中心项目</v>
      </c>
      <c r="J255" s="4" t="str">
        <f>VLOOKUP(B255,辅助信息!E:I,4,FALSE)</f>
        <v>潘建发</v>
      </c>
      <c r="K255" s="4">
        <f>VLOOKUP(J255,辅助信息!H:I,2,FALSE)</f>
        <v>13658059919</v>
      </c>
      <c r="L255" s="85"/>
      <c r="M255" s="69"/>
      <c r="N255" s="69"/>
      <c r="O255" s="69"/>
      <c r="P255" s="69"/>
      <c r="Q255" s="8" t="str">
        <f>VLOOKUP(B255,辅助信息!E:M,9,FALSE)</f>
        <v>ZTWM-CDGS-XS-2024-0205-五冶钢构-达州市通川区西外复兴镇及临近片区建设项目</v>
      </c>
      <c r="R255" s="8"/>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9"/>
      <c r="N256" s="69"/>
      <c r="O256" s="69"/>
      <c r="P256" s="69"/>
      <c r="Q256" s="8" t="str">
        <f>VLOOKUP(B256,辅助信息!E:M,9,FALSE)</f>
        <v>ZTWM-CDGS-XS-2024-0205-五冶钢构-达州市通川区西外复兴镇及临近片区建设项目</v>
      </c>
      <c r="R256" s="8"/>
    </row>
    <row r="257" hidden="1" spans="2:18">
      <c r="B257" s="4" t="s">
        <v>43</v>
      </c>
      <c r="C257" s="5">
        <v>45668</v>
      </c>
      <c r="D257" s="4" t="str">
        <f>VLOOKUP(B257,辅助信息!E:K,7,FALSE)</f>
        <v>JWDDCD2024101600090</v>
      </c>
      <c r="E257" s="4" t="str">
        <f>VLOOKUP(F257,辅助信息!A:B,2,FALSE)</f>
        <v>盘螺</v>
      </c>
      <c r="F257" s="4" t="s">
        <v>40</v>
      </c>
      <c r="G257" s="7">
        <v>16</v>
      </c>
      <c r="H257" s="7" t="e">
        <f>_xlfn._xlws.FILTER(#REF!,#REF!&amp;#REF!&amp;#REF!&amp;#REF!=C257&amp;F257&amp;I257&amp;J257,"未发货")</f>
        <v>#REF!</v>
      </c>
      <c r="I257" s="4" t="str">
        <f>VLOOKUP(B257,辅助信息!E:I,3,FALSE)</f>
        <v>（达州市公共卫生医疗中心项目-二标-3号楼）达州市通川区西外复兴镇公共卫生临床医疗中心项目</v>
      </c>
      <c r="J257" s="4" t="str">
        <f>VLOOKUP(B257,辅助信息!E:I,4,FALSE)</f>
        <v>黄永林</v>
      </c>
      <c r="K257" s="4">
        <f>VLOOKUP(J257,辅助信息!H:I,2,FALSE)</f>
        <v>15982487227</v>
      </c>
      <c r="L257" s="84" t="str">
        <f>VLOOKUP(B257,辅助信息!E:J,6,FALSE)</f>
        <v>提前联系到场规格,一天到场车辆不低于2车</v>
      </c>
      <c r="M257" s="84"/>
      <c r="N257" s="84"/>
      <c r="O257" s="84"/>
      <c r="P257" s="84"/>
      <c r="Q257" s="4" t="str">
        <f>VLOOKUP(B257,辅助信息!E:M,9,FALSE)</f>
        <v>ZTWM-CDGS-XS-2024-0205-五冶钢构-达州市通川区西外复兴镇及临近片区建设项目</v>
      </c>
      <c r="R257" s="8"/>
    </row>
    <row r="258" hidden="1" spans="2:18">
      <c r="B258" s="4" t="s">
        <v>43</v>
      </c>
      <c r="C258" s="5">
        <v>45668</v>
      </c>
      <c r="D258" s="4" t="str">
        <f>VLOOKUP(B258,辅助信息!E:K,7,FALSE)</f>
        <v>JWDDCD2024101600090</v>
      </c>
      <c r="E258" s="4" t="str">
        <f>VLOOKUP(F258,辅助信息!A:B,2,FALSE)</f>
        <v>盘螺</v>
      </c>
      <c r="F258" s="4" t="s">
        <v>41</v>
      </c>
      <c r="G258" s="7">
        <v>12</v>
      </c>
      <c r="H258" s="7" t="e">
        <f>_xlfn._xlws.FILTER(#REF!,#REF!&amp;#REF!&amp;#REF!&amp;#REF!=C258&amp;F258&amp;I258&amp;J258,"未发货")</f>
        <v>#REF!</v>
      </c>
      <c r="I258" s="4" t="str">
        <f>VLOOKUP(B258,辅助信息!E:I,3,FALSE)</f>
        <v>（达州市公共卫生医疗中心项目-二标-3号楼）达州市通川区西外复兴镇公共卫生临床医疗中心项目</v>
      </c>
      <c r="J258" s="4" t="str">
        <f>VLOOKUP(B258,辅助信息!E:I,4,FALSE)</f>
        <v>黄永林</v>
      </c>
      <c r="K258" s="4">
        <f>VLOOKUP(J258,辅助信息!H:I,2,FALSE)</f>
        <v>15982487227</v>
      </c>
      <c r="L258" s="85"/>
      <c r="M258" s="84"/>
      <c r="N258" s="84"/>
      <c r="O258" s="84"/>
      <c r="P258" s="84"/>
      <c r="Q258" s="4" t="str">
        <f>VLOOKUP(B258,辅助信息!E:M,9,FALSE)</f>
        <v>ZTWM-CDGS-XS-2024-0205-五冶钢构-达州市通川区西外复兴镇及临近片区建设项目</v>
      </c>
      <c r="R258" s="8"/>
    </row>
    <row r="259" hidden="1" spans="2:18">
      <c r="B259" s="4" t="s">
        <v>43</v>
      </c>
      <c r="C259" s="5">
        <v>45668</v>
      </c>
      <c r="D259" s="4" t="str">
        <f>VLOOKUP(B259,辅助信息!E:K,7,FALSE)</f>
        <v>JWDDCD2024101600090</v>
      </c>
      <c r="E259" s="4" t="str">
        <f>VLOOKUP(F259,辅助信息!A:B,2,FALSE)</f>
        <v>螺纹钢</v>
      </c>
      <c r="F259" s="4" t="s">
        <v>27</v>
      </c>
      <c r="G259" s="7">
        <v>25</v>
      </c>
      <c r="H259" s="7" t="e">
        <f>_xlfn._xlws.FILTER(#REF!,#REF!&amp;#REF!&amp;#REF!&amp;#REF!=C259&amp;F259&amp;I259&amp;J259,"未发货")</f>
        <v>#REF!</v>
      </c>
      <c r="I259" s="4" t="str">
        <f>VLOOKUP(B259,辅助信息!E:I,3,FALSE)</f>
        <v>（达州市公共卫生医疗中心项目-二标-3号楼）达州市通川区西外复兴镇公共卫生临床医疗中心项目</v>
      </c>
      <c r="J259" s="4" t="str">
        <f>VLOOKUP(B259,辅助信息!E:I,4,FALSE)</f>
        <v>黄永林</v>
      </c>
      <c r="K259" s="4">
        <f>VLOOKUP(J259,辅助信息!H:I,2,FALSE)</f>
        <v>15982487227</v>
      </c>
      <c r="L259" s="83"/>
      <c r="M259" s="84"/>
      <c r="N259" s="84"/>
      <c r="O259" s="84"/>
      <c r="P259" s="84"/>
      <c r="Q259" s="4" t="str">
        <f>VLOOKUP(B259,辅助信息!E:M,9,FALSE)</f>
        <v>ZTWM-CDGS-XS-2024-0205-五冶钢构-达州市通川区西外复兴镇及临近片区建设项目</v>
      </c>
      <c r="R259" s="8"/>
    </row>
    <row r="260" hidden="1" spans="2:18">
      <c r="B260" s="4" t="s">
        <v>70</v>
      </c>
      <c r="C260" s="5">
        <v>45668</v>
      </c>
      <c r="D260" s="4" t="str">
        <f>VLOOKUP(B260,辅助信息!E:K,7,FALSE)</f>
        <v>JWDDCD2024102400111</v>
      </c>
      <c r="E260" s="4" t="str">
        <f>VLOOKUP(F260,辅助信息!A:B,2,FALSE)</f>
        <v>螺纹钢</v>
      </c>
      <c r="F260" s="4" t="s">
        <v>27</v>
      </c>
      <c r="G260" s="7">
        <v>30</v>
      </c>
      <c r="H260" s="7" t="e">
        <f>_xlfn._xlws.FILTER(#REF!,#REF!&amp;#REF!&amp;#REF!&amp;#REF!=C260&amp;F260&amp;I260&amp;J260,"未发货")</f>
        <v>#REF!</v>
      </c>
      <c r="I260" s="4" t="str">
        <f>VLOOKUP(B260,辅助信息!E:I,3,FALSE)</f>
        <v>（五冶达州国道542项目-一工区路基二工段）四川省达州市达川区石桥镇列宁街熊家营</v>
      </c>
      <c r="J260" s="4" t="str">
        <f>VLOOKUP(B260,辅助信息!E:I,4,FALSE)</f>
        <v>黄纯益</v>
      </c>
      <c r="K260" s="4">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 t="str">
        <f>VLOOKUP(B260,辅助信息!E:M,9,FALSE)</f>
        <v>ZTWM-CDGS-XS-2024-0181-五冶天府-国道542项目（二批次）</v>
      </c>
      <c r="R260" s="8"/>
    </row>
    <row r="261" hidden="1" spans="2:18">
      <c r="B261" s="4" t="s">
        <v>70</v>
      </c>
      <c r="C261" s="5">
        <v>45668</v>
      </c>
      <c r="D261" s="4" t="str">
        <f>VLOOKUP(B261,辅助信息!E:K,7,FALSE)</f>
        <v>JWDDCD2024102400111</v>
      </c>
      <c r="E261" s="4" t="str">
        <f>VLOOKUP(F261,辅助信息!A:B,2,FALSE)</f>
        <v>螺纹钢</v>
      </c>
      <c r="F261" s="4" t="s">
        <v>32</v>
      </c>
      <c r="G261" s="7">
        <v>6</v>
      </c>
      <c r="H261" s="7" t="e">
        <f>_xlfn._xlws.FILTER(#REF!,#REF!&amp;#REF!&amp;#REF!&amp;#REF!=C261&amp;F261&amp;I261&amp;J261,"未发货")</f>
        <v>#REF!</v>
      </c>
      <c r="I261" s="4" t="str">
        <f>VLOOKUP(B261,辅助信息!E:I,3,FALSE)</f>
        <v>（五冶达州国道542项目-一工区路基二工段）四川省达州市达川区石桥镇列宁街熊家营</v>
      </c>
      <c r="J261" s="4" t="str">
        <f>VLOOKUP(B261,辅助信息!E:I,4,FALSE)</f>
        <v>黄纯益</v>
      </c>
      <c r="K261" s="4">
        <f>VLOOKUP(J261,辅助信息!H:I,2,FALSE)</f>
        <v>13518257339</v>
      </c>
      <c r="L261" s="83"/>
      <c r="M261" s="84"/>
      <c r="N261" s="84"/>
      <c r="O261" s="84"/>
      <c r="P261" s="84"/>
      <c r="Q261" s="4" t="str">
        <f>VLOOKUP(B261,辅助信息!E:M,9,FALSE)</f>
        <v>ZTWM-CDGS-XS-2024-0181-五冶天府-国道542项目（二批次）</v>
      </c>
      <c r="R261" s="8"/>
    </row>
    <row r="262" hidden="1" spans="2:18">
      <c r="B262" s="4" t="s">
        <v>64</v>
      </c>
      <c r="C262" s="5">
        <v>45668</v>
      </c>
      <c r="D262" s="4" t="str">
        <f>VLOOKUP(B262,辅助信息!E:K,7,FALSE)</f>
        <v>JWDDCD2024102400111</v>
      </c>
      <c r="E262" s="4" t="str">
        <f>VLOOKUP(F262,辅助信息!A:B,2,FALSE)</f>
        <v>螺纹钢</v>
      </c>
      <c r="F262" s="4" t="s">
        <v>27</v>
      </c>
      <c r="G262" s="7">
        <v>15</v>
      </c>
      <c r="H262" s="7" t="e">
        <f>_xlfn._xlws.FILTER(#REF!,#REF!&amp;#REF!&amp;#REF!&amp;#REF!=C262&amp;F262&amp;I262&amp;J262,"未发货")</f>
        <v>#REF!</v>
      </c>
      <c r="I262" s="4" t="str">
        <f>VLOOKUP(B262,辅助信息!E:I,3,FALSE)</f>
        <v>（五冶达州国道542项目-三工区桥梁3工段）四川省达州市达川区赵固镇水文村原村委会下300米</v>
      </c>
      <c r="J262" s="4" t="str">
        <f>VLOOKUP(B262,辅助信息!E:I,4,FALSE)</f>
        <v>李代茂</v>
      </c>
      <c r="K262" s="4">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 t="str">
        <f>VLOOKUP(B262,辅助信息!E:M,9,FALSE)</f>
        <v>ZTWM-CDGS-XS-2024-0181-五冶天府-国道542项目（二批次）</v>
      </c>
      <c r="R262" s="8"/>
    </row>
    <row r="263" hidden="1" spans="2:18">
      <c r="B263" s="4" t="s">
        <v>64</v>
      </c>
      <c r="C263" s="5">
        <v>45668</v>
      </c>
      <c r="D263" s="4" t="str">
        <f>VLOOKUP(B263,辅助信息!E:K,7,FALSE)</f>
        <v>JWDDCD2024102400111</v>
      </c>
      <c r="E263" s="4" t="str">
        <f>VLOOKUP(F263,辅助信息!A:B,2,FALSE)</f>
        <v>螺纹钢</v>
      </c>
      <c r="F263" s="4" t="s">
        <v>32</v>
      </c>
      <c r="G263" s="7">
        <v>18</v>
      </c>
      <c r="H263" s="7" t="e">
        <f>_xlfn._xlws.FILTER(#REF!,#REF!&amp;#REF!&amp;#REF!&amp;#REF!=C263&amp;F263&amp;I263&amp;J263,"未发货")</f>
        <v>#REF!</v>
      </c>
      <c r="I263" s="4" t="str">
        <f>VLOOKUP(B263,辅助信息!E:I,3,FALSE)</f>
        <v>（五冶达州国道542项目-三工区桥梁3工段）四川省达州市达川区赵固镇水文村原村委会下300米</v>
      </c>
      <c r="J263" s="4" t="str">
        <f>VLOOKUP(B263,辅助信息!E:I,4,FALSE)</f>
        <v>李代茂</v>
      </c>
      <c r="K263" s="4">
        <f>VLOOKUP(J263,辅助信息!H:I,2,FALSE)</f>
        <v>18302833536</v>
      </c>
      <c r="L263" s="85"/>
      <c r="M263" s="84"/>
      <c r="N263" s="84"/>
      <c r="O263" s="84"/>
      <c r="P263" s="84"/>
      <c r="Q263" s="4" t="str">
        <f>VLOOKUP(B263,辅助信息!E:M,9,FALSE)</f>
        <v>ZTWM-CDGS-XS-2024-0181-五冶天府-国道542项目（二批次）</v>
      </c>
      <c r="R263" s="8"/>
    </row>
    <row r="264" hidden="1" spans="2:18">
      <c r="B264" s="4" t="s">
        <v>64</v>
      </c>
      <c r="C264" s="5">
        <v>45668</v>
      </c>
      <c r="D264" s="4" t="str">
        <f>VLOOKUP(B264,辅助信息!E:K,7,FALSE)</f>
        <v>JWDDCD2024102400111</v>
      </c>
      <c r="E264" s="4" t="str">
        <f>VLOOKUP(F264,辅助信息!A:B,2,FALSE)</f>
        <v>螺纹钢</v>
      </c>
      <c r="F264" s="4" t="s">
        <v>28</v>
      </c>
      <c r="G264" s="7">
        <v>6</v>
      </c>
      <c r="H264" s="7" t="e">
        <f>_xlfn._xlws.FILTER(#REF!,#REF!&amp;#REF!&amp;#REF!&amp;#REF!=C264&amp;F264&amp;I264&amp;J264,"未发货")</f>
        <v>#REF!</v>
      </c>
      <c r="I264" s="4" t="str">
        <f>VLOOKUP(B264,辅助信息!E:I,3,FALSE)</f>
        <v>（五冶达州国道542项目-三工区桥梁3工段）四川省达州市达川区赵固镇水文村原村委会下300米</v>
      </c>
      <c r="J264" s="4" t="str">
        <f>VLOOKUP(B264,辅助信息!E:I,4,FALSE)</f>
        <v>李代茂</v>
      </c>
      <c r="K264" s="4">
        <f>VLOOKUP(J264,辅助信息!H:I,2,FALSE)</f>
        <v>18302833536</v>
      </c>
      <c r="L264" s="85"/>
      <c r="M264" s="84"/>
      <c r="N264" s="84"/>
      <c r="O264" s="84"/>
      <c r="P264" s="84"/>
      <c r="Q264" s="4" t="str">
        <f>VLOOKUP(B264,辅助信息!E:M,9,FALSE)</f>
        <v>ZTWM-CDGS-XS-2024-0181-五冶天府-国道542项目（二批次）</v>
      </c>
      <c r="R264" s="8"/>
    </row>
    <row r="265" hidden="1" spans="2:18">
      <c r="B265" s="4" t="s">
        <v>64</v>
      </c>
      <c r="C265" s="5">
        <v>45668</v>
      </c>
      <c r="D265" s="4" t="str">
        <f>VLOOKUP(B265,辅助信息!E:K,7,FALSE)</f>
        <v>JWDDCD2024102400111</v>
      </c>
      <c r="E265" s="4" t="str">
        <f>VLOOKUP(F265,辅助信息!A:B,2,FALSE)</f>
        <v>螺纹钢</v>
      </c>
      <c r="F265" s="4" t="s">
        <v>65</v>
      </c>
      <c r="G265" s="7">
        <v>38</v>
      </c>
      <c r="H265" s="7" t="e">
        <f>_xlfn._xlws.FILTER(#REF!,#REF!&amp;#REF!&amp;#REF!&amp;#REF!=C265&amp;F265&amp;I265&amp;J265,"未发货")</f>
        <v>#REF!</v>
      </c>
      <c r="I265" s="4" t="str">
        <f>VLOOKUP(B265,辅助信息!E:I,3,FALSE)</f>
        <v>（五冶达州国道542项目-三工区桥梁3工段）四川省达州市达川区赵固镇水文村原村委会下300米</v>
      </c>
      <c r="J265" s="4" t="str">
        <f>VLOOKUP(B265,辅助信息!E:I,4,FALSE)</f>
        <v>李代茂</v>
      </c>
      <c r="K265" s="4">
        <f>VLOOKUP(J265,辅助信息!H:I,2,FALSE)</f>
        <v>18302833536</v>
      </c>
      <c r="L265" s="85"/>
      <c r="M265" s="84"/>
      <c r="N265" s="84"/>
      <c r="O265" s="84"/>
      <c r="P265" s="84"/>
      <c r="Q265" s="4" t="str">
        <f>VLOOKUP(B265,辅助信息!E:M,9,FALSE)</f>
        <v>ZTWM-CDGS-XS-2024-0181-五冶天府-国道542项目（二批次）</v>
      </c>
      <c r="R265" s="8"/>
    </row>
    <row r="266" hidden="1" spans="2:18">
      <c r="B266" s="4" t="s">
        <v>64</v>
      </c>
      <c r="C266" s="5">
        <v>45668</v>
      </c>
      <c r="D266" s="4" t="str">
        <f>VLOOKUP(B266,辅助信息!E:K,7,FALSE)</f>
        <v>JWDDCD2024102400111</v>
      </c>
      <c r="E266" s="4" t="str">
        <f>VLOOKUP(F266,辅助信息!A:B,2,FALSE)</f>
        <v>螺纹钢</v>
      </c>
      <c r="F266" s="4" t="s">
        <v>52</v>
      </c>
      <c r="G266" s="7">
        <v>6</v>
      </c>
      <c r="H266" s="7" t="e">
        <f>_xlfn._xlws.FILTER(#REF!,#REF!&amp;#REF!&amp;#REF!&amp;#REF!=C266&amp;F266&amp;I266&amp;J266,"未发货")</f>
        <v>#REF!</v>
      </c>
      <c r="I266" s="4" t="str">
        <f>VLOOKUP(B266,辅助信息!E:I,3,FALSE)</f>
        <v>（五冶达州国道542项目-三工区桥梁3工段）四川省达州市达川区赵固镇水文村原村委会下300米</v>
      </c>
      <c r="J266" s="4" t="str">
        <f>VLOOKUP(B266,辅助信息!E:I,4,FALSE)</f>
        <v>李代茂</v>
      </c>
      <c r="K266" s="4">
        <f>VLOOKUP(J266,辅助信息!H:I,2,FALSE)</f>
        <v>18302833536</v>
      </c>
      <c r="L266" s="83"/>
      <c r="M266" s="84"/>
      <c r="N266" s="84"/>
      <c r="O266" s="84"/>
      <c r="P266" s="84"/>
      <c r="Q266" s="4" t="str">
        <f>VLOOKUP(B266,辅助信息!E:M,9,FALSE)</f>
        <v>ZTWM-CDGS-XS-2024-0181-五冶天府-国道542项目（二批次）</v>
      </c>
      <c r="R266" s="8"/>
    </row>
    <row r="267" hidden="1" spans="2:18">
      <c r="B267" s="4" t="s">
        <v>48</v>
      </c>
      <c r="C267" s="5">
        <v>45673</v>
      </c>
      <c r="D267" s="4" t="str">
        <f>VLOOKUP(B267,辅助信息!E:K,7,FALSE)</f>
        <v>ZTWM-CDGS-YL-20240529-006</v>
      </c>
      <c r="E267" s="4" t="str">
        <f>VLOOKUP(F267,辅助信息!A:B,2,FALSE)</f>
        <v>螺纹钢</v>
      </c>
      <c r="F267" s="4" t="s">
        <v>66</v>
      </c>
      <c r="G267" s="7">
        <f>40-12</f>
        <v>28</v>
      </c>
      <c r="H267" s="7">
        <v>28</v>
      </c>
      <c r="I267" s="4" t="str">
        <f>VLOOKUP(B267,辅助信息!E:I,3,FALSE)</f>
        <v>(华西颐海-科创农业生态谷-1号钢筋房)成都市简阳市白金山水库</v>
      </c>
      <c r="J267" s="4" t="str">
        <f>VLOOKUP(B267,辅助信息!E:I,4,FALSE)</f>
        <v>石清国</v>
      </c>
      <c r="K267" s="4">
        <f>VLOOKUP(J267,辅助信息!H:I,2,FALSE)</f>
        <v>13458642015</v>
      </c>
      <c r="L267" s="84" t="str">
        <f>VLOOKUP(B267,辅助信息!E:J,6,FALSE)</f>
        <v>优先威钢,我方卸车,新老国标钢厂不加价可直发</v>
      </c>
      <c r="M267" s="84"/>
      <c r="N267" s="84"/>
      <c r="O267" s="84"/>
      <c r="P267" s="84"/>
      <c r="Q267" s="4" t="str">
        <f>VLOOKUP(B267,辅助信息!E:M,9,FALSE)</f>
        <v>ZTWM-CDGS-XS-2024-0093-华西-颐海科创农业生态谷</v>
      </c>
      <c r="R267" s="8"/>
    </row>
    <row r="268" hidden="1" spans="2:18">
      <c r="B268" s="4" t="s">
        <v>48</v>
      </c>
      <c r="C268" s="5">
        <v>45673</v>
      </c>
      <c r="D268" s="4" t="str">
        <f>VLOOKUP(B268,辅助信息!E:K,7,FALSE)</f>
        <v>ZTWM-CDGS-YL-20240529-006</v>
      </c>
      <c r="E268" s="4" t="str">
        <f>VLOOKUP(F268,辅助信息!A:B,2,FALSE)</f>
        <v>螺纹钢</v>
      </c>
      <c r="F268" s="4" t="s">
        <v>46</v>
      </c>
      <c r="G268" s="7">
        <v>6</v>
      </c>
      <c r="H268" s="7">
        <v>6</v>
      </c>
      <c r="I268" s="4" t="str">
        <f>VLOOKUP(B268,辅助信息!E:I,3,FALSE)</f>
        <v>(华西颐海-科创农业生态谷-1号钢筋房)成都市简阳市白金山水库</v>
      </c>
      <c r="J268" s="4" t="str">
        <f>VLOOKUP(B268,辅助信息!E:I,4,FALSE)</f>
        <v>石清国</v>
      </c>
      <c r="K268" s="4">
        <f>VLOOKUP(J268,辅助信息!H:I,2,FALSE)</f>
        <v>13458642015</v>
      </c>
      <c r="L268" s="85"/>
      <c r="M268" s="84"/>
      <c r="N268" s="84"/>
      <c r="O268" s="84"/>
      <c r="P268" s="84"/>
      <c r="Q268" s="4" t="str">
        <f>VLOOKUP(B268,辅助信息!E:M,9,FALSE)</f>
        <v>ZTWM-CDGS-XS-2024-0093-华西-颐海科创农业生态谷</v>
      </c>
      <c r="R268" s="8"/>
    </row>
    <row r="269" hidden="1" spans="2:18">
      <c r="B269" s="4" t="s">
        <v>48</v>
      </c>
      <c r="C269" s="5">
        <v>45673</v>
      </c>
      <c r="D269" s="4" t="str">
        <f>VLOOKUP(B269,辅助信息!E:K,7,FALSE)</f>
        <v>ZTWM-CDGS-YL-20240529-006</v>
      </c>
      <c r="E269" s="4" t="str">
        <f>VLOOKUP(F269,辅助信息!A:B,2,FALSE)</f>
        <v>螺纹钢</v>
      </c>
      <c r="F269" s="4" t="s">
        <v>22</v>
      </c>
      <c r="G269" s="7">
        <v>10</v>
      </c>
      <c r="H269" s="7">
        <v>10</v>
      </c>
      <c r="I269" s="4" t="str">
        <f>VLOOKUP(B269,辅助信息!E:I,3,FALSE)</f>
        <v>(华西颐海-科创农业生态谷-1号钢筋房)成都市简阳市白金山水库</v>
      </c>
      <c r="J269" s="4" t="str">
        <f>VLOOKUP(B269,辅助信息!E:I,4,FALSE)</f>
        <v>石清国</v>
      </c>
      <c r="K269" s="4">
        <f>VLOOKUP(J269,辅助信息!H:I,2,FALSE)</f>
        <v>13458642015</v>
      </c>
      <c r="L269" s="83"/>
      <c r="M269" s="84"/>
      <c r="N269" s="84"/>
      <c r="O269" s="84"/>
      <c r="P269" s="84"/>
      <c r="Q269" s="4" t="str">
        <f>VLOOKUP(B269,辅助信息!E:M,9,FALSE)</f>
        <v>ZTWM-CDGS-XS-2024-0093-华西-颐海科创农业生态谷</v>
      </c>
      <c r="R269" s="8"/>
    </row>
    <row r="270" hidden="1" spans="2:18">
      <c r="B270" s="4" t="s">
        <v>71</v>
      </c>
      <c r="C270" s="5">
        <v>45673</v>
      </c>
      <c r="D270" s="4" t="str">
        <f>VLOOKUP(B270,辅助信息!E:K,7,FALSE)</f>
        <v>JWDDCD2025021900064</v>
      </c>
      <c r="E270" s="4" t="str">
        <f>VLOOKUP(F270,辅助信息!A:B,2,FALSE)</f>
        <v>盘螺</v>
      </c>
      <c r="F270" s="4" t="s">
        <v>49</v>
      </c>
      <c r="G270" s="7">
        <v>105</v>
      </c>
      <c r="H270" s="7">
        <v>105</v>
      </c>
      <c r="I270" s="4" t="str">
        <f>VLOOKUP(B270,辅助信息!E:I,3,FALSE)</f>
        <v>(五冶钢构医学科学产业园建设项目房建二部-三标（1-5）)四川省南充市顺庆区搬罾街道学府大道二段</v>
      </c>
      <c r="J270" s="4" t="str">
        <f>VLOOKUP(B270,辅助信息!E:I,4,FALSE)</f>
        <v>安南</v>
      </c>
      <c r="K270" s="4">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 t="str">
        <f>VLOOKUP(B270,辅助信息!E:M,9,FALSE)</f>
        <v>ZTWM-CDGS-XS-2024-0248-五冶钢构-南充市医学院项目</v>
      </c>
      <c r="R270" s="8"/>
    </row>
    <row r="271" hidden="1" spans="2:18">
      <c r="B271" s="4" t="s">
        <v>71</v>
      </c>
      <c r="C271" s="5">
        <v>45673</v>
      </c>
      <c r="D271" s="4" t="str">
        <f>VLOOKUP(B271,辅助信息!E:K,7,FALSE)</f>
        <v>JWDDCD2025021900064</v>
      </c>
      <c r="E271" s="4" t="str">
        <f>VLOOKUP(F271,辅助信息!A:B,2,FALSE)</f>
        <v>螺纹钢</v>
      </c>
      <c r="F271" s="4" t="s">
        <v>27</v>
      </c>
      <c r="G271" s="7">
        <v>70</v>
      </c>
      <c r="H271" s="7">
        <v>70</v>
      </c>
      <c r="I271" s="4" t="str">
        <f>VLOOKUP(B271,辅助信息!E:I,3,FALSE)</f>
        <v>(五冶钢构医学科学产业园建设项目房建二部-三标（1-5）)四川省南充市顺庆区搬罾街道学府大道二段</v>
      </c>
      <c r="J271" s="4" t="str">
        <f>VLOOKUP(B271,辅助信息!E:I,4,FALSE)</f>
        <v>安南</v>
      </c>
      <c r="K271" s="4">
        <f>VLOOKUP(J271,辅助信息!H:I,2,FALSE)</f>
        <v>19950525030</v>
      </c>
      <c r="L271" s="85"/>
      <c r="M271" s="84"/>
      <c r="N271" s="84"/>
      <c r="O271" s="84"/>
      <c r="P271" s="84"/>
      <c r="Q271" s="4" t="str">
        <f>VLOOKUP(B271,辅助信息!E:M,9,FALSE)</f>
        <v>ZTWM-CDGS-XS-2024-0248-五冶钢构-南充市医学院项目</v>
      </c>
      <c r="R271" s="8"/>
    </row>
    <row r="272" hidden="1" spans="2:18">
      <c r="B272" s="4" t="s">
        <v>72</v>
      </c>
      <c r="C272" s="5">
        <v>45674</v>
      </c>
      <c r="D272" s="4" t="str">
        <f>VLOOKUP(B272,辅助信息!E:K,7,FALSE)</f>
        <v>JWDDCD2025021900064</v>
      </c>
      <c r="E272" s="4" t="str">
        <f>VLOOKUP(F272,辅助信息!A:B,2,FALSE)</f>
        <v>螺纹钢</v>
      </c>
      <c r="F272" s="4" t="s">
        <v>19</v>
      </c>
      <c r="G272" s="7">
        <v>22</v>
      </c>
      <c r="H272" s="7">
        <v>22</v>
      </c>
      <c r="I272" s="4" t="str">
        <f>VLOOKUP(B272,辅助信息!E:I,3,FALSE)</f>
        <v>(五冶钢构医学科学产业园建设项目房建二部-网羽馆（6-5）)四川省南充市顺庆区搬罾街道学府大道二段</v>
      </c>
      <c r="J272" s="4" t="str">
        <f>VLOOKUP(B272,辅助信息!E:I,4,FALSE)</f>
        <v>安南</v>
      </c>
      <c r="K272" s="4">
        <f>VLOOKUP(J272,辅助信息!H:I,2,FALSE)</f>
        <v>19950525030</v>
      </c>
      <c r="L272" s="85"/>
      <c r="M272" s="84"/>
      <c r="N272" s="84"/>
      <c r="O272" s="84"/>
      <c r="P272" s="84"/>
      <c r="Q272" s="4" t="str">
        <f>VLOOKUP(B272,辅助信息!E:M,9,FALSE)</f>
        <v>ZTWM-CDGS-XS-2024-0248-五冶钢构-南充市医学院项目</v>
      </c>
      <c r="R272" s="8"/>
    </row>
    <row r="273" hidden="1" spans="2:18">
      <c r="B273" s="4" t="s">
        <v>72</v>
      </c>
      <c r="C273" s="5">
        <v>45674</v>
      </c>
      <c r="D273" s="4" t="str">
        <f>VLOOKUP(B273,辅助信息!E:K,7,FALSE)</f>
        <v>JWDDCD2025021900064</v>
      </c>
      <c r="E273" s="4" t="str">
        <f>VLOOKUP(F273,辅助信息!A:B,2,FALSE)</f>
        <v>螺纹钢</v>
      </c>
      <c r="F273" s="4" t="s">
        <v>32</v>
      </c>
      <c r="G273" s="7">
        <v>13</v>
      </c>
      <c r="H273" s="7">
        <v>13</v>
      </c>
      <c r="I273" s="4" t="str">
        <f>VLOOKUP(B273,辅助信息!E:I,3,FALSE)</f>
        <v>(五冶钢构医学科学产业园建设项目房建二部-网羽馆（6-5）)四川省南充市顺庆区搬罾街道学府大道二段</v>
      </c>
      <c r="J273" s="4" t="str">
        <f>VLOOKUP(B273,辅助信息!E:I,4,FALSE)</f>
        <v>安南</v>
      </c>
      <c r="K273" s="4">
        <f>VLOOKUP(J273,辅助信息!H:I,2,FALSE)</f>
        <v>19950525030</v>
      </c>
      <c r="L273" s="83"/>
      <c r="M273" s="84"/>
      <c r="N273" s="84"/>
      <c r="O273" s="84"/>
      <c r="P273" s="84"/>
      <c r="Q273" s="4" t="str">
        <f>VLOOKUP(B273,辅助信息!E:M,9,FALSE)</f>
        <v>ZTWM-CDGS-XS-2024-0248-五冶钢构-南充市医学院项目</v>
      </c>
      <c r="R273" s="8"/>
    </row>
    <row r="274" hidden="1" spans="2:18">
      <c r="B274" s="4" t="s">
        <v>20</v>
      </c>
      <c r="C274" s="5">
        <v>45674</v>
      </c>
      <c r="D274" s="4" t="str">
        <f>VLOOKUP(B274,辅助信息!E:K,7,FALSE)</f>
        <v>JWDDCD2025021900064</v>
      </c>
      <c r="E274" s="4" t="str">
        <f>VLOOKUP(F274,辅助信息!A:B,2,FALSE)</f>
        <v>盘螺</v>
      </c>
      <c r="F274" s="4" t="s">
        <v>49</v>
      </c>
      <c r="G274" s="7">
        <v>5</v>
      </c>
      <c r="H274" s="7">
        <v>5</v>
      </c>
      <c r="I274" s="4" t="str">
        <f>VLOOKUP(B274,辅助信息!E:I,3,FALSE)</f>
        <v>(五冶钢构医学科学产业园建设项目房建三部-一标（7-2）)四川省南充市顺庆区搬罾街道学府大道二段</v>
      </c>
      <c r="J274" s="4" t="str">
        <f>VLOOKUP(B274,辅助信息!E:I,4,FALSE)</f>
        <v>郑林</v>
      </c>
      <c r="K274" s="4">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 t="str">
        <f>VLOOKUP(B274,辅助信息!E:M,9,FALSE)</f>
        <v>ZTWM-CDGS-XS-2024-0248-五冶钢构-南充市医学院项目</v>
      </c>
      <c r="R274" s="8"/>
    </row>
    <row r="275" hidden="1" spans="2:18">
      <c r="B275" s="4" t="s">
        <v>20</v>
      </c>
      <c r="C275" s="5">
        <v>45674</v>
      </c>
      <c r="D275" s="4" t="str">
        <f>VLOOKUP(B275,辅助信息!E:K,7,FALSE)</f>
        <v>JWDDCD2025021900064</v>
      </c>
      <c r="E275" s="4" t="str">
        <f>VLOOKUP(F275,辅助信息!A:B,2,FALSE)</f>
        <v>盘螺</v>
      </c>
      <c r="F275" s="4" t="s">
        <v>40</v>
      </c>
      <c r="G275" s="7">
        <v>15</v>
      </c>
      <c r="H275" s="7">
        <v>15</v>
      </c>
      <c r="I275" s="4" t="str">
        <f>VLOOKUP(B275,辅助信息!E:I,3,FALSE)</f>
        <v>(五冶钢构医学科学产业园建设项目房建三部-一标（7-2）)四川省南充市顺庆区搬罾街道学府大道二段</v>
      </c>
      <c r="J275" s="4" t="str">
        <f>VLOOKUP(B275,辅助信息!E:I,4,FALSE)</f>
        <v>郑林</v>
      </c>
      <c r="K275" s="4">
        <f>VLOOKUP(J275,辅助信息!H:I,2,FALSE)</f>
        <v>18349955455</v>
      </c>
      <c r="L275" s="85"/>
      <c r="M275" s="84"/>
      <c r="N275" s="84"/>
      <c r="O275" s="84"/>
      <c r="P275" s="84"/>
      <c r="Q275" s="4" t="str">
        <f>VLOOKUP(B275,辅助信息!E:M,9,FALSE)</f>
        <v>ZTWM-CDGS-XS-2024-0248-五冶钢构-南充市医学院项目</v>
      </c>
      <c r="R275" s="8"/>
    </row>
    <row r="276" hidden="1" spans="2:18">
      <c r="B276" s="4" t="s">
        <v>20</v>
      </c>
      <c r="C276" s="5">
        <v>45674</v>
      </c>
      <c r="D276" s="4" t="str">
        <f>VLOOKUP(B276,辅助信息!E:K,7,FALSE)</f>
        <v>JWDDCD2025021900064</v>
      </c>
      <c r="E276" s="4" t="str">
        <f>VLOOKUP(F276,辅助信息!A:B,2,FALSE)</f>
        <v>螺纹钢</v>
      </c>
      <c r="F276" s="4" t="s">
        <v>19</v>
      </c>
      <c r="G276" s="7">
        <v>5</v>
      </c>
      <c r="H276" s="7">
        <v>5</v>
      </c>
      <c r="I276" s="4" t="str">
        <f>VLOOKUP(B276,辅助信息!E:I,3,FALSE)</f>
        <v>(五冶钢构医学科学产业园建设项目房建三部-一标（7-2）)四川省南充市顺庆区搬罾街道学府大道二段</v>
      </c>
      <c r="J276" s="4" t="str">
        <f>VLOOKUP(B276,辅助信息!E:I,4,FALSE)</f>
        <v>郑林</v>
      </c>
      <c r="K276" s="4">
        <f>VLOOKUP(J276,辅助信息!H:I,2,FALSE)</f>
        <v>18349955455</v>
      </c>
      <c r="L276" s="85"/>
      <c r="M276" s="84"/>
      <c r="N276" s="84"/>
      <c r="O276" s="84"/>
      <c r="P276" s="84"/>
      <c r="Q276" s="4" t="str">
        <f>VLOOKUP(B276,辅助信息!E:M,9,FALSE)</f>
        <v>ZTWM-CDGS-XS-2024-0248-五冶钢构-南充市医学院项目</v>
      </c>
      <c r="R276" s="8"/>
    </row>
    <row r="277" hidden="1" spans="2:18">
      <c r="B277" s="4" t="s">
        <v>20</v>
      </c>
      <c r="C277" s="5">
        <v>45674</v>
      </c>
      <c r="D277" s="4" t="str">
        <f>VLOOKUP(B277,辅助信息!E:K,7,FALSE)</f>
        <v>JWDDCD2025021900064</v>
      </c>
      <c r="E277" s="4" t="str">
        <f>VLOOKUP(F277,辅助信息!A:B,2,FALSE)</f>
        <v>螺纹钢</v>
      </c>
      <c r="F277" s="4" t="s">
        <v>58</v>
      </c>
      <c r="G277" s="7">
        <v>15</v>
      </c>
      <c r="H277" s="7">
        <v>15</v>
      </c>
      <c r="I277" s="4" t="str">
        <f>VLOOKUP(B277,辅助信息!E:I,3,FALSE)</f>
        <v>(五冶钢构医学科学产业园建设项目房建三部-一标（7-2）)四川省南充市顺庆区搬罾街道学府大道二段</v>
      </c>
      <c r="J277" s="4" t="str">
        <f>VLOOKUP(B277,辅助信息!E:I,4,FALSE)</f>
        <v>郑林</v>
      </c>
      <c r="K277" s="4">
        <f>VLOOKUP(J277,辅助信息!H:I,2,FALSE)</f>
        <v>18349955455</v>
      </c>
      <c r="L277" s="83"/>
      <c r="M277" s="84"/>
      <c r="N277" s="84"/>
      <c r="O277" s="84"/>
      <c r="P277" s="84"/>
      <c r="Q277" s="4" t="str">
        <f>VLOOKUP(B277,辅助信息!E:M,9,FALSE)</f>
        <v>ZTWM-CDGS-XS-2024-0248-五冶钢构-南充市医学院项目</v>
      </c>
      <c r="R277" s="8"/>
    </row>
    <row r="278" hidden="1" spans="2:18">
      <c r="B278" s="4" t="s">
        <v>20</v>
      </c>
      <c r="C278" s="5">
        <v>45674</v>
      </c>
      <c r="D278" s="4" t="str">
        <f>VLOOKUP(B278,辅助信息!E:K,7,FALSE)</f>
        <v>JWDDCD2025021900064</v>
      </c>
      <c r="E278" s="4" t="str">
        <f>VLOOKUP(F278,辅助信息!A:B,2,FALSE)</f>
        <v>螺纹钢</v>
      </c>
      <c r="F278" s="4" t="s">
        <v>22</v>
      </c>
      <c r="G278" s="7">
        <v>25</v>
      </c>
      <c r="H278" s="7">
        <v>25</v>
      </c>
      <c r="I278" s="4" t="str">
        <f>VLOOKUP(B278,辅助信息!E:I,3,FALSE)</f>
        <v>(五冶钢构医学科学产业园建设项目房建三部-一标（7-2）)四川省南充市顺庆区搬罾街道学府大道二段</v>
      </c>
      <c r="J278" s="4" t="str">
        <f>VLOOKUP(B278,辅助信息!E:I,4,FALSE)</f>
        <v>郑林</v>
      </c>
      <c r="K278" s="4">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 t="str">
        <f>VLOOKUP(B278,辅助信息!E:M,9,FALSE)</f>
        <v>ZTWM-CDGS-XS-2024-0248-五冶钢构-南充市医学院项目</v>
      </c>
      <c r="R278" s="8"/>
    </row>
    <row r="279" hidden="1" spans="2:18">
      <c r="B279" s="4" t="s">
        <v>23</v>
      </c>
      <c r="C279" s="5">
        <v>45674</v>
      </c>
      <c r="D279" s="4" t="str">
        <f>VLOOKUP(B279,辅助信息!E:K,7,FALSE)</f>
        <v>JWDDCD2025021900064</v>
      </c>
      <c r="E279" s="4" t="str">
        <f>VLOOKUP(F279,辅助信息!A:B,2,FALSE)</f>
        <v>盘螺</v>
      </c>
      <c r="F279" s="4" t="s">
        <v>40</v>
      </c>
      <c r="G279" s="7">
        <v>12.5</v>
      </c>
      <c r="H279" s="7">
        <v>12.5</v>
      </c>
      <c r="I279" s="4" t="str">
        <f>VLOOKUP(B279,辅助信息!E:I,3,FALSE)</f>
        <v>(五冶钢构医学科学产业园建设项目房建三部-一标（7-3）)四川省南充市顺庆区搬罾街道学府大道二段</v>
      </c>
      <c r="J279" s="4" t="str">
        <f>VLOOKUP(B279,辅助信息!E:I,4,FALSE)</f>
        <v>郑林</v>
      </c>
      <c r="K279" s="4">
        <f>VLOOKUP(J279,辅助信息!H:I,2,FALSE)</f>
        <v>18349955455</v>
      </c>
      <c r="L279" s="85"/>
      <c r="M279" s="84"/>
      <c r="N279" s="84"/>
      <c r="O279" s="84"/>
      <c r="P279" s="84"/>
      <c r="Q279" s="4" t="str">
        <f>VLOOKUP(B279,辅助信息!E:M,9,FALSE)</f>
        <v>ZTWM-CDGS-XS-2024-0248-五冶钢构-南充市医学院项目</v>
      </c>
      <c r="R279" s="8"/>
    </row>
    <row r="280" hidden="1" spans="2:18">
      <c r="B280" s="4" t="s">
        <v>23</v>
      </c>
      <c r="C280" s="5">
        <v>45674</v>
      </c>
      <c r="D280" s="4" t="str">
        <f>VLOOKUP(B280,辅助信息!E:K,7,FALSE)</f>
        <v>JWDDCD2025021900064</v>
      </c>
      <c r="E280" s="4" t="str">
        <f>VLOOKUP(F280,辅助信息!A:B,2,FALSE)</f>
        <v>螺纹钢</v>
      </c>
      <c r="F280" s="4" t="s">
        <v>21</v>
      </c>
      <c r="G280" s="7">
        <v>2.5</v>
      </c>
      <c r="H280" s="7">
        <v>2.5</v>
      </c>
      <c r="I280" s="4" t="str">
        <f>VLOOKUP(B280,辅助信息!E:I,3,FALSE)</f>
        <v>(五冶钢构医学科学产业园建设项目房建三部-一标（7-3）)四川省南充市顺庆区搬罾街道学府大道二段</v>
      </c>
      <c r="J280" s="4" t="str">
        <f>VLOOKUP(B280,辅助信息!E:I,4,FALSE)</f>
        <v>郑林</v>
      </c>
      <c r="K280" s="4">
        <f>VLOOKUP(J280,辅助信息!H:I,2,FALSE)</f>
        <v>18349955455</v>
      </c>
      <c r="L280" s="85"/>
      <c r="M280" s="84"/>
      <c r="N280" s="84"/>
      <c r="O280" s="84"/>
      <c r="P280" s="84"/>
      <c r="Q280" s="4" t="str">
        <f>VLOOKUP(B280,辅助信息!E:M,9,FALSE)</f>
        <v>ZTWM-CDGS-XS-2024-0248-五冶钢构-南充市医学院项目</v>
      </c>
      <c r="R280" s="8"/>
    </row>
    <row r="281" hidden="1" spans="2:18">
      <c r="B281" s="4" t="s">
        <v>23</v>
      </c>
      <c r="C281" s="5">
        <v>45674</v>
      </c>
      <c r="D281" s="4" t="str">
        <f>VLOOKUP(B281,辅助信息!E:K,7,FALSE)</f>
        <v>JWDDCD2025021900064</v>
      </c>
      <c r="E281" s="4" t="str">
        <f>VLOOKUP(F281,辅助信息!A:B,2,FALSE)</f>
        <v>螺纹钢</v>
      </c>
      <c r="F281" s="4" t="s">
        <v>58</v>
      </c>
      <c r="G281" s="7">
        <v>7.5</v>
      </c>
      <c r="H281" s="7"/>
      <c r="I281" s="4" t="str">
        <f>VLOOKUP(B281,辅助信息!E:I,3,FALSE)</f>
        <v>(五冶钢构医学科学产业园建设项目房建三部-一标（7-3）)四川省南充市顺庆区搬罾街道学府大道二段</v>
      </c>
      <c r="J281" s="4" t="str">
        <f>VLOOKUP(B281,辅助信息!E:I,4,FALSE)</f>
        <v>郑林</v>
      </c>
      <c r="K281" s="4">
        <f>VLOOKUP(J281,辅助信息!H:I,2,FALSE)</f>
        <v>18349955455</v>
      </c>
      <c r="L281" s="85"/>
      <c r="M281" s="84"/>
      <c r="N281" s="84"/>
      <c r="O281" s="84"/>
      <c r="P281" s="84"/>
      <c r="Q281" s="4" t="str">
        <f>VLOOKUP(B281,辅助信息!E:M,9,FALSE)</f>
        <v>ZTWM-CDGS-XS-2024-0248-五冶钢构-南充市医学院项目</v>
      </c>
      <c r="R281" s="8"/>
    </row>
    <row r="282" hidden="1" spans="2:18">
      <c r="B282" s="4" t="s">
        <v>23</v>
      </c>
      <c r="C282" s="5">
        <v>45674</v>
      </c>
      <c r="D282" s="4" t="str">
        <f>VLOOKUP(B282,辅助信息!E:K,7,FALSE)</f>
        <v>JWDDCD2025021900064</v>
      </c>
      <c r="E282" s="4" t="str">
        <f>VLOOKUP(F282,辅助信息!A:B,2,FALSE)</f>
        <v>螺纹钢</v>
      </c>
      <c r="F282" s="4" t="s">
        <v>46</v>
      </c>
      <c r="G282" s="7">
        <v>2.5</v>
      </c>
      <c r="H282" s="7">
        <v>2.5</v>
      </c>
      <c r="I282" s="4" t="str">
        <f>VLOOKUP(B282,辅助信息!E:I,3,FALSE)</f>
        <v>(五冶钢构医学科学产业园建设项目房建三部-一标（7-3）)四川省南充市顺庆区搬罾街道学府大道二段</v>
      </c>
      <c r="J282" s="4" t="str">
        <f>VLOOKUP(B282,辅助信息!E:I,4,FALSE)</f>
        <v>郑林</v>
      </c>
      <c r="K282" s="4">
        <f>VLOOKUP(J282,辅助信息!H:I,2,FALSE)</f>
        <v>18349955455</v>
      </c>
      <c r="L282" s="85"/>
      <c r="M282" s="84"/>
      <c r="N282" s="84"/>
      <c r="O282" s="84"/>
      <c r="P282" s="84"/>
      <c r="Q282" s="4" t="str">
        <f>VLOOKUP(B282,辅助信息!E:M,9,FALSE)</f>
        <v>ZTWM-CDGS-XS-2024-0248-五冶钢构-南充市医学院项目</v>
      </c>
      <c r="R282" s="8"/>
    </row>
    <row r="283" hidden="1" spans="2:18">
      <c r="B283" s="4" t="s">
        <v>23</v>
      </c>
      <c r="C283" s="5">
        <v>45674</v>
      </c>
      <c r="D283" s="4" t="str">
        <f>VLOOKUP(B283,辅助信息!E:K,7,FALSE)</f>
        <v>JWDDCD2025021900064</v>
      </c>
      <c r="E283" s="4" t="str">
        <f>VLOOKUP(F283,辅助信息!A:B,2,FALSE)</f>
        <v>螺纹钢</v>
      </c>
      <c r="F283" s="4" t="s">
        <v>22</v>
      </c>
      <c r="G283" s="7">
        <v>15</v>
      </c>
      <c r="H283" s="7">
        <v>15</v>
      </c>
      <c r="I283" s="4" t="str">
        <f>VLOOKUP(B283,辅助信息!E:I,3,FALSE)</f>
        <v>(五冶钢构医学科学产业园建设项目房建三部-一标（7-3）)四川省南充市顺庆区搬罾街道学府大道二段</v>
      </c>
      <c r="J283" s="4" t="str">
        <f>VLOOKUP(B283,辅助信息!E:I,4,FALSE)</f>
        <v>郑林</v>
      </c>
      <c r="K283" s="4">
        <f>VLOOKUP(J283,辅助信息!H:I,2,FALSE)</f>
        <v>18349955455</v>
      </c>
      <c r="L283" s="83"/>
      <c r="M283" s="84"/>
      <c r="N283" s="84"/>
      <c r="O283" s="84"/>
      <c r="P283" s="84"/>
      <c r="Q283" s="4" t="str">
        <f>VLOOKUP(B283,辅助信息!E:M,9,FALSE)</f>
        <v>ZTWM-CDGS-XS-2024-0248-五冶钢构-南充市医学院项目</v>
      </c>
      <c r="R283" s="8"/>
    </row>
    <row r="284" hidden="1" spans="2:18">
      <c r="B284" s="4" t="s">
        <v>73</v>
      </c>
      <c r="C284" s="5">
        <v>45674</v>
      </c>
      <c r="D284" s="4" t="str">
        <f>VLOOKUP(B284,辅助信息!E:K,7,FALSE)</f>
        <v>JWDDCD2025021900064</v>
      </c>
      <c r="E284" s="4" t="str">
        <f>VLOOKUP(F284,辅助信息!A:B,2,FALSE)</f>
        <v>盘螺</v>
      </c>
      <c r="F284" s="4" t="s">
        <v>41</v>
      </c>
      <c r="G284" s="7">
        <v>15</v>
      </c>
      <c r="H284" s="7"/>
      <c r="I284" s="4" t="str">
        <f>VLOOKUP(B284,辅助信息!E:I,3,FALSE)</f>
        <v>(五冶钢构医学科学产业园建设项目房建三部-一标（7-1）)四川省南充市顺庆区搬罾街道学府大道二段</v>
      </c>
      <c r="J284" s="4" t="str">
        <f>VLOOKUP(B284,辅助信息!E:I,4,FALSE)</f>
        <v>郑林</v>
      </c>
      <c r="K284" s="4">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 t="str">
        <f>VLOOKUP(B284,辅助信息!E:M,9,FALSE)</f>
        <v>ZTWM-CDGS-XS-2024-0248-五冶钢构-南充市医学院项目</v>
      </c>
      <c r="R284" s="8"/>
    </row>
    <row r="285" hidden="1" spans="2:18">
      <c r="B285" s="4" t="s">
        <v>73</v>
      </c>
      <c r="C285" s="5">
        <v>45674</v>
      </c>
      <c r="D285" s="4" t="str">
        <f>VLOOKUP(B285,辅助信息!E:K,7,FALSE)</f>
        <v>JWDDCD2025021900064</v>
      </c>
      <c r="E285" s="4" t="str">
        <f>VLOOKUP(F285,辅助信息!A:B,2,FALSE)</f>
        <v>螺纹钢</v>
      </c>
      <c r="F285" s="4" t="s">
        <v>27</v>
      </c>
      <c r="G285" s="7">
        <v>20</v>
      </c>
      <c r="H285" s="7"/>
      <c r="I285" s="4" t="str">
        <f>VLOOKUP(B285,辅助信息!E:I,3,FALSE)</f>
        <v>(五冶钢构医学科学产业园建设项目房建三部-一标（7-1）)四川省南充市顺庆区搬罾街道学府大道二段</v>
      </c>
      <c r="J285" s="4" t="str">
        <f>VLOOKUP(B285,辅助信息!E:I,4,FALSE)</f>
        <v>郑林</v>
      </c>
      <c r="K285" s="4">
        <f>VLOOKUP(J285,辅助信息!H:I,2,FALSE)</f>
        <v>18349955455</v>
      </c>
      <c r="L285" s="83"/>
      <c r="M285" s="82"/>
      <c r="N285" s="82"/>
      <c r="O285" s="82"/>
      <c r="P285" s="82"/>
      <c r="Q285" s="4" t="str">
        <f>VLOOKUP(B285,辅助信息!E:M,9,FALSE)</f>
        <v>ZTWM-CDGS-XS-2024-0248-五冶钢构-南充市医学院项目</v>
      </c>
      <c r="R285" s="8"/>
    </row>
    <row r="286" hidden="1" spans="2:18">
      <c r="B286" s="4" t="s">
        <v>73</v>
      </c>
      <c r="C286" s="5">
        <v>45675</v>
      </c>
      <c r="D286" s="4" t="str">
        <f>VLOOKUP(B286,辅助信息!E:K,7,FALSE)</f>
        <v>JWDDCD2025021900064</v>
      </c>
      <c r="E286" s="4" t="str">
        <f>VLOOKUP(F286,辅助信息!A:B,2,FALSE)</f>
        <v>盘螺</v>
      </c>
      <c r="F286" s="4" t="s">
        <v>41</v>
      </c>
      <c r="G286" s="7">
        <v>15</v>
      </c>
      <c r="H286" s="7" t="e">
        <f>_xlfn._xlws.FILTER(#REF!,#REF!&amp;#REF!&amp;#REF!&amp;#REF!=C286&amp;F286&amp;I286&amp;J286,"未发货")</f>
        <v>#REF!</v>
      </c>
      <c r="I286" s="4" t="str">
        <f>VLOOKUP(B286,辅助信息!E:I,3,FALSE)</f>
        <v>(五冶钢构医学科学产业园建设项目房建三部-一标（7-1）)四川省南充市顺庆区搬罾街道学府大道二段</v>
      </c>
      <c r="J286" s="4" t="str">
        <f>VLOOKUP(B286,辅助信息!E:I,4,FALSE)</f>
        <v>郑林</v>
      </c>
      <c r="K286" s="4">
        <f>VLOOKUP(J286,辅助信息!H:I,2,FALSE)</f>
        <v>18349955455</v>
      </c>
      <c r="L286" s="84"/>
      <c r="M286" s="84"/>
      <c r="N286" s="84"/>
      <c r="O286" s="84"/>
      <c r="P286" s="84"/>
      <c r="Q286" s="4" t="str">
        <f>VLOOKUP(B286,辅助信息!E:M,9,FALSE)</f>
        <v>ZTWM-CDGS-XS-2024-0248-五冶钢构-南充市医学院项目</v>
      </c>
      <c r="R286" s="8"/>
    </row>
    <row r="287" hidden="1" spans="2:18">
      <c r="B287" s="4" t="s">
        <v>73</v>
      </c>
      <c r="C287" s="5">
        <v>45675</v>
      </c>
      <c r="D287" s="4" t="str">
        <f>VLOOKUP(B287,辅助信息!E:K,7,FALSE)</f>
        <v>JWDDCD2025021900064</v>
      </c>
      <c r="E287" s="4" t="str">
        <f>VLOOKUP(F287,辅助信息!A:B,2,FALSE)</f>
        <v>螺纹钢</v>
      </c>
      <c r="F287" s="4" t="s">
        <v>27</v>
      </c>
      <c r="G287" s="7">
        <v>20</v>
      </c>
      <c r="H287" s="7" t="e">
        <f>_xlfn._xlws.FILTER(#REF!,#REF!&amp;#REF!&amp;#REF!&amp;#REF!=C287&amp;F287&amp;I287&amp;J287,"未发货")</f>
        <v>#REF!</v>
      </c>
      <c r="I287" s="4" t="str">
        <f>VLOOKUP(B287,辅助信息!E:I,3,FALSE)</f>
        <v>(五冶钢构医学科学产业园建设项目房建三部-一标（7-1）)四川省南充市顺庆区搬罾街道学府大道二段</v>
      </c>
      <c r="J287" s="4" t="str">
        <f>VLOOKUP(B287,辅助信息!E:I,4,FALSE)</f>
        <v>郑林</v>
      </c>
      <c r="K287" s="4">
        <f>VLOOKUP(J287,辅助信息!H:I,2,FALSE)</f>
        <v>18349955455</v>
      </c>
      <c r="L287" s="83"/>
      <c r="M287" s="84"/>
      <c r="N287" s="84"/>
      <c r="O287" s="84"/>
      <c r="P287" s="84"/>
      <c r="Q287" s="4" t="str">
        <f>VLOOKUP(B287,辅助信息!E:M,9,FALSE)</f>
        <v>ZTWM-CDGS-XS-2024-0248-五冶钢构-南充市医学院项目</v>
      </c>
      <c r="R287" s="8"/>
    </row>
    <row r="288" hidden="1" spans="2:18">
      <c r="B288" s="4" t="s">
        <v>54</v>
      </c>
      <c r="C288" s="5">
        <v>45675</v>
      </c>
      <c r="D288" s="4" t="str">
        <f>VLOOKUP(B288,辅助信息!E:K,7,FALSE)</f>
        <v>JWDDCD2024102400111</v>
      </c>
      <c r="E288" s="4" t="str">
        <f>VLOOKUP(F288,辅助信息!A:B,2,FALSE)</f>
        <v>螺纹钢</v>
      </c>
      <c r="F288" s="4" t="s">
        <v>19</v>
      </c>
      <c r="G288" s="7">
        <v>15</v>
      </c>
      <c r="H288" s="7" t="e">
        <f>_xlfn._xlws.FILTER(#REF!,#REF!&amp;#REF!&amp;#REF!&amp;#REF!=C288&amp;F288&amp;I288&amp;J288,"未发货")</f>
        <v>#REF!</v>
      </c>
      <c r="I288" s="4" t="str">
        <f>VLOOKUP(B288,辅助信息!E:I,3,FALSE)</f>
        <v>（五冶达州国道542项目-二工区巴河特大桥工段-5号墩）四川省达州市达川区石梯镇固家村村民委员会</v>
      </c>
      <c r="J288" s="4" t="str">
        <f>VLOOKUP(B288,辅助信息!E:I,4,FALSE)</f>
        <v>谭福中</v>
      </c>
      <c r="K288" s="4">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 t="str">
        <f>VLOOKUP(B288,辅助信息!E:M,9,FALSE)</f>
        <v>ZTWM-CDGS-XS-2024-0181-五冶天府-国道542项目（二批次）</v>
      </c>
      <c r="R288" s="8"/>
    </row>
    <row r="289" hidden="1" spans="2:18">
      <c r="B289" s="4" t="s">
        <v>54</v>
      </c>
      <c r="C289" s="5">
        <v>45675</v>
      </c>
      <c r="D289" s="4" t="str">
        <f>VLOOKUP(B289,辅助信息!E:K,7,FALSE)</f>
        <v>JWDDCD2024102400111</v>
      </c>
      <c r="E289" s="4" t="str">
        <f>VLOOKUP(F289,辅助信息!A:B,2,FALSE)</f>
        <v>螺纹钢</v>
      </c>
      <c r="F289" s="4" t="s">
        <v>33</v>
      </c>
      <c r="G289" s="7">
        <v>20</v>
      </c>
      <c r="H289" s="7" t="e">
        <f>_xlfn._xlws.FILTER(#REF!,#REF!&amp;#REF!&amp;#REF!&amp;#REF!=C289&amp;F289&amp;I289&amp;J289,"未发货")</f>
        <v>#REF!</v>
      </c>
      <c r="I289" s="4" t="str">
        <f>VLOOKUP(B289,辅助信息!E:I,3,FALSE)</f>
        <v>（五冶达州国道542项目-二工区巴河特大桥工段-5号墩）四川省达州市达川区石梯镇固家村村民委员会</v>
      </c>
      <c r="J289" s="4" t="str">
        <f>VLOOKUP(B289,辅助信息!E:I,4,FALSE)</f>
        <v>谭福中</v>
      </c>
      <c r="K289" s="4">
        <f>VLOOKUP(J289,辅助信息!H:I,2,FALSE)</f>
        <v>15828538619</v>
      </c>
      <c r="L289" s="83"/>
      <c r="M289" s="84"/>
      <c r="N289" s="84"/>
      <c r="O289" s="84"/>
      <c r="P289" s="84"/>
      <c r="Q289" s="4" t="str">
        <f>VLOOKUP(B289,辅助信息!E:M,9,FALSE)</f>
        <v>ZTWM-CDGS-XS-2024-0181-五冶天府-国道542项目（二批次）</v>
      </c>
      <c r="R289" s="8"/>
    </row>
    <row r="290" hidden="1" spans="2:18">
      <c r="B290" s="4" t="s">
        <v>64</v>
      </c>
      <c r="C290" s="5">
        <v>45696</v>
      </c>
      <c r="D290" s="4" t="str">
        <f>VLOOKUP(B290,辅助信息!E:K,7,FALSE)</f>
        <v>JWDDCD2024102400111</v>
      </c>
      <c r="E290" s="4" t="str">
        <f>VLOOKUP(F290,辅助信息!A:B,2,FALSE)</f>
        <v>螺纹钢</v>
      </c>
      <c r="F290" s="4" t="s">
        <v>27</v>
      </c>
      <c r="G290" s="7">
        <v>20</v>
      </c>
      <c r="H290" s="7" t="e">
        <f>_xlfn._xlws.FILTER(#REF!,#REF!&amp;#REF!&amp;#REF!&amp;#REF!=C290&amp;F290&amp;I290&amp;J290,"未发货")</f>
        <v>#REF!</v>
      </c>
      <c r="I290" s="4" t="str">
        <f>VLOOKUP(B290,辅助信息!E:I,3,FALSE)</f>
        <v>（五冶达州国道542项目-三工区桥梁3工段）四川省达州市达川区赵固镇水文村原村委会下300米</v>
      </c>
      <c r="J290" s="4" t="str">
        <f>VLOOKUP(B290,辅助信息!E:I,4,FALSE)</f>
        <v>李代茂</v>
      </c>
      <c r="K290" s="4">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 t="str">
        <f>VLOOKUP(B290,辅助信息!E:M,9,FALSE)</f>
        <v>ZTWM-CDGS-XS-2024-0181-五冶天府-国道542项目（二批次）</v>
      </c>
      <c r="R290" s="8"/>
    </row>
    <row r="291" hidden="1" spans="2:18">
      <c r="B291" s="4" t="s">
        <v>64</v>
      </c>
      <c r="C291" s="5">
        <v>45696</v>
      </c>
      <c r="D291" s="4" t="str">
        <f>VLOOKUP(B291,辅助信息!E:K,7,FALSE)</f>
        <v>JWDDCD2024102400111</v>
      </c>
      <c r="E291" s="4" t="str">
        <f>VLOOKUP(F291,辅助信息!A:B,2,FALSE)</f>
        <v>螺纹钢</v>
      </c>
      <c r="F291" s="4" t="s">
        <v>32</v>
      </c>
      <c r="G291" s="7">
        <v>30</v>
      </c>
      <c r="H291" s="7" t="e">
        <f>_xlfn._xlws.FILTER(#REF!,#REF!&amp;#REF!&amp;#REF!&amp;#REF!=C291&amp;F291&amp;I291&amp;J291,"未发货")</f>
        <v>#REF!</v>
      </c>
      <c r="I291" s="4" t="str">
        <f>VLOOKUP(B291,辅助信息!E:I,3,FALSE)</f>
        <v>（五冶达州国道542项目-三工区桥梁3工段）四川省达州市达川区赵固镇水文村原村委会下300米</v>
      </c>
      <c r="J291" s="4" t="str">
        <f>VLOOKUP(B291,辅助信息!E:I,4,FALSE)</f>
        <v>李代茂</v>
      </c>
      <c r="K291" s="4">
        <f>VLOOKUP(J291,辅助信息!H:I,2,FALSE)</f>
        <v>18302833536</v>
      </c>
      <c r="L291" s="85"/>
      <c r="M291" s="84"/>
      <c r="N291" s="84"/>
      <c r="O291" s="84"/>
      <c r="P291" s="84"/>
      <c r="Q291" s="4" t="str">
        <f>VLOOKUP(B291,辅助信息!E:M,9,FALSE)</f>
        <v>ZTWM-CDGS-XS-2024-0181-五冶天府-国道542项目（二批次）</v>
      </c>
      <c r="R291" s="8"/>
    </row>
    <row r="292" hidden="1" spans="2:18">
      <c r="B292" s="4" t="s">
        <v>64</v>
      </c>
      <c r="C292" s="5">
        <v>45696</v>
      </c>
      <c r="D292" s="4" t="str">
        <f>VLOOKUP(B292,辅助信息!E:K,7,FALSE)</f>
        <v>JWDDCD2024102400111</v>
      </c>
      <c r="E292" s="4" t="str">
        <f>VLOOKUP(F292,辅助信息!A:B,2,FALSE)</f>
        <v>螺纹钢</v>
      </c>
      <c r="F292" s="4" t="s">
        <v>33</v>
      </c>
      <c r="G292" s="7">
        <v>30</v>
      </c>
      <c r="H292" s="7" t="e">
        <f>_xlfn._xlws.FILTER(#REF!,#REF!&amp;#REF!&amp;#REF!&amp;#REF!=C292&amp;F292&amp;I292&amp;J292,"未发货")</f>
        <v>#REF!</v>
      </c>
      <c r="I292" s="4" t="str">
        <f>VLOOKUP(B292,辅助信息!E:I,3,FALSE)</f>
        <v>（五冶达州国道542项目-三工区桥梁3工段）四川省达州市达川区赵固镇水文村原村委会下300米</v>
      </c>
      <c r="J292" s="4" t="str">
        <f>VLOOKUP(B292,辅助信息!E:I,4,FALSE)</f>
        <v>李代茂</v>
      </c>
      <c r="K292" s="4">
        <f>VLOOKUP(J292,辅助信息!H:I,2,FALSE)</f>
        <v>18302833536</v>
      </c>
      <c r="L292" s="85"/>
      <c r="M292" s="84"/>
      <c r="N292" s="84"/>
      <c r="O292" s="84"/>
      <c r="P292" s="84"/>
      <c r="Q292" s="4" t="str">
        <f>VLOOKUP(B292,辅助信息!E:M,9,FALSE)</f>
        <v>ZTWM-CDGS-XS-2024-0181-五冶天府-国道542项目（二批次）</v>
      </c>
      <c r="R292" s="8"/>
    </row>
    <row r="293" hidden="1" spans="2:18">
      <c r="B293" s="4" t="s">
        <v>64</v>
      </c>
      <c r="C293" s="5">
        <v>45696</v>
      </c>
      <c r="D293" s="4" t="str">
        <f>VLOOKUP(B293,辅助信息!E:K,7,FALSE)</f>
        <v>JWDDCD2024102400111</v>
      </c>
      <c r="E293" s="4" t="str">
        <f>VLOOKUP(F293,辅助信息!A:B,2,FALSE)</f>
        <v>螺纹钢</v>
      </c>
      <c r="F293" s="4" t="s">
        <v>65</v>
      </c>
      <c r="G293" s="7">
        <v>60</v>
      </c>
      <c r="H293" s="7" t="e">
        <f>_xlfn._xlws.FILTER(#REF!,#REF!&amp;#REF!&amp;#REF!&amp;#REF!=C293&amp;F293&amp;I293&amp;J293,"未发货")</f>
        <v>#REF!</v>
      </c>
      <c r="I293" s="4" t="str">
        <f>VLOOKUP(B293,辅助信息!E:I,3,FALSE)</f>
        <v>（五冶达州国道542项目-三工区桥梁3工段）四川省达州市达川区赵固镇水文村原村委会下300米</v>
      </c>
      <c r="J293" s="4" t="str">
        <f>VLOOKUP(B293,辅助信息!E:I,4,FALSE)</f>
        <v>李代茂</v>
      </c>
      <c r="K293" s="4">
        <f>VLOOKUP(J293,辅助信息!H:I,2,FALSE)</f>
        <v>18302833536</v>
      </c>
      <c r="L293" s="85"/>
      <c r="M293" s="84"/>
      <c r="N293" s="84"/>
      <c r="O293" s="84"/>
      <c r="P293" s="84"/>
      <c r="Q293" s="4" t="str">
        <f>VLOOKUP(B293,辅助信息!E:M,9,FALSE)</f>
        <v>ZTWM-CDGS-XS-2024-0181-五冶天府-国道542项目（二批次）</v>
      </c>
      <c r="R293" s="8"/>
    </row>
    <row r="294" hidden="1" spans="2:18">
      <c r="B294" s="4" t="s">
        <v>64</v>
      </c>
      <c r="C294" s="5">
        <v>45696</v>
      </c>
      <c r="D294" s="4" t="str">
        <f>VLOOKUP(B294,辅助信息!E:K,7,FALSE)</f>
        <v>JWDDCD2024102400111</v>
      </c>
      <c r="E294" s="4" t="str">
        <f>VLOOKUP(F294,辅助信息!A:B,2,FALSE)</f>
        <v>螺纹钢</v>
      </c>
      <c r="F294" s="4" t="s">
        <v>52</v>
      </c>
      <c r="G294" s="7">
        <v>30</v>
      </c>
      <c r="H294" s="7" t="e">
        <f>_xlfn._xlws.FILTER(#REF!,#REF!&amp;#REF!&amp;#REF!&amp;#REF!=C294&amp;F294&amp;I294&amp;J294,"未发货")</f>
        <v>#REF!</v>
      </c>
      <c r="I294" s="4" t="str">
        <f>VLOOKUP(B294,辅助信息!E:I,3,FALSE)</f>
        <v>（五冶达州国道542项目-三工区桥梁3工段）四川省达州市达川区赵固镇水文村原村委会下300米</v>
      </c>
      <c r="J294" s="4" t="str">
        <f>VLOOKUP(B294,辅助信息!E:I,4,FALSE)</f>
        <v>李代茂</v>
      </c>
      <c r="K294" s="4">
        <f>VLOOKUP(J294,辅助信息!H:I,2,FALSE)</f>
        <v>18302833536</v>
      </c>
      <c r="L294" s="83"/>
      <c r="M294" s="84"/>
      <c r="N294" s="84"/>
      <c r="O294" s="84"/>
      <c r="P294" s="84"/>
      <c r="Q294" s="4" t="str">
        <f>VLOOKUP(B294,辅助信息!E:M,9,FALSE)</f>
        <v>ZTWM-CDGS-XS-2024-0181-五冶天府-国道542项目（二批次）</v>
      </c>
      <c r="R294" s="8"/>
    </row>
    <row r="295" hidden="1" spans="2:18">
      <c r="B295" s="4" t="s">
        <v>74</v>
      </c>
      <c r="C295" s="5">
        <v>45696</v>
      </c>
      <c r="D295" s="4" t="str">
        <f>VLOOKUP(B295,辅助信息!E:K,7,FALSE)</f>
        <v>JWDDCD2024102400111</v>
      </c>
      <c r="E295" s="4" t="str">
        <f>VLOOKUP(F295,辅助信息!A:B,2,FALSE)</f>
        <v>螺纹钢</v>
      </c>
      <c r="F295" s="4" t="s">
        <v>27</v>
      </c>
      <c r="G295" s="7">
        <v>15</v>
      </c>
      <c r="H295" s="7" t="e">
        <f>_xlfn._xlws.FILTER(#REF!,#REF!&amp;#REF!&amp;#REF!&amp;#REF!=C295&amp;F295&amp;I295&amp;J295,"未发货")</f>
        <v>#REF!</v>
      </c>
      <c r="I295" s="4" t="str">
        <f>VLOOKUP(B295,辅助信息!E:I,3,FALSE)</f>
        <v>（五冶达州国道542项目-桥梁4标）四川省达州市达川区大堰镇双井村</v>
      </c>
      <c r="J295" s="4" t="str">
        <f>VLOOKUP(B295,辅助信息!E:I,4,FALSE)</f>
        <v>吴志强</v>
      </c>
      <c r="K295" s="4">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 t="str">
        <f>VLOOKUP(B295,辅助信息!E:M,9,FALSE)</f>
        <v>ZTWM-CDGS-XS-2024-0181-五冶天府-国道542项目（二批次）</v>
      </c>
      <c r="R295" s="8"/>
    </row>
    <row r="296" hidden="1" spans="2:18">
      <c r="B296" s="4" t="s">
        <v>74</v>
      </c>
      <c r="C296" s="5">
        <v>45696</v>
      </c>
      <c r="D296" s="4" t="str">
        <f>VLOOKUP(B296,辅助信息!E:K,7,FALSE)</f>
        <v>JWDDCD2024102400111</v>
      </c>
      <c r="E296" s="4" t="str">
        <f>VLOOKUP(F296,辅助信息!A:B,2,FALSE)</f>
        <v>螺纹钢</v>
      </c>
      <c r="F296" s="4" t="s">
        <v>19</v>
      </c>
      <c r="G296" s="7">
        <v>12</v>
      </c>
      <c r="H296" s="7" t="e">
        <f>_xlfn._xlws.FILTER(#REF!,#REF!&amp;#REF!&amp;#REF!&amp;#REF!=C296&amp;F296&amp;I296&amp;J296,"未发货")</f>
        <v>#REF!</v>
      </c>
      <c r="I296" s="4" t="str">
        <f>VLOOKUP(B296,辅助信息!E:I,3,FALSE)</f>
        <v>（五冶达州国道542项目-桥梁4标）四川省达州市达川区大堰镇双井村</v>
      </c>
      <c r="J296" s="4" t="str">
        <f>VLOOKUP(B296,辅助信息!E:I,4,FALSE)</f>
        <v>吴志强</v>
      </c>
      <c r="K296" s="4">
        <f>VLOOKUP(J296,辅助信息!H:I,2,FALSE)</f>
        <v>18820030907</v>
      </c>
      <c r="L296" s="85"/>
      <c r="M296" s="97"/>
      <c r="N296" s="97"/>
      <c r="O296" s="97"/>
      <c r="P296" s="97"/>
      <c r="Q296" s="4" t="str">
        <f>VLOOKUP(B296,辅助信息!E:M,9,FALSE)</f>
        <v>ZTWM-CDGS-XS-2024-0181-五冶天府-国道542项目（二批次）</v>
      </c>
      <c r="R296" s="8"/>
    </row>
    <row r="297" hidden="1" spans="2:18">
      <c r="B297" s="4" t="s">
        <v>74</v>
      </c>
      <c r="C297" s="5">
        <v>45696</v>
      </c>
      <c r="D297" s="4" t="str">
        <f>VLOOKUP(B297,辅助信息!E:K,7,FALSE)</f>
        <v>JWDDCD2024102400111</v>
      </c>
      <c r="E297" s="4" t="str">
        <f>VLOOKUP(F297,辅助信息!A:B,2,FALSE)</f>
        <v>螺纹钢</v>
      </c>
      <c r="F297" s="4" t="s">
        <v>32</v>
      </c>
      <c r="G297" s="7">
        <v>18</v>
      </c>
      <c r="H297" s="7" t="e">
        <f>_xlfn._xlws.FILTER(#REF!,#REF!&amp;#REF!&amp;#REF!&amp;#REF!=C297&amp;F297&amp;I297&amp;J297,"未发货")</f>
        <v>#REF!</v>
      </c>
      <c r="I297" s="4" t="str">
        <f>VLOOKUP(B297,辅助信息!E:I,3,FALSE)</f>
        <v>（五冶达州国道542项目-桥梁4标）四川省达州市达川区大堰镇双井村</v>
      </c>
      <c r="J297" s="4" t="str">
        <f>VLOOKUP(B297,辅助信息!E:I,4,FALSE)</f>
        <v>吴志强</v>
      </c>
      <c r="K297" s="4">
        <f>VLOOKUP(J297,辅助信息!H:I,2,FALSE)</f>
        <v>18820030907</v>
      </c>
      <c r="L297" s="85"/>
      <c r="M297" s="97"/>
      <c r="N297" s="97"/>
      <c r="O297" s="97"/>
      <c r="P297" s="97"/>
      <c r="Q297" s="4" t="str">
        <f>VLOOKUP(B297,辅助信息!E:M,9,FALSE)</f>
        <v>ZTWM-CDGS-XS-2024-0181-五冶天府-国道542项目（二批次）</v>
      </c>
      <c r="R297" s="8"/>
    </row>
    <row r="298" hidden="1" spans="2:18">
      <c r="B298" s="4" t="s">
        <v>74</v>
      </c>
      <c r="C298" s="5">
        <v>45696</v>
      </c>
      <c r="D298" s="4" t="str">
        <f>VLOOKUP(B298,辅助信息!E:K,7,FALSE)</f>
        <v>JWDDCD2024102400111</v>
      </c>
      <c r="E298" s="4" t="str">
        <f>VLOOKUP(F298,辅助信息!A:B,2,FALSE)</f>
        <v>螺纹钢</v>
      </c>
      <c r="F298" s="4" t="s">
        <v>65</v>
      </c>
      <c r="G298" s="7">
        <v>30</v>
      </c>
      <c r="H298" s="7" t="e">
        <f>_xlfn._xlws.FILTER(#REF!,#REF!&amp;#REF!&amp;#REF!&amp;#REF!=C298&amp;F298&amp;I298&amp;J298,"未发货")</f>
        <v>#REF!</v>
      </c>
      <c r="I298" s="4" t="str">
        <f>VLOOKUP(B298,辅助信息!E:I,3,FALSE)</f>
        <v>（五冶达州国道542项目-桥梁4标）四川省达州市达川区大堰镇双井村</v>
      </c>
      <c r="J298" s="4" t="str">
        <f>VLOOKUP(B298,辅助信息!E:I,4,FALSE)</f>
        <v>吴志强</v>
      </c>
      <c r="K298" s="4">
        <f>VLOOKUP(J298,辅助信息!H:I,2,FALSE)</f>
        <v>18820030907</v>
      </c>
      <c r="L298" s="83"/>
      <c r="M298" s="82"/>
      <c r="N298" s="82"/>
      <c r="O298" s="82"/>
      <c r="P298" s="82"/>
      <c r="Q298" s="4" t="str">
        <f>VLOOKUP(B298,辅助信息!E:M,9,FALSE)</f>
        <v>ZTWM-CDGS-XS-2024-0181-五冶天府-国道542项目（二批次）</v>
      </c>
      <c r="R298" s="8"/>
    </row>
    <row r="299" hidden="1" spans="2:18">
      <c r="B299" s="4" t="s">
        <v>75</v>
      </c>
      <c r="C299" s="5">
        <v>45696</v>
      </c>
      <c r="D299" s="4" t="str">
        <f>VLOOKUP(B299,辅助信息!E:K,7,FALSE)</f>
        <v>JWDDCD2024102400111</v>
      </c>
      <c r="E299" s="4" t="str">
        <f>VLOOKUP(F299,辅助信息!A:B,2,FALSE)</f>
        <v>螺纹钢</v>
      </c>
      <c r="F299" s="4" t="s">
        <v>52</v>
      </c>
      <c r="G299" s="7">
        <v>35</v>
      </c>
      <c r="H299" s="7" t="e">
        <f>_xlfn._xlws.FILTER(#REF!,#REF!&amp;#REF!&amp;#REF!&amp;#REF!=C299&amp;F299&amp;I299&amp;J299,"未发货")</f>
        <v>#REF!</v>
      </c>
      <c r="I299" s="4" t="str">
        <f>VLOOKUP(B299,辅助信息!E:I,3,FALSE)</f>
        <v>（五冶达州国道542项目-一工区桥梁一工段）四川省达州市四川省达州市达川区石桥镇武寨村</v>
      </c>
      <c r="J299" s="4" t="str">
        <f>VLOOKUP(B299,辅助信息!E:I,4,FALSE)</f>
        <v>杨勇</v>
      </c>
      <c r="K299" s="4">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 t="str">
        <f>VLOOKUP(B299,辅助信息!E:M,9,FALSE)</f>
        <v>ZTWM-CDGS-XS-2024-0181-五冶天府-国道542项目（二批次）</v>
      </c>
      <c r="R299" s="8"/>
    </row>
    <row r="300" hidden="1" spans="2:18">
      <c r="B300" s="4" t="s">
        <v>75</v>
      </c>
      <c r="C300" s="5">
        <v>45696</v>
      </c>
      <c r="D300" s="4" t="str">
        <f>VLOOKUP(B300,辅助信息!E:K,7,FALSE)</f>
        <v>JWDDCD2024102400111</v>
      </c>
      <c r="E300" s="4" t="str">
        <f>VLOOKUP(F300,辅助信息!A:B,2,FALSE)</f>
        <v>螺纹钢</v>
      </c>
      <c r="F300" s="4" t="s">
        <v>76</v>
      </c>
      <c r="G300" s="7">
        <v>35</v>
      </c>
      <c r="H300" s="7" t="e">
        <f>_xlfn._xlws.FILTER(#REF!,#REF!&amp;#REF!&amp;#REF!&amp;#REF!=C300&amp;F300&amp;I300&amp;J300,"未发货")</f>
        <v>#REF!</v>
      </c>
      <c r="I300" s="4" t="str">
        <f>VLOOKUP(B300,辅助信息!E:I,3,FALSE)</f>
        <v>（五冶达州国道542项目-一工区桥梁一工段）四川省达州市四川省达州市达川区石桥镇武寨村</v>
      </c>
      <c r="J300" s="4" t="str">
        <f>VLOOKUP(B300,辅助信息!E:I,4,FALSE)</f>
        <v>杨勇</v>
      </c>
      <c r="K300" s="4">
        <f>VLOOKUP(J300,辅助信息!H:I,2,FALSE)</f>
        <v>18398563998</v>
      </c>
      <c r="L300" s="85"/>
      <c r="M300" s="84"/>
      <c r="N300" s="84"/>
      <c r="O300" s="84"/>
      <c r="P300" s="84"/>
      <c r="Q300" s="4" t="str">
        <f>VLOOKUP(B300,辅助信息!E:M,9,FALSE)</f>
        <v>ZTWM-CDGS-XS-2024-0181-五冶天府-国道542项目（二批次）</v>
      </c>
      <c r="R300" s="8"/>
    </row>
    <row r="301" hidden="1" spans="2:18">
      <c r="B301" s="4" t="s">
        <v>75</v>
      </c>
      <c r="C301" s="5">
        <v>45696</v>
      </c>
      <c r="D301" s="4" t="str">
        <f>VLOOKUP(B301,辅助信息!E:K,7,FALSE)</f>
        <v>JWDDCD2024102400111</v>
      </c>
      <c r="E301" s="4" t="str">
        <f>VLOOKUP(F301,辅助信息!A:B,2,FALSE)</f>
        <v>螺纹钢</v>
      </c>
      <c r="F301" s="4" t="s">
        <v>77</v>
      </c>
      <c r="G301" s="7">
        <v>35</v>
      </c>
      <c r="H301" s="7" t="e">
        <f>_xlfn._xlws.FILTER(#REF!,#REF!&amp;#REF!&amp;#REF!&amp;#REF!=C301&amp;F301&amp;I301&amp;J301,"未发货")</f>
        <v>#REF!</v>
      </c>
      <c r="I301" s="4" t="str">
        <f>VLOOKUP(B301,辅助信息!E:I,3,FALSE)</f>
        <v>（五冶达州国道542项目-一工区桥梁一工段）四川省达州市四川省达州市达川区石桥镇武寨村</v>
      </c>
      <c r="J301" s="4" t="str">
        <f>VLOOKUP(B301,辅助信息!E:I,4,FALSE)</f>
        <v>杨勇</v>
      </c>
      <c r="K301" s="4">
        <f>VLOOKUP(J301,辅助信息!H:I,2,FALSE)</f>
        <v>18398563998</v>
      </c>
      <c r="L301" s="83"/>
      <c r="M301" s="84"/>
      <c r="N301" s="84"/>
      <c r="O301" s="84"/>
      <c r="P301" s="84"/>
      <c r="Q301" s="4" t="str">
        <f>VLOOKUP(B301,辅助信息!E:M,9,FALSE)</f>
        <v>ZTWM-CDGS-XS-2024-0181-五冶天府-国道542项目（二批次）</v>
      </c>
      <c r="R301" s="8"/>
    </row>
    <row r="302" ht="45" hidden="1" customHeight="1" spans="2:18">
      <c r="B302" s="4" t="s">
        <v>64</v>
      </c>
      <c r="C302" s="5">
        <v>45698</v>
      </c>
      <c r="D302" s="4" t="str">
        <f>VLOOKUP(B302,辅助信息!E:K,7,FALSE)</f>
        <v>JWDDCD2024102400111</v>
      </c>
      <c r="E302" s="4" t="str">
        <f>VLOOKUP(F302,辅助信息!A:B,2,FALSE)</f>
        <v>螺纹钢</v>
      </c>
      <c r="F302" s="4" t="s">
        <v>65</v>
      </c>
      <c r="G302" s="7">
        <v>60</v>
      </c>
      <c r="H302" s="7" t="e">
        <f>_xlfn._xlws.FILTER(#REF!,#REF!&amp;#REF!&amp;#REF!&amp;#REF!=C302&amp;F302&amp;I302&amp;J302,"未发货")</f>
        <v>#REF!</v>
      </c>
      <c r="I302" s="4" t="str">
        <f>VLOOKUP(B302,辅助信息!E:I,3,FALSE)</f>
        <v>（五冶达州国道542项目-三工区桥梁3工段）四川省达州市达川区赵固镇水文村原村委会下300米</v>
      </c>
      <c r="J302" s="4" t="str">
        <f>VLOOKUP(B302,辅助信息!E:I,4,FALSE)</f>
        <v>李代茂</v>
      </c>
      <c r="K302" s="4">
        <f>VLOOKUP(J302,辅助信息!H:I,2,FALSE)</f>
        <v>18302833536</v>
      </c>
      <c r="L302" s="84" t="str">
        <f>VLOOKUP(B302,辅助信息!E:J,6,FALSE)</f>
        <v>五冶建设送货单,送货车型9.6米,装货前联系收货人核实到场规格,没提前告知进场规格现场不给予接收</v>
      </c>
      <c r="M302" s="69"/>
      <c r="N302" s="69"/>
      <c r="O302" s="69"/>
      <c r="P302" s="69"/>
      <c r="Q302" s="8" t="str">
        <f>VLOOKUP(B302,辅助信息!E:M,9,FALSE)</f>
        <v>ZTWM-CDGS-XS-2024-0181-五冶天府-国道542项目（二批次）</v>
      </c>
      <c r="R302" s="8"/>
    </row>
    <row r="303" ht="45" hidden="1" customHeight="1" spans="2:18">
      <c r="B303" s="4" t="s">
        <v>74</v>
      </c>
      <c r="C303" s="5">
        <v>45698</v>
      </c>
      <c r="D303" s="4" t="str">
        <f>VLOOKUP(B303,辅助信息!E:K,7,FALSE)</f>
        <v>JWDDCD2024102400111</v>
      </c>
      <c r="E303" s="4" t="str">
        <f>VLOOKUP(F303,辅助信息!A:B,2,FALSE)</f>
        <v>螺纹钢</v>
      </c>
      <c r="F303" s="4" t="s">
        <v>65</v>
      </c>
      <c r="G303" s="7">
        <v>30</v>
      </c>
      <c r="H303" s="7" t="e">
        <f>_xlfn._xlws.FILTER(#REF!,#REF!&amp;#REF!&amp;#REF!&amp;#REF!=C303&amp;F303&amp;I303&amp;J303,"未发货")</f>
        <v>#REF!</v>
      </c>
      <c r="I303" s="4" t="str">
        <f>VLOOKUP(B303,辅助信息!E:I,3,FALSE)</f>
        <v>（五冶达州国道542项目-桥梁4标）四川省达州市达川区大堰镇双井村</v>
      </c>
      <c r="J303" s="4" t="str">
        <f>VLOOKUP(B303,辅助信息!E:I,4,FALSE)</f>
        <v>吴志强</v>
      </c>
      <c r="K303" s="4">
        <f>VLOOKUP(J303,辅助信息!H:I,2,FALSE)</f>
        <v>18820030907</v>
      </c>
      <c r="L303" s="84" t="str">
        <f>VLOOKUP(B303,辅助信息!E:J,6,FALSE)</f>
        <v>五冶建设送货单,送货车型13米,装货前联系收货人核实到场规格,没提前告知进场规格现场不给予接收</v>
      </c>
      <c r="M303" s="69"/>
      <c r="N303" s="69"/>
      <c r="O303" s="69"/>
      <c r="P303" s="69"/>
      <c r="Q303" s="8" t="str">
        <f>VLOOKUP(B303,辅助信息!E:M,9,FALSE)</f>
        <v>ZTWM-CDGS-XS-2024-0181-五冶天府-国道542项目（二批次）</v>
      </c>
      <c r="R303" s="8"/>
    </row>
    <row r="304" hidden="1" spans="2:18">
      <c r="B304" s="4" t="s">
        <v>75</v>
      </c>
      <c r="C304" s="5">
        <v>45698</v>
      </c>
      <c r="D304" s="4" t="str">
        <f>VLOOKUP(B304,辅助信息!E:K,7,FALSE)</f>
        <v>JWDDCD2024102400111</v>
      </c>
      <c r="E304" s="4" t="str">
        <f>VLOOKUP(F304,辅助信息!A:B,2,FALSE)</f>
        <v>螺纹钢</v>
      </c>
      <c r="F304" s="4" t="s">
        <v>52</v>
      </c>
      <c r="G304" s="7">
        <v>35</v>
      </c>
      <c r="H304" s="7" t="e">
        <f>_xlfn._xlws.FILTER(#REF!,#REF!&amp;#REF!&amp;#REF!&amp;#REF!=C304&amp;F304&amp;I304&amp;J304,"未发货")</f>
        <v>#REF!</v>
      </c>
      <c r="I304" s="4" t="str">
        <f>VLOOKUP(B304,辅助信息!E:I,3,FALSE)</f>
        <v>（五冶达州国道542项目-一工区桥梁一工段）四川省达州市四川省达州市达川区石桥镇武寨村</v>
      </c>
      <c r="J304" s="4" t="str">
        <f>VLOOKUP(B304,辅助信息!E:I,4,FALSE)</f>
        <v>杨勇</v>
      </c>
      <c r="K304" s="4">
        <f>VLOOKUP(J304,辅助信息!H:I,2,FALSE)</f>
        <v>18398563998</v>
      </c>
      <c r="L304" s="84" t="str">
        <f>VLOOKUP(B304,辅助信息!E:J,6,FALSE)</f>
        <v>五冶建设送货单,送货车型13米,装货前联系收货人核实到场规格,没提前告知进场规格现场不给予接收</v>
      </c>
      <c r="M304" s="69"/>
      <c r="N304" s="69"/>
      <c r="O304" s="69"/>
      <c r="P304" s="69"/>
      <c r="Q304" s="8" t="str">
        <f>VLOOKUP(B304,辅助信息!E:M,9,FALSE)</f>
        <v>ZTWM-CDGS-XS-2024-0181-五冶天府-国道542项目（二批次）</v>
      </c>
      <c r="R304" s="8"/>
    </row>
    <row r="305" hidden="1" spans="2:18">
      <c r="B305" s="4" t="s">
        <v>75</v>
      </c>
      <c r="C305" s="5">
        <v>45698</v>
      </c>
      <c r="D305" s="4" t="str">
        <f>VLOOKUP(B305,辅助信息!E:K,7,FALSE)</f>
        <v>JWDDCD2024102400111</v>
      </c>
      <c r="E305" s="4" t="str">
        <f>VLOOKUP(F305,辅助信息!A:B,2,FALSE)</f>
        <v>螺纹钢</v>
      </c>
      <c r="F305" s="4" t="s">
        <v>76</v>
      </c>
      <c r="G305" s="7">
        <v>35</v>
      </c>
      <c r="H305" s="7" t="e">
        <f>_xlfn._xlws.FILTER(#REF!,#REF!&amp;#REF!&amp;#REF!&amp;#REF!=C305&amp;F305&amp;I305&amp;J305,"未发货")</f>
        <v>#REF!</v>
      </c>
      <c r="I305" s="4" t="str">
        <f>VLOOKUP(B305,辅助信息!E:I,3,FALSE)</f>
        <v>（五冶达州国道542项目-一工区桥梁一工段）四川省达州市四川省达州市达川区石桥镇武寨村</v>
      </c>
      <c r="J305" s="4" t="str">
        <f>VLOOKUP(B305,辅助信息!E:I,4,FALSE)</f>
        <v>杨勇</v>
      </c>
      <c r="K305" s="4">
        <f>VLOOKUP(J305,辅助信息!H:I,2,FALSE)</f>
        <v>18398563998</v>
      </c>
      <c r="L305" s="85"/>
      <c r="M305" s="69"/>
      <c r="N305" s="69"/>
      <c r="O305" s="69"/>
      <c r="P305" s="69"/>
      <c r="Q305" s="8" t="str">
        <f>VLOOKUP(B305,辅助信息!E:M,9,FALSE)</f>
        <v>ZTWM-CDGS-XS-2024-0181-五冶天府-国道542项目（二批次）</v>
      </c>
      <c r="R305" s="8"/>
    </row>
    <row r="306" hidden="1" spans="2:18">
      <c r="B306" s="4" t="s">
        <v>75</v>
      </c>
      <c r="C306" s="5">
        <v>45698</v>
      </c>
      <c r="D306" s="4" t="str">
        <f>VLOOKUP(B306,辅助信息!E:K,7,FALSE)</f>
        <v>JWDDCD2024102400111</v>
      </c>
      <c r="E306" s="4" t="str">
        <f>VLOOKUP(F306,辅助信息!A:B,2,FALSE)</f>
        <v>螺纹钢</v>
      </c>
      <c r="F306" s="4" t="s">
        <v>77</v>
      </c>
      <c r="G306" s="7">
        <v>35</v>
      </c>
      <c r="H306" s="7" t="e">
        <f>_xlfn._xlws.FILTER(#REF!,#REF!&amp;#REF!&amp;#REF!&amp;#REF!=C306&amp;F306&amp;I306&amp;J306,"未发货")</f>
        <v>#REF!</v>
      </c>
      <c r="I306" s="4" t="str">
        <f>VLOOKUP(B306,辅助信息!E:I,3,FALSE)</f>
        <v>（五冶达州国道542项目-一工区桥梁一工段）四川省达州市四川省达州市达川区石桥镇武寨村</v>
      </c>
      <c r="J306" s="4" t="str">
        <f>VLOOKUP(B306,辅助信息!E:I,4,FALSE)</f>
        <v>杨勇</v>
      </c>
      <c r="K306" s="4">
        <f>VLOOKUP(J306,辅助信息!H:I,2,FALSE)</f>
        <v>18398563998</v>
      </c>
      <c r="L306" s="83"/>
      <c r="M306" s="69"/>
      <c r="N306" s="69"/>
      <c r="O306" s="69"/>
      <c r="P306" s="69"/>
      <c r="Q306" s="8" t="str">
        <f>VLOOKUP(B306,辅助信息!E:M,9,FALSE)</f>
        <v>ZTWM-CDGS-XS-2024-0181-五冶天府-国道542项目（二批次）</v>
      </c>
      <c r="R306" s="8"/>
    </row>
    <row r="307" hidden="1" spans="2:18">
      <c r="B307" s="4" t="s">
        <v>78</v>
      </c>
      <c r="C307" s="5">
        <v>45698</v>
      </c>
      <c r="D307" s="4" t="str">
        <f>VLOOKUP(B307,辅助信息!E:K,7,FALSE)</f>
        <v>JWDDCD2024102400111</v>
      </c>
      <c r="E307" s="4" t="str">
        <f>VLOOKUP(F307,辅助信息!A:B,2,FALSE)</f>
        <v>螺纹钢</v>
      </c>
      <c r="F307" s="4" t="s">
        <v>33</v>
      </c>
      <c r="G307" s="7">
        <v>55</v>
      </c>
      <c r="H307" s="7" t="e">
        <f>_xlfn._xlws.FILTER(#REF!,#REF!&amp;#REF!&amp;#REF!&amp;#REF!=C307&amp;F307&amp;I307&amp;J307,"未发货")</f>
        <v>#REF!</v>
      </c>
      <c r="I307" s="4" t="str">
        <f>VLOOKUP(B307,辅助信息!E:I,3,FALSE)</f>
        <v>（五冶达州国道542项目-二工区巴河特大桥工段-4号墩）达州市达川区桥湾镇陈余村</v>
      </c>
      <c r="J307" s="4" t="str">
        <f>VLOOKUP(B307,辅助信息!E:I,4,FALSE)</f>
        <v>谭福中</v>
      </c>
      <c r="K307" s="4">
        <f>VLOOKUP(J307,辅助信息!H:I,2,FALSE)</f>
        <v>15828538619</v>
      </c>
      <c r="L307" s="84" t="str">
        <f>VLOOKUP(B307,辅助信息!E:J,6,FALSE)</f>
        <v>五冶建设送货单,4份材质书,送货车型9.6米,装货前联系收货人核实到场规格,没提前告知进场规格现场不给予接收</v>
      </c>
      <c r="M307" s="69"/>
      <c r="N307" s="69"/>
      <c r="O307" s="69"/>
      <c r="P307" s="69"/>
      <c r="Q307" s="8" t="str">
        <f>VLOOKUP(B307,辅助信息!E:M,9,FALSE)</f>
        <v>ZTWM-CDGS-XS-2024-0181-五冶天府-国道542项目（二批次）</v>
      </c>
      <c r="R307" s="8"/>
    </row>
    <row r="308" hidden="1" spans="2:18">
      <c r="B308" s="4" t="s">
        <v>78</v>
      </c>
      <c r="C308" s="5">
        <v>45698</v>
      </c>
      <c r="D308" s="4" t="str">
        <f>VLOOKUP(B308,辅助信息!E:K,7,FALSE)</f>
        <v>JWDDCD2024102400111</v>
      </c>
      <c r="E308" s="4" t="str">
        <f>VLOOKUP(F308,辅助信息!A:B,2,FALSE)</f>
        <v>螺纹钢</v>
      </c>
      <c r="F308" s="4" t="s">
        <v>28</v>
      </c>
      <c r="G308" s="7">
        <v>11</v>
      </c>
      <c r="H308" s="7" t="e">
        <f>_xlfn._xlws.FILTER(#REF!,#REF!&amp;#REF!&amp;#REF!&amp;#REF!=C308&amp;F308&amp;I308&amp;J308,"未发货")</f>
        <v>#REF!</v>
      </c>
      <c r="I308" s="4" t="str">
        <f>VLOOKUP(B308,辅助信息!E:I,3,FALSE)</f>
        <v>（五冶达州国道542项目-二工区巴河特大桥工段-4号墩）达州市达川区桥湾镇陈余村</v>
      </c>
      <c r="J308" s="4" t="str">
        <f>VLOOKUP(B308,辅助信息!E:I,4,FALSE)</f>
        <v>谭福中</v>
      </c>
      <c r="K308" s="4">
        <f>VLOOKUP(J308,辅助信息!H:I,2,FALSE)</f>
        <v>15828538619</v>
      </c>
      <c r="L308" s="85"/>
      <c r="M308" s="69"/>
      <c r="N308" s="69"/>
      <c r="O308" s="69"/>
      <c r="P308" s="69"/>
      <c r="Q308" s="8" t="str">
        <f>VLOOKUP(B308,辅助信息!E:M,9,FALSE)</f>
        <v>ZTWM-CDGS-XS-2024-0181-五冶天府-国道542项目（二批次）</v>
      </c>
      <c r="R308" s="8"/>
    </row>
    <row r="309" hidden="1" spans="2:18">
      <c r="B309" s="4" t="s">
        <v>78</v>
      </c>
      <c r="C309" s="5">
        <v>45698</v>
      </c>
      <c r="D309" s="4" t="str">
        <f>VLOOKUP(B309,辅助信息!E:K,7,FALSE)</f>
        <v>JWDDCD2024102400111</v>
      </c>
      <c r="E309" s="4" t="str">
        <f>VLOOKUP(F309,辅助信息!A:B,2,FALSE)</f>
        <v>螺纹钢</v>
      </c>
      <c r="F309" s="4" t="s">
        <v>18</v>
      </c>
      <c r="G309" s="7">
        <v>3</v>
      </c>
      <c r="H309" s="7" t="e">
        <f>_xlfn._xlws.FILTER(#REF!,#REF!&amp;#REF!&amp;#REF!&amp;#REF!=C309&amp;F309&amp;I309&amp;J309,"未发货")</f>
        <v>#REF!</v>
      </c>
      <c r="I309" s="4" t="str">
        <f>VLOOKUP(B309,辅助信息!E:I,3,FALSE)</f>
        <v>（五冶达州国道542项目-二工区巴河特大桥工段-4号墩）达州市达川区桥湾镇陈余村</v>
      </c>
      <c r="J309" s="4" t="str">
        <f>VLOOKUP(B309,辅助信息!E:I,4,FALSE)</f>
        <v>谭福中</v>
      </c>
      <c r="K309" s="4">
        <f>VLOOKUP(J309,辅助信息!H:I,2,FALSE)</f>
        <v>15828538619</v>
      </c>
      <c r="L309" s="83"/>
      <c r="M309" s="69"/>
      <c r="N309" s="69"/>
      <c r="O309" s="69"/>
      <c r="P309" s="69"/>
      <c r="Q309" s="8" t="str">
        <f>VLOOKUP(B309,辅助信息!E:M,9,FALSE)</f>
        <v>ZTWM-CDGS-XS-2024-0181-五冶天府-国道542项目（二批次）</v>
      </c>
      <c r="R309" s="8"/>
    </row>
    <row r="310" hidden="1" spans="2:18">
      <c r="B310" s="4" t="s">
        <v>79</v>
      </c>
      <c r="C310" s="5">
        <v>45699</v>
      </c>
      <c r="D310" s="4" t="str">
        <f>VLOOKUP(B310,辅助信息!E:K,7,FALSE)</f>
        <v>JWDDCD2024102400111</v>
      </c>
      <c r="E310" s="4" t="str">
        <f>VLOOKUP(F310,辅助信息!A:B,2,FALSE)</f>
        <v>盘螺</v>
      </c>
      <c r="F310" s="4" t="s">
        <v>40</v>
      </c>
      <c r="G310" s="7">
        <v>3</v>
      </c>
      <c r="H310" s="7" t="e">
        <f>_xlfn._xlws.FILTER(#REF!,#REF!&amp;#REF!&amp;#REF!&amp;#REF!=C310&amp;F310&amp;I310&amp;J310,"未发货")</f>
        <v>#REF!</v>
      </c>
      <c r="I310" s="4" t="str">
        <f>VLOOKUP(B310,辅助信息!E:I,3,FALSE)</f>
        <v>（五冶达州国道542项目-养护工区）四川省达州市达川区管村镇油房村</v>
      </c>
      <c r="J310" s="4"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9"/>
      <c r="N310" s="69"/>
      <c r="O310" s="69"/>
      <c r="P310" s="69"/>
      <c r="Q310" s="8" t="str">
        <f>VLOOKUP(B310,辅助信息!E:M,9,FALSE)</f>
        <v>ZTWM-CDGS-XS-2024-0181-五冶天府-国道542项目（二批次）</v>
      </c>
      <c r="R310" s="8"/>
    </row>
    <row r="311" hidden="1" spans="2:18">
      <c r="B311" s="4" t="s">
        <v>79</v>
      </c>
      <c r="C311" s="5">
        <v>45699</v>
      </c>
      <c r="D311" s="4" t="str">
        <f>VLOOKUP(B311,辅助信息!E:K,7,FALSE)</f>
        <v>JWDDCD2024102400111</v>
      </c>
      <c r="E311" s="4" t="str">
        <f>VLOOKUP(F311,辅助信息!A:B,2,FALSE)</f>
        <v>盘螺</v>
      </c>
      <c r="F311" s="4" t="s">
        <v>41</v>
      </c>
      <c r="G311" s="7">
        <v>3</v>
      </c>
      <c r="H311" s="7" t="e">
        <f>_xlfn._xlws.FILTER(#REF!,#REF!&amp;#REF!&amp;#REF!&amp;#REF!=C311&amp;F311&amp;I311&amp;J311,"未发货")</f>
        <v>#REF!</v>
      </c>
      <c r="I311" s="4" t="str">
        <f>VLOOKUP(B311,辅助信息!E:I,3,FALSE)</f>
        <v>（五冶达州国道542项目-养护工区）四川省达州市达川区管村镇油房村</v>
      </c>
      <c r="J311" s="4" t="str">
        <f>VLOOKUP(B311,辅助信息!E:I,4,FALSE)</f>
        <v>侯自强</v>
      </c>
      <c r="K311" s="86">
        <f>VLOOKUP(J311,辅助信息!H:I,2,FALSE)</f>
        <v>13281725223</v>
      </c>
      <c r="L311" s="85"/>
      <c r="M311" s="69"/>
      <c r="N311" s="69"/>
      <c r="O311" s="69"/>
      <c r="P311" s="69"/>
      <c r="Q311" s="8" t="str">
        <f>VLOOKUP(B311,辅助信息!E:M,9,FALSE)</f>
        <v>ZTWM-CDGS-XS-2024-0181-五冶天府-国道542项目（二批次）</v>
      </c>
      <c r="R311" s="8"/>
    </row>
    <row r="312" hidden="1" spans="2:18">
      <c r="B312" s="4" t="s">
        <v>79</v>
      </c>
      <c r="C312" s="5">
        <v>45699</v>
      </c>
      <c r="D312" s="4" t="str">
        <f>VLOOKUP(B312,辅助信息!E:K,7,FALSE)</f>
        <v>JWDDCD2024102400111</v>
      </c>
      <c r="E312" s="4" t="str">
        <f>VLOOKUP(F312,辅助信息!A:B,2,FALSE)</f>
        <v>螺纹钢</v>
      </c>
      <c r="F312" s="4" t="s">
        <v>27</v>
      </c>
      <c r="G312" s="94">
        <v>9</v>
      </c>
      <c r="H312" s="7" t="e">
        <f>_xlfn._xlws.FILTER(#REF!,#REF!&amp;#REF!&amp;#REF!&amp;#REF!=C312&amp;F312&amp;I312&amp;J312,"未发货")</f>
        <v>#REF!</v>
      </c>
      <c r="I312" s="4" t="str">
        <f>VLOOKUP(B312,辅助信息!E:I,3,FALSE)</f>
        <v>（五冶达州国道542项目-养护工区）四川省达州市达川区管村镇油房村</v>
      </c>
      <c r="J312" s="4" t="str">
        <f>VLOOKUP(B312,辅助信息!E:I,4,FALSE)</f>
        <v>侯自强</v>
      </c>
      <c r="K312" s="86">
        <f>VLOOKUP(J312,辅助信息!H:I,2,FALSE)</f>
        <v>13281725223</v>
      </c>
      <c r="L312" s="85"/>
      <c r="M312" s="69"/>
      <c r="N312" s="69"/>
      <c r="O312" s="69"/>
      <c r="P312" s="69"/>
      <c r="Q312" s="8" t="str">
        <f>VLOOKUP(B312,辅助信息!E:M,9,FALSE)</f>
        <v>ZTWM-CDGS-XS-2024-0181-五冶天府-国道542项目（二批次）</v>
      </c>
      <c r="R312" s="8"/>
    </row>
    <row r="313" hidden="1" spans="2:18">
      <c r="B313" s="4" t="s">
        <v>79</v>
      </c>
      <c r="C313" s="5">
        <v>45699</v>
      </c>
      <c r="D313" s="4" t="str">
        <f>VLOOKUP(B313,辅助信息!E:K,7,FALSE)</f>
        <v>JWDDCD2024102400111</v>
      </c>
      <c r="E313" s="4" t="str">
        <f>VLOOKUP(F313,辅助信息!A:B,2,FALSE)</f>
        <v>螺纹钢</v>
      </c>
      <c r="F313" s="4" t="s">
        <v>19</v>
      </c>
      <c r="G313" s="7">
        <v>20</v>
      </c>
      <c r="H313" s="7" t="e">
        <f>_xlfn._xlws.FILTER(#REF!,#REF!&amp;#REF!&amp;#REF!&amp;#REF!=C313&amp;F313&amp;I313&amp;J313,"未发货")</f>
        <v>#REF!</v>
      </c>
      <c r="I313" s="4" t="str">
        <f>VLOOKUP(B313,辅助信息!E:I,3,FALSE)</f>
        <v>（五冶达州国道542项目-养护工区）四川省达州市达川区管村镇油房村</v>
      </c>
      <c r="J313" s="4" t="str">
        <f>VLOOKUP(B313,辅助信息!E:I,4,FALSE)</f>
        <v>侯自强</v>
      </c>
      <c r="K313" s="86">
        <f>VLOOKUP(J313,辅助信息!H:I,2,FALSE)</f>
        <v>13281725223</v>
      </c>
      <c r="L313" s="85"/>
      <c r="M313" s="69"/>
      <c r="N313" s="69"/>
      <c r="O313" s="69"/>
      <c r="P313" s="69"/>
      <c r="Q313" s="8" t="str">
        <f>VLOOKUP(B313,辅助信息!E:M,9,FALSE)</f>
        <v>ZTWM-CDGS-XS-2024-0181-五冶天府-国道542项目（二批次）</v>
      </c>
      <c r="R313" s="8"/>
    </row>
    <row r="314" hidden="1" spans="2:18">
      <c r="B314" s="4" t="s">
        <v>79</v>
      </c>
      <c r="C314" s="5">
        <v>45699</v>
      </c>
      <c r="D314" s="4" t="str">
        <f>VLOOKUP(B314,辅助信息!E:K,7,FALSE)</f>
        <v>JWDDCD2024102400111</v>
      </c>
      <c r="E314" s="4" t="str">
        <f>VLOOKUP(F314,辅助信息!A:B,2,FALSE)</f>
        <v>螺纹钢</v>
      </c>
      <c r="F314" s="4" t="s">
        <v>32</v>
      </c>
      <c r="G314" s="94">
        <v>9</v>
      </c>
      <c r="H314" s="7" t="e">
        <f>_xlfn._xlws.FILTER(#REF!,#REF!&amp;#REF!&amp;#REF!&amp;#REF!=C314&amp;F314&amp;I314&amp;J314,"未发货")</f>
        <v>#REF!</v>
      </c>
      <c r="I314" s="4" t="str">
        <f>VLOOKUP(B314,辅助信息!E:I,3,FALSE)</f>
        <v>（五冶达州国道542项目-养护工区）四川省达州市达川区管村镇油房村</v>
      </c>
      <c r="J314" s="4" t="str">
        <f>VLOOKUP(B314,辅助信息!E:I,4,FALSE)</f>
        <v>侯自强</v>
      </c>
      <c r="K314" s="86">
        <f>VLOOKUP(J314,辅助信息!H:I,2,FALSE)</f>
        <v>13281725223</v>
      </c>
      <c r="L314" s="85"/>
      <c r="M314" s="69"/>
      <c r="N314" s="69"/>
      <c r="O314" s="69"/>
      <c r="P314" s="69"/>
      <c r="Q314" s="8" t="str">
        <f>VLOOKUP(B314,辅助信息!E:M,9,FALSE)</f>
        <v>ZTWM-CDGS-XS-2024-0181-五冶天府-国道542项目（二批次）</v>
      </c>
      <c r="R314" s="8"/>
    </row>
    <row r="315" hidden="1" spans="2:18">
      <c r="B315" s="4" t="s">
        <v>79</v>
      </c>
      <c r="C315" s="5">
        <v>45699</v>
      </c>
      <c r="D315" s="4" t="str">
        <f>VLOOKUP(B315,辅助信息!E:K,7,FALSE)</f>
        <v>JWDDCD2024102400111</v>
      </c>
      <c r="E315" s="4" t="str">
        <f>VLOOKUP(F315,辅助信息!A:B,2,FALSE)</f>
        <v>螺纹钢</v>
      </c>
      <c r="F315" s="4" t="s">
        <v>30</v>
      </c>
      <c r="G315" s="7">
        <v>3</v>
      </c>
      <c r="H315" s="7" t="e">
        <f>_xlfn._xlws.FILTER(#REF!,#REF!&amp;#REF!&amp;#REF!&amp;#REF!=C315&amp;F315&amp;I315&amp;J315,"未发货")</f>
        <v>#REF!</v>
      </c>
      <c r="I315" s="4" t="str">
        <f>VLOOKUP(B315,辅助信息!E:I,3,FALSE)</f>
        <v>（五冶达州国道542项目-养护工区）四川省达州市达川区管村镇油房村</v>
      </c>
      <c r="J315" s="4" t="str">
        <f>VLOOKUP(B315,辅助信息!E:I,4,FALSE)</f>
        <v>侯自强</v>
      </c>
      <c r="K315" s="86">
        <f>VLOOKUP(J315,辅助信息!H:I,2,FALSE)</f>
        <v>13281725223</v>
      </c>
      <c r="L315" s="85"/>
      <c r="M315" s="69"/>
      <c r="N315" s="69"/>
      <c r="O315" s="69"/>
      <c r="P315" s="69"/>
      <c r="Q315" s="8" t="str">
        <f>VLOOKUP(B315,辅助信息!E:M,9,FALSE)</f>
        <v>ZTWM-CDGS-XS-2024-0181-五冶天府-国道542项目（二批次）</v>
      </c>
      <c r="R315" s="8"/>
    </row>
    <row r="316" hidden="1" spans="2:18">
      <c r="B316" s="4" t="s">
        <v>79</v>
      </c>
      <c r="C316" s="5">
        <v>45699</v>
      </c>
      <c r="D316" s="4" t="str">
        <f>VLOOKUP(B316,辅助信息!E:K,7,FALSE)</f>
        <v>JWDDCD2024102400111</v>
      </c>
      <c r="E316" s="4" t="str">
        <f>VLOOKUP(F316,辅助信息!A:B,2,FALSE)</f>
        <v>螺纹钢</v>
      </c>
      <c r="F316" s="4" t="s">
        <v>33</v>
      </c>
      <c r="G316" s="94">
        <v>25</v>
      </c>
      <c r="H316" s="7" t="e">
        <f>_xlfn._xlws.FILTER(#REF!,#REF!&amp;#REF!&amp;#REF!&amp;#REF!=C316&amp;F316&amp;I316&amp;J316,"未发货")</f>
        <v>#REF!</v>
      </c>
      <c r="I316" s="4" t="str">
        <f>VLOOKUP(B316,辅助信息!E:I,3,FALSE)</f>
        <v>（五冶达州国道542项目-养护工区）四川省达州市达川区管村镇油房村</v>
      </c>
      <c r="J316" s="4" t="str">
        <f>VLOOKUP(B316,辅助信息!E:I,4,FALSE)</f>
        <v>侯自强</v>
      </c>
      <c r="K316" s="86">
        <f>VLOOKUP(J316,辅助信息!H:I,2,FALSE)</f>
        <v>13281725223</v>
      </c>
      <c r="L316" s="85"/>
      <c r="M316" s="69"/>
      <c r="N316" s="69"/>
      <c r="O316" s="69"/>
      <c r="P316" s="69"/>
      <c r="Q316" s="8" t="str">
        <f>VLOOKUP(B316,辅助信息!E:M,9,FALSE)</f>
        <v>ZTWM-CDGS-XS-2024-0181-五冶天府-国道542项目（二批次）</v>
      </c>
      <c r="R316" s="8"/>
    </row>
    <row r="317" hidden="1" spans="2:18">
      <c r="B317" s="4" t="s">
        <v>79</v>
      </c>
      <c r="C317" s="5">
        <v>45699</v>
      </c>
      <c r="D317" s="4" t="str">
        <f>VLOOKUP(B317,辅助信息!E:K,7,FALSE)</f>
        <v>JWDDCD2024102400111</v>
      </c>
      <c r="E317" s="4" t="str">
        <f>VLOOKUP(F317,辅助信息!A:B,2,FALSE)</f>
        <v>螺纹钢</v>
      </c>
      <c r="F317" s="4" t="s">
        <v>18</v>
      </c>
      <c r="G317" s="94">
        <v>90</v>
      </c>
      <c r="H317" s="7" t="e">
        <f>_xlfn._xlws.FILTER(#REF!,#REF!&amp;#REF!&amp;#REF!&amp;#REF!=C317&amp;F317&amp;I317&amp;J317,"未发货")</f>
        <v>#REF!</v>
      </c>
      <c r="I317" s="4" t="str">
        <f>VLOOKUP(B317,辅助信息!E:I,3,FALSE)</f>
        <v>（五冶达州国道542项目-养护工区）四川省达州市达川区管村镇油房村</v>
      </c>
      <c r="J317" s="4" t="str">
        <f>VLOOKUP(B317,辅助信息!E:I,4,FALSE)</f>
        <v>侯自强</v>
      </c>
      <c r="K317" s="86">
        <f>VLOOKUP(J317,辅助信息!H:I,2,FALSE)</f>
        <v>13281725223</v>
      </c>
      <c r="L317" s="83"/>
      <c r="M317" s="69"/>
      <c r="N317" s="69"/>
      <c r="O317" s="69"/>
      <c r="P317" s="69"/>
      <c r="Q317" s="8" t="str">
        <f>VLOOKUP(B317,辅助信息!E:M,9,FALSE)</f>
        <v>ZTWM-CDGS-XS-2024-0181-五冶天府-国道542项目（二批次）</v>
      </c>
      <c r="R317" s="8"/>
    </row>
    <row r="318" hidden="1" spans="2:18">
      <c r="B318" s="4" t="s">
        <v>80</v>
      </c>
      <c r="C318" s="5">
        <v>45700</v>
      </c>
      <c r="D318" s="4" t="e">
        <f>VLOOKUP(B318,辅助信息!E:K,7,FALSE)</f>
        <v>#N/A</v>
      </c>
      <c r="E318" s="4" t="str">
        <f>VLOOKUP(F318,辅助信息!A:B,2,FALSE)</f>
        <v>盘螺</v>
      </c>
      <c r="F318" s="4" t="s">
        <v>49</v>
      </c>
      <c r="G318" s="7">
        <v>7.5</v>
      </c>
      <c r="H318" s="7" t="e">
        <f>_xlfn._xlws.FILTER(#REF!,#REF!&amp;#REF!&amp;#REF!&amp;#REF!=C318&amp;F318&amp;I318&amp;J318,"未发货")</f>
        <v>#REF!</v>
      </c>
      <c r="I318" s="4" t="e">
        <f>VLOOKUP(B318,辅助信息!E:I,3,FALSE)</f>
        <v>#N/A</v>
      </c>
      <c r="J318" s="4" t="e">
        <f>VLOOKUP(B318,辅助信息!E:I,4,FALSE)</f>
        <v>#N/A</v>
      </c>
      <c r="K318" s="86" t="e">
        <f>VLOOKUP(J318,辅助信息!H:I,2,FALSE)</f>
        <v>#N/A</v>
      </c>
      <c r="L318" s="84" t="e">
        <f>VLOOKUP(B318,辅助信息!E:J,6,FALSE)</f>
        <v>#N/A</v>
      </c>
      <c r="M318" s="98">
        <v>45703</v>
      </c>
      <c r="N318" s="98"/>
      <c r="O318" s="71">
        <f ca="1" t="shared" ref="O318:O381" si="0">IF(OR(M318="",N318&lt;&gt;""),"",MAX(M318-TODAY(),0))</f>
        <v>0</v>
      </c>
      <c r="P318" s="71">
        <f ca="1" t="shared" ref="P318:P381" si="1">IF(M318="","",IF(N318&lt;&gt;"",MAX(N318-M318,0),IF(TODAY()&gt;M318,TODAY()-M318,0)))</f>
        <v>83</v>
      </c>
      <c r="Q318" s="8" t="e">
        <f>VLOOKUP(B318,辅助信息!E:M,9,FALSE)</f>
        <v>#N/A</v>
      </c>
      <c r="R318" s="8"/>
    </row>
    <row r="319" s="8" customFormat="1" hidden="1" spans="2:17">
      <c r="B319" s="4" t="s">
        <v>80</v>
      </c>
      <c r="C319" s="5">
        <v>45700</v>
      </c>
      <c r="D319" s="4" t="e">
        <f>VLOOKUP(B319,辅助信息!E:K,7,FALSE)</f>
        <v>#N/A</v>
      </c>
      <c r="E319" s="4" t="str">
        <f>VLOOKUP(F319,辅助信息!A:B,2,FALSE)</f>
        <v>盘螺</v>
      </c>
      <c r="F319" s="4" t="s">
        <v>40</v>
      </c>
      <c r="G319" s="7">
        <v>15</v>
      </c>
      <c r="H319" s="7" t="e">
        <f>_xlfn._xlws.FILTER(#REF!,#REF!&amp;#REF!&amp;#REF!&amp;#REF!=C319&amp;F319&amp;I319&amp;J319,"未发货")</f>
        <v>#REF!</v>
      </c>
      <c r="I319" s="4" t="e">
        <f>VLOOKUP(B319,辅助信息!E:I,3,FALSE)</f>
        <v>#N/A</v>
      </c>
      <c r="J319" s="4" t="e">
        <f>VLOOKUP(B319,辅助信息!E:I,4,FALSE)</f>
        <v>#N/A</v>
      </c>
      <c r="K319" s="86" t="e">
        <f>VLOOKUP(J319,辅助信息!H:I,2,FALSE)</f>
        <v>#N/A</v>
      </c>
      <c r="L319" s="85"/>
      <c r="M319" s="98">
        <v>45703</v>
      </c>
      <c r="N319" s="98"/>
      <c r="O319" s="71">
        <f ca="1" t="shared" si="0"/>
        <v>0</v>
      </c>
      <c r="P319" s="71">
        <f ca="1" t="shared" si="1"/>
        <v>83</v>
      </c>
      <c r="Q319" s="8" t="e">
        <f>VLOOKUP(B319,辅助信息!E:M,9,FALSE)</f>
        <v>#N/A</v>
      </c>
    </row>
    <row r="320" s="8" customFormat="1" hidden="1" spans="2:17">
      <c r="B320" s="4" t="s">
        <v>80</v>
      </c>
      <c r="C320" s="5">
        <v>45700</v>
      </c>
      <c r="D320" s="4" t="e">
        <f>VLOOKUP(B320,辅助信息!E:K,7,FALSE)</f>
        <v>#N/A</v>
      </c>
      <c r="E320" s="4" t="str">
        <f>VLOOKUP(F320,辅助信息!A:B,2,FALSE)</f>
        <v>盘螺</v>
      </c>
      <c r="F320" s="4" t="s">
        <v>41</v>
      </c>
      <c r="G320" s="7">
        <v>17.5</v>
      </c>
      <c r="H320" s="7" t="e">
        <f>_xlfn._xlws.FILTER(#REF!,#REF!&amp;#REF!&amp;#REF!&amp;#REF!=C320&amp;F320&amp;I320&amp;J320,"未发货")</f>
        <v>#REF!</v>
      </c>
      <c r="I320" s="4" t="e">
        <f>VLOOKUP(B320,辅助信息!E:I,3,FALSE)</f>
        <v>#N/A</v>
      </c>
      <c r="J320" s="4" t="e">
        <f>VLOOKUP(B320,辅助信息!E:I,4,FALSE)</f>
        <v>#N/A</v>
      </c>
      <c r="K320" s="86" t="e">
        <f>VLOOKUP(J320,辅助信息!H:I,2,FALSE)</f>
        <v>#N/A</v>
      </c>
      <c r="L320" s="85"/>
      <c r="M320" s="98">
        <v>45703</v>
      </c>
      <c r="N320" s="98"/>
      <c r="O320" s="71">
        <f ca="1" t="shared" si="0"/>
        <v>0</v>
      </c>
      <c r="P320" s="71">
        <f ca="1" t="shared" si="1"/>
        <v>83</v>
      </c>
      <c r="Q320" s="8" t="e">
        <f>VLOOKUP(B320,辅助信息!E:M,9,FALSE)</f>
        <v>#N/A</v>
      </c>
    </row>
    <row r="321" s="8" customFormat="1" hidden="1" spans="2:17">
      <c r="B321" s="4" t="s">
        <v>80</v>
      </c>
      <c r="C321" s="5">
        <v>45700</v>
      </c>
      <c r="D321" s="4" t="e">
        <f>VLOOKUP(B321,辅助信息!E:K,7,FALSE)</f>
        <v>#N/A</v>
      </c>
      <c r="E321" s="4" t="str">
        <f>VLOOKUP(F321,辅助信息!A:B,2,FALSE)</f>
        <v>螺纹钢</v>
      </c>
      <c r="F321" s="4" t="s">
        <v>27</v>
      </c>
      <c r="G321" s="7">
        <v>15</v>
      </c>
      <c r="H321" s="7" t="e">
        <f>_xlfn._xlws.FILTER(#REF!,#REF!&amp;#REF!&amp;#REF!&amp;#REF!=C321&amp;F321&amp;I321&amp;J321,"未发货")</f>
        <v>#REF!</v>
      </c>
      <c r="I321" s="4" t="e">
        <f>VLOOKUP(B321,辅助信息!E:I,3,FALSE)</f>
        <v>#N/A</v>
      </c>
      <c r="J321" s="4" t="e">
        <f>VLOOKUP(B321,辅助信息!E:I,4,FALSE)</f>
        <v>#N/A</v>
      </c>
      <c r="K321" s="86" t="e">
        <f>VLOOKUP(J321,辅助信息!H:I,2,FALSE)</f>
        <v>#N/A</v>
      </c>
      <c r="L321" s="85"/>
      <c r="M321" s="98">
        <v>45703</v>
      </c>
      <c r="N321" s="98"/>
      <c r="O321" s="71">
        <f ca="1" t="shared" si="0"/>
        <v>0</v>
      </c>
      <c r="P321" s="71">
        <f ca="1" t="shared" si="1"/>
        <v>83</v>
      </c>
      <c r="Q321" s="8" t="e">
        <f>VLOOKUP(B321,辅助信息!E:M,9,FALSE)</f>
        <v>#N/A</v>
      </c>
    </row>
    <row r="322" s="8" customFormat="1" hidden="1" spans="2:17">
      <c r="B322" s="4" t="s">
        <v>80</v>
      </c>
      <c r="C322" s="5">
        <v>45700</v>
      </c>
      <c r="D322" s="4" t="e">
        <f>VLOOKUP(B322,辅助信息!E:K,7,FALSE)</f>
        <v>#N/A</v>
      </c>
      <c r="E322" s="4" t="str">
        <f>VLOOKUP(F322,辅助信息!A:B,2,FALSE)</f>
        <v>螺纹钢</v>
      </c>
      <c r="F322" s="4" t="s">
        <v>19</v>
      </c>
      <c r="G322" s="7">
        <v>6</v>
      </c>
      <c r="H322" s="7" t="e">
        <f>_xlfn._xlws.FILTER(#REF!,#REF!&amp;#REF!&amp;#REF!&amp;#REF!=C322&amp;F322&amp;I322&amp;J322,"未发货")</f>
        <v>#REF!</v>
      </c>
      <c r="I322" s="4" t="e">
        <f>VLOOKUP(B322,辅助信息!E:I,3,FALSE)</f>
        <v>#N/A</v>
      </c>
      <c r="J322" s="4" t="e">
        <f>VLOOKUP(B322,辅助信息!E:I,4,FALSE)</f>
        <v>#N/A</v>
      </c>
      <c r="K322" s="86" t="e">
        <f>VLOOKUP(J322,辅助信息!H:I,2,FALSE)</f>
        <v>#N/A</v>
      </c>
      <c r="L322" s="85"/>
      <c r="M322" s="98">
        <v>45703</v>
      </c>
      <c r="N322" s="98"/>
      <c r="O322" s="71">
        <f ca="1" t="shared" si="0"/>
        <v>0</v>
      </c>
      <c r="P322" s="71">
        <f ca="1" t="shared" si="1"/>
        <v>83</v>
      </c>
      <c r="Q322" s="8" t="e">
        <f>VLOOKUP(B322,辅助信息!E:M,9,FALSE)</f>
        <v>#N/A</v>
      </c>
    </row>
    <row r="323" s="8" customFormat="1" hidden="1" spans="2:17">
      <c r="B323" s="4" t="s">
        <v>80</v>
      </c>
      <c r="C323" s="5">
        <v>45700</v>
      </c>
      <c r="D323" s="4" t="e">
        <f>VLOOKUP(B323,辅助信息!E:K,7,FALSE)</f>
        <v>#N/A</v>
      </c>
      <c r="E323" s="4" t="str">
        <f>VLOOKUP(F323,辅助信息!A:B,2,FALSE)</f>
        <v>螺纹钢</v>
      </c>
      <c r="F323" s="4" t="s">
        <v>32</v>
      </c>
      <c r="G323" s="7">
        <v>12</v>
      </c>
      <c r="H323" s="7" t="e">
        <f>_xlfn._xlws.FILTER(#REF!,#REF!&amp;#REF!&amp;#REF!&amp;#REF!=C323&amp;F323&amp;I323&amp;J323,"未发货")</f>
        <v>#REF!</v>
      </c>
      <c r="I323" s="4" t="e">
        <f>VLOOKUP(B323,辅助信息!E:I,3,FALSE)</f>
        <v>#N/A</v>
      </c>
      <c r="J323" s="4" t="e">
        <f>VLOOKUP(B323,辅助信息!E:I,4,FALSE)</f>
        <v>#N/A</v>
      </c>
      <c r="K323" s="86" t="e">
        <f>VLOOKUP(J323,辅助信息!H:I,2,FALSE)</f>
        <v>#N/A</v>
      </c>
      <c r="L323" s="85"/>
      <c r="M323" s="98">
        <v>45703</v>
      </c>
      <c r="N323" s="98"/>
      <c r="O323" s="71">
        <f ca="1" t="shared" si="0"/>
        <v>0</v>
      </c>
      <c r="P323" s="71">
        <f ca="1" t="shared" si="1"/>
        <v>83</v>
      </c>
      <c r="Q323" s="8" t="e">
        <f>VLOOKUP(B323,辅助信息!E:M,9,FALSE)</f>
        <v>#N/A</v>
      </c>
    </row>
    <row r="324" s="8" customFormat="1" hidden="1" spans="2:17">
      <c r="B324" s="4" t="s">
        <v>80</v>
      </c>
      <c r="C324" s="5">
        <v>45700</v>
      </c>
      <c r="D324" s="4" t="e">
        <f>VLOOKUP(B324,辅助信息!E:K,7,FALSE)</f>
        <v>#N/A</v>
      </c>
      <c r="E324" s="4" t="str">
        <f>VLOOKUP(F324,辅助信息!A:B,2,FALSE)</f>
        <v>螺纹钢</v>
      </c>
      <c r="F324" s="4" t="s">
        <v>30</v>
      </c>
      <c r="G324" s="7">
        <v>12</v>
      </c>
      <c r="H324" s="7" t="e">
        <f>_xlfn._xlws.FILTER(#REF!,#REF!&amp;#REF!&amp;#REF!&amp;#REF!=C324&amp;F324&amp;I324&amp;J324,"未发货")</f>
        <v>#REF!</v>
      </c>
      <c r="I324" s="4" t="e">
        <f>VLOOKUP(B324,辅助信息!E:I,3,FALSE)</f>
        <v>#N/A</v>
      </c>
      <c r="J324" s="4" t="e">
        <f>VLOOKUP(B324,辅助信息!E:I,4,FALSE)</f>
        <v>#N/A</v>
      </c>
      <c r="K324" s="86" t="e">
        <f>VLOOKUP(J324,辅助信息!H:I,2,FALSE)</f>
        <v>#N/A</v>
      </c>
      <c r="L324" s="85"/>
      <c r="M324" s="98">
        <v>45703</v>
      </c>
      <c r="N324" s="98"/>
      <c r="O324" s="71">
        <f ca="1" t="shared" si="0"/>
        <v>0</v>
      </c>
      <c r="P324" s="71">
        <f ca="1" t="shared" si="1"/>
        <v>83</v>
      </c>
      <c r="Q324" s="8" t="e">
        <f>VLOOKUP(B324,辅助信息!E:M,9,FALSE)</f>
        <v>#N/A</v>
      </c>
    </row>
    <row r="325" s="8" customFormat="1" hidden="1" spans="2:17">
      <c r="B325" s="4" t="s">
        <v>80</v>
      </c>
      <c r="C325" s="5">
        <v>45700</v>
      </c>
      <c r="D325" s="4" t="e">
        <f>VLOOKUP(B325,辅助信息!E:K,7,FALSE)</f>
        <v>#N/A</v>
      </c>
      <c r="E325" s="4" t="str">
        <f>VLOOKUP(F325,辅助信息!A:B,2,FALSE)</f>
        <v>螺纹钢</v>
      </c>
      <c r="F325" s="4" t="s">
        <v>33</v>
      </c>
      <c r="G325" s="7">
        <v>6</v>
      </c>
      <c r="H325" s="7" t="e">
        <f>_xlfn._xlws.FILTER(#REF!,#REF!&amp;#REF!&amp;#REF!&amp;#REF!=C325&amp;F325&amp;I325&amp;J325,"未发货")</f>
        <v>#REF!</v>
      </c>
      <c r="I325" s="4" t="e">
        <f>VLOOKUP(B325,辅助信息!E:I,3,FALSE)</f>
        <v>#N/A</v>
      </c>
      <c r="J325" s="4" t="e">
        <f>VLOOKUP(B325,辅助信息!E:I,4,FALSE)</f>
        <v>#N/A</v>
      </c>
      <c r="K325" s="86" t="e">
        <f>VLOOKUP(J325,辅助信息!H:I,2,FALSE)</f>
        <v>#N/A</v>
      </c>
      <c r="L325" s="85"/>
      <c r="M325" s="98">
        <v>45703</v>
      </c>
      <c r="N325" s="98"/>
      <c r="O325" s="71">
        <f ca="1" t="shared" si="0"/>
        <v>0</v>
      </c>
      <c r="P325" s="71">
        <f ca="1" t="shared" si="1"/>
        <v>83</v>
      </c>
      <c r="Q325" s="8" t="e">
        <f>VLOOKUP(B325,辅助信息!E:M,9,FALSE)</f>
        <v>#N/A</v>
      </c>
    </row>
    <row r="326" s="8" customFormat="1" hidden="1" spans="2:17">
      <c r="B326" s="4" t="s">
        <v>80</v>
      </c>
      <c r="C326" s="5">
        <v>45700</v>
      </c>
      <c r="D326" s="4" t="e">
        <f>VLOOKUP(B326,辅助信息!E:K,7,FALSE)</f>
        <v>#N/A</v>
      </c>
      <c r="E326" s="4" t="str">
        <f>VLOOKUP(F326,辅助信息!A:B,2,FALSE)</f>
        <v>螺纹钢</v>
      </c>
      <c r="F326" s="4" t="s">
        <v>28</v>
      </c>
      <c r="G326" s="7">
        <v>6</v>
      </c>
      <c r="H326" s="7" t="e">
        <f>_xlfn._xlws.FILTER(#REF!,#REF!&amp;#REF!&amp;#REF!&amp;#REF!=C326&amp;F326&amp;I326&amp;J326,"未发货")</f>
        <v>#REF!</v>
      </c>
      <c r="I326" s="4" t="e">
        <f>VLOOKUP(B326,辅助信息!E:I,3,FALSE)</f>
        <v>#N/A</v>
      </c>
      <c r="J326" s="4" t="e">
        <f>VLOOKUP(B326,辅助信息!E:I,4,FALSE)</f>
        <v>#N/A</v>
      </c>
      <c r="K326" s="86" t="e">
        <f>VLOOKUP(J326,辅助信息!H:I,2,FALSE)</f>
        <v>#N/A</v>
      </c>
      <c r="L326" s="85"/>
      <c r="M326" s="98">
        <v>45703</v>
      </c>
      <c r="N326" s="98"/>
      <c r="O326" s="71">
        <f ca="1" t="shared" si="0"/>
        <v>0</v>
      </c>
      <c r="P326" s="71">
        <f ca="1" t="shared" si="1"/>
        <v>83</v>
      </c>
      <c r="Q326" s="8" t="e">
        <f>VLOOKUP(B326,辅助信息!E:M,9,FALSE)</f>
        <v>#N/A</v>
      </c>
    </row>
    <row r="327" s="8" customFormat="1" hidden="1" spans="2:17">
      <c r="B327" s="4" t="s">
        <v>80</v>
      </c>
      <c r="C327" s="5">
        <v>45700</v>
      </c>
      <c r="D327" s="4" t="e">
        <f>VLOOKUP(B327,辅助信息!E:K,7,FALSE)</f>
        <v>#N/A</v>
      </c>
      <c r="E327" s="4" t="str">
        <f>VLOOKUP(F327,辅助信息!A:B,2,FALSE)</f>
        <v>螺纹钢</v>
      </c>
      <c r="F327" s="4" t="s">
        <v>18</v>
      </c>
      <c r="G327" s="7">
        <v>6</v>
      </c>
      <c r="H327" s="7" t="e">
        <f>_xlfn._xlws.FILTER(#REF!,#REF!&amp;#REF!&amp;#REF!&amp;#REF!=C327&amp;F327&amp;I327&amp;J327,"未发货")</f>
        <v>#REF!</v>
      </c>
      <c r="I327" s="4" t="e">
        <f>VLOOKUP(B327,辅助信息!E:I,3,FALSE)</f>
        <v>#N/A</v>
      </c>
      <c r="J327" s="4" t="e">
        <f>VLOOKUP(B327,辅助信息!E:I,4,FALSE)</f>
        <v>#N/A</v>
      </c>
      <c r="K327" s="86" t="e">
        <f>VLOOKUP(J327,辅助信息!H:I,2,FALSE)</f>
        <v>#N/A</v>
      </c>
      <c r="L327" s="83"/>
      <c r="M327" s="98">
        <v>45703</v>
      </c>
      <c r="N327" s="98"/>
      <c r="O327" s="71">
        <f ca="1" t="shared" si="0"/>
        <v>0</v>
      </c>
      <c r="P327" s="71">
        <f ca="1" t="shared" si="1"/>
        <v>83</v>
      </c>
      <c r="Q327" s="8" t="e">
        <f>VLOOKUP(B327,辅助信息!E:M,9,FALSE)</f>
        <v>#N/A</v>
      </c>
    </row>
    <row r="328" s="8" customFormat="1" hidden="1" spans="2:17">
      <c r="B328" s="4" t="s">
        <v>73</v>
      </c>
      <c r="C328" s="5">
        <v>45700</v>
      </c>
      <c r="D328" s="4" t="str">
        <f>VLOOKUP(B328,辅助信息!E:K,7,FALSE)</f>
        <v>JWDDCD2025021900064</v>
      </c>
      <c r="E328" s="4" t="str">
        <f>VLOOKUP(F328,辅助信息!A:B,2,FALSE)</f>
        <v>盘螺</v>
      </c>
      <c r="F328" s="4" t="s">
        <v>40</v>
      </c>
      <c r="G328" s="7">
        <v>45</v>
      </c>
      <c r="H328" s="7" t="e">
        <f>_xlfn._xlws.FILTER(#REF!,#REF!&amp;#REF!&amp;#REF!&amp;#REF!=C328&amp;F328&amp;I328&amp;J328,"未发货")</f>
        <v>#REF!</v>
      </c>
      <c r="I328" s="4" t="str">
        <f>VLOOKUP(B328,辅助信息!E:I,3,FALSE)</f>
        <v>(五冶钢构医学科学产业园建设项目房建三部-一标（7-1）)四川省南充市顺庆区搬罾街道学府大道二段</v>
      </c>
      <c r="J328" s="4" t="str">
        <f>VLOOKUP(B328,辅助信息!E:I,4,FALSE)</f>
        <v>郑林</v>
      </c>
      <c r="K328" s="86">
        <f>VLOOKUP(J328,辅助信息!H:I,2,FALSE)</f>
        <v>18349955455</v>
      </c>
      <c r="L328" s="56"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71">
        <f ca="1" t="shared" si="0"/>
        <v>0</v>
      </c>
      <c r="P328" s="71">
        <f ca="1" t="shared" si="1"/>
        <v>83</v>
      </c>
      <c r="Q328" s="8" t="str">
        <f>VLOOKUP(B328,辅助信息!E:M,9,FALSE)</f>
        <v>ZTWM-CDGS-XS-2024-0248-五冶钢构-南充市医学院项目</v>
      </c>
    </row>
    <row r="329" s="8" customFormat="1" hidden="1" spans="2:17">
      <c r="B329" s="4" t="s">
        <v>73</v>
      </c>
      <c r="C329" s="5">
        <v>45700</v>
      </c>
      <c r="D329" s="4" t="str">
        <f>VLOOKUP(B329,辅助信息!E:K,7,FALSE)</f>
        <v>JWDDCD2025021900064</v>
      </c>
      <c r="E329" s="4" t="str">
        <f>VLOOKUP(F329,辅助信息!A:B,2,FALSE)</f>
        <v>盘螺</v>
      </c>
      <c r="F329" s="4" t="s">
        <v>41</v>
      </c>
      <c r="G329" s="7">
        <v>27</v>
      </c>
      <c r="H329" s="7" t="e">
        <f>_xlfn._xlws.FILTER(#REF!,#REF!&amp;#REF!&amp;#REF!&amp;#REF!=C329&amp;F329&amp;I329&amp;J329,"未发货")</f>
        <v>#REF!</v>
      </c>
      <c r="I329" s="4" t="str">
        <f>VLOOKUP(B329,辅助信息!E:I,3,FALSE)</f>
        <v>(五冶钢构医学科学产业园建设项目房建三部-一标（7-1）)四川省南充市顺庆区搬罾街道学府大道二段</v>
      </c>
      <c r="J329" s="4" t="str">
        <f>VLOOKUP(B329,辅助信息!E:I,4,FALSE)</f>
        <v>郑林</v>
      </c>
      <c r="K329" s="86">
        <f>VLOOKUP(J329,辅助信息!H:I,2,FALSE)</f>
        <v>18349955455</v>
      </c>
      <c r="L329" s="85"/>
      <c r="M329" s="98">
        <v>45703</v>
      </c>
      <c r="N329" s="98"/>
      <c r="O329" s="71">
        <f ca="1" t="shared" si="0"/>
        <v>0</v>
      </c>
      <c r="P329" s="71">
        <f ca="1" t="shared" si="1"/>
        <v>83</v>
      </c>
      <c r="Q329" s="8" t="str">
        <f>VLOOKUP(B329,辅助信息!E:M,9,FALSE)</f>
        <v>ZTWM-CDGS-XS-2024-0248-五冶钢构-南充市医学院项目</v>
      </c>
    </row>
    <row r="330" s="8" customFormat="1" hidden="1" spans="2:17">
      <c r="B330" s="4" t="s">
        <v>73</v>
      </c>
      <c r="C330" s="5">
        <v>45700</v>
      </c>
      <c r="D330" s="4" t="str">
        <f>VLOOKUP(B330,辅助信息!E:K,7,FALSE)</f>
        <v>JWDDCD2025021900064</v>
      </c>
      <c r="E330" s="4" t="str">
        <f>VLOOKUP(F330,辅助信息!A:B,2,FALSE)</f>
        <v>盘螺</v>
      </c>
      <c r="F330" s="4" t="s">
        <v>26</v>
      </c>
      <c r="G330" s="7">
        <v>33</v>
      </c>
      <c r="H330" s="7" t="e">
        <f>_xlfn._xlws.FILTER(#REF!,#REF!&amp;#REF!&amp;#REF!&amp;#REF!=C330&amp;F330&amp;I330&amp;J330,"未发货")</f>
        <v>#REF!</v>
      </c>
      <c r="I330" s="4" t="str">
        <f>VLOOKUP(B330,辅助信息!E:I,3,FALSE)</f>
        <v>(五冶钢构医学科学产业园建设项目房建三部-一标（7-1）)四川省南充市顺庆区搬罾街道学府大道二段</v>
      </c>
      <c r="J330" s="4" t="str">
        <f>VLOOKUP(B330,辅助信息!E:I,4,FALSE)</f>
        <v>郑林</v>
      </c>
      <c r="K330" s="86">
        <f>VLOOKUP(J330,辅助信息!H:I,2,FALSE)</f>
        <v>18349955455</v>
      </c>
      <c r="L330" s="85"/>
      <c r="M330" s="98">
        <v>45703</v>
      </c>
      <c r="N330" s="98"/>
      <c r="O330" s="71">
        <f ca="1" t="shared" si="0"/>
        <v>0</v>
      </c>
      <c r="P330" s="71">
        <f ca="1" t="shared" si="1"/>
        <v>83</v>
      </c>
      <c r="Q330" s="8" t="str">
        <f>VLOOKUP(B330,辅助信息!E:M,9,FALSE)</f>
        <v>ZTWM-CDGS-XS-2024-0248-五冶钢构-南充市医学院项目</v>
      </c>
    </row>
    <row r="331" s="8" customFormat="1" hidden="1" spans="2:17">
      <c r="B331" s="4" t="s">
        <v>73</v>
      </c>
      <c r="C331" s="5">
        <v>45700</v>
      </c>
      <c r="D331" s="4" t="str">
        <f>VLOOKUP(B331,辅助信息!E:K,7,FALSE)</f>
        <v>JWDDCD2025021900064</v>
      </c>
      <c r="E331" s="4" t="str">
        <f>VLOOKUP(F331,辅助信息!A:B,2,FALSE)</f>
        <v>螺纹钢</v>
      </c>
      <c r="F331" s="4" t="s">
        <v>22</v>
      </c>
      <c r="G331" s="7">
        <v>35</v>
      </c>
      <c r="H331" s="7" t="e">
        <f>_xlfn._xlws.FILTER(#REF!,#REF!&amp;#REF!&amp;#REF!&amp;#REF!=C331&amp;F331&amp;I331&amp;J331,"未发货")</f>
        <v>#REF!</v>
      </c>
      <c r="I331" s="4" t="str">
        <f>VLOOKUP(B331,辅助信息!E:I,3,FALSE)</f>
        <v>(五冶钢构医学科学产业园建设项目房建三部-一标（7-1）)四川省南充市顺庆区搬罾街道学府大道二段</v>
      </c>
      <c r="J331" s="4" t="str">
        <f>VLOOKUP(B331,辅助信息!E:I,4,FALSE)</f>
        <v>郑林</v>
      </c>
      <c r="K331" s="86">
        <f>VLOOKUP(J331,辅助信息!H:I,2,FALSE)</f>
        <v>18349955455</v>
      </c>
      <c r="L331" s="83"/>
      <c r="M331" s="98">
        <v>45703</v>
      </c>
      <c r="N331" s="98"/>
      <c r="O331" s="71">
        <f ca="1" t="shared" si="0"/>
        <v>0</v>
      </c>
      <c r="P331" s="71">
        <f ca="1" t="shared" si="1"/>
        <v>83</v>
      </c>
      <c r="Q331" s="8" t="str">
        <f>VLOOKUP(B331,辅助信息!E:M,9,FALSE)</f>
        <v>ZTWM-CDGS-XS-2024-0248-五冶钢构-南充市医学院项目</v>
      </c>
    </row>
    <row r="332" s="8" customFormat="1" hidden="1" spans="2:17">
      <c r="B332" s="4" t="s">
        <v>44</v>
      </c>
      <c r="C332" s="5">
        <v>45700</v>
      </c>
      <c r="D332" s="4" t="str">
        <f>VLOOKUP(B332,辅助信息!E:K,7,FALSE)</f>
        <v>ZTWM-CDGS-YL-20240911-005</v>
      </c>
      <c r="E332" s="4" t="str">
        <f>VLOOKUP(F332,辅助信息!A:B,2,FALSE)</f>
        <v>盘螺</v>
      </c>
      <c r="F332" s="4" t="s">
        <v>49</v>
      </c>
      <c r="G332" s="7">
        <v>10</v>
      </c>
      <c r="H332" s="7" t="e">
        <f>_xlfn._xlws.FILTER(#REF!,#REF!&amp;#REF!&amp;#REF!&amp;#REF!=C332&amp;F332&amp;I332&amp;J332,"未发货")</f>
        <v>#REF!</v>
      </c>
      <c r="I332" s="4" t="str">
        <f>VLOOKUP(B332,辅助信息!E:I,3,FALSE)</f>
        <v>（华西酒城南）成都市武侯区火车南站西路8号酒城南项目</v>
      </c>
      <c r="J332" s="4" t="str">
        <f>VLOOKUP(B332,辅助信息!E:I,4,FALSE)</f>
        <v>龙耀宇</v>
      </c>
      <c r="K332" s="86">
        <f>VLOOKUP(J332,辅助信息!H:I,2,FALSE)</f>
        <v>18384145895</v>
      </c>
      <c r="L332" s="56" t="str">
        <f>VLOOKUP(B332,辅助信息!E:J,6,FALSE)</f>
        <v>对方卸车</v>
      </c>
      <c r="M332" s="98">
        <v>45702</v>
      </c>
      <c r="N332" s="98"/>
      <c r="O332" s="71">
        <f ca="1" t="shared" si="0"/>
        <v>0</v>
      </c>
      <c r="P332" s="71">
        <f ca="1" t="shared" si="1"/>
        <v>84</v>
      </c>
      <c r="Q332" s="8" t="str">
        <f>VLOOKUP(B332,辅助信息!E:M,9,FALSE)</f>
        <v>ZTWM-CDGS-XS-2024-0189-华西集采-酒城南项目</v>
      </c>
    </row>
    <row r="333" s="8" customFormat="1" hidden="1" spans="2:17">
      <c r="B333" s="4" t="s">
        <v>44</v>
      </c>
      <c r="C333" s="5">
        <v>45700</v>
      </c>
      <c r="D333" s="4" t="str">
        <f>VLOOKUP(B333,辅助信息!E:K,7,FALSE)</f>
        <v>ZTWM-CDGS-YL-20240911-005</v>
      </c>
      <c r="E333" s="4" t="str">
        <f>VLOOKUP(F333,辅助信息!A:B,2,FALSE)</f>
        <v>盘螺</v>
      </c>
      <c r="F333" s="4" t="s">
        <v>40</v>
      </c>
      <c r="G333" s="7">
        <v>42</v>
      </c>
      <c r="H333" s="7" t="e">
        <f>_xlfn._xlws.FILTER(#REF!,#REF!&amp;#REF!&amp;#REF!&amp;#REF!=C333&amp;F333&amp;I333&amp;J333,"未发货")</f>
        <v>#REF!</v>
      </c>
      <c r="I333" s="4" t="str">
        <f>VLOOKUP(B333,辅助信息!E:I,3,FALSE)</f>
        <v>（华西酒城南）成都市武侯区火车南站西路8号酒城南项目</v>
      </c>
      <c r="J333" s="4" t="str">
        <f>VLOOKUP(B333,辅助信息!E:I,4,FALSE)</f>
        <v>龙耀宇</v>
      </c>
      <c r="K333" s="86">
        <f>VLOOKUP(J333,辅助信息!H:I,2,FALSE)</f>
        <v>18384145895</v>
      </c>
      <c r="L333" s="85"/>
      <c r="M333" s="98">
        <v>45702</v>
      </c>
      <c r="N333" s="98"/>
      <c r="O333" s="71">
        <f ca="1" t="shared" si="0"/>
        <v>0</v>
      </c>
      <c r="P333" s="71">
        <f ca="1" t="shared" si="1"/>
        <v>84</v>
      </c>
      <c r="Q333" s="8" t="str">
        <f>VLOOKUP(B333,辅助信息!E:M,9,FALSE)</f>
        <v>ZTWM-CDGS-XS-2024-0189-华西集采-酒城南项目</v>
      </c>
    </row>
    <row r="334" s="8" customFormat="1" hidden="1" spans="2:17">
      <c r="B334" s="4" t="s">
        <v>44</v>
      </c>
      <c r="C334" s="5">
        <v>45700</v>
      </c>
      <c r="D334" s="4" t="str">
        <f>VLOOKUP(B334,辅助信息!E:K,7,FALSE)</f>
        <v>ZTWM-CDGS-YL-20240911-005</v>
      </c>
      <c r="E334" s="4" t="str">
        <f>VLOOKUP(F334,辅助信息!A:B,2,FALSE)</f>
        <v>盘螺</v>
      </c>
      <c r="F334" s="4" t="s">
        <v>41</v>
      </c>
      <c r="G334" s="7">
        <v>9</v>
      </c>
      <c r="H334" s="7" t="e">
        <f>_xlfn._xlws.FILTER(#REF!,#REF!&amp;#REF!&amp;#REF!&amp;#REF!=C334&amp;F334&amp;I334&amp;J334,"未发货")</f>
        <v>#REF!</v>
      </c>
      <c r="I334" s="4" t="str">
        <f>VLOOKUP(B334,辅助信息!E:I,3,FALSE)</f>
        <v>（华西酒城南）成都市武侯区火车南站西路8号酒城南项目</v>
      </c>
      <c r="J334" s="4" t="str">
        <f>VLOOKUP(B334,辅助信息!E:I,4,FALSE)</f>
        <v>龙耀宇</v>
      </c>
      <c r="K334" s="86">
        <f>VLOOKUP(J334,辅助信息!H:I,2,FALSE)</f>
        <v>18384145895</v>
      </c>
      <c r="L334" s="85"/>
      <c r="M334" s="98">
        <v>45702</v>
      </c>
      <c r="N334" s="98"/>
      <c r="O334" s="71">
        <f ca="1" t="shared" si="0"/>
        <v>0</v>
      </c>
      <c r="P334" s="71">
        <f ca="1" t="shared" si="1"/>
        <v>84</v>
      </c>
      <c r="Q334" s="8" t="str">
        <f>VLOOKUP(B334,辅助信息!E:M,9,FALSE)</f>
        <v>ZTWM-CDGS-XS-2024-0189-华西集采-酒城南项目</v>
      </c>
    </row>
    <row r="335" s="8" customFormat="1" hidden="1" spans="2:17">
      <c r="B335" s="4" t="s">
        <v>44</v>
      </c>
      <c r="C335" s="5">
        <v>45700</v>
      </c>
      <c r="D335" s="4" t="str">
        <f>VLOOKUP(B335,辅助信息!E:K,7,FALSE)</f>
        <v>ZTWM-CDGS-YL-20240911-005</v>
      </c>
      <c r="E335" s="4" t="str">
        <f>VLOOKUP(F335,辅助信息!A:B,2,FALSE)</f>
        <v>盘螺</v>
      </c>
      <c r="F335" s="4" t="s">
        <v>26</v>
      </c>
      <c r="G335" s="7">
        <v>10</v>
      </c>
      <c r="H335" s="7" t="e">
        <f>_xlfn._xlws.FILTER(#REF!,#REF!&amp;#REF!&amp;#REF!&amp;#REF!=C335&amp;F335&amp;I335&amp;J335,"未发货")</f>
        <v>#REF!</v>
      </c>
      <c r="I335" s="4" t="str">
        <f>VLOOKUP(B335,辅助信息!E:I,3,FALSE)</f>
        <v>（华西酒城南）成都市武侯区火车南站西路8号酒城南项目</v>
      </c>
      <c r="J335" s="4" t="str">
        <f>VLOOKUP(B335,辅助信息!E:I,4,FALSE)</f>
        <v>龙耀宇</v>
      </c>
      <c r="K335" s="86">
        <f>VLOOKUP(J335,辅助信息!H:I,2,FALSE)</f>
        <v>18384145895</v>
      </c>
      <c r="L335" s="83"/>
      <c r="M335" s="98">
        <v>45702</v>
      </c>
      <c r="N335" s="98"/>
      <c r="O335" s="71">
        <f ca="1" t="shared" si="0"/>
        <v>0</v>
      </c>
      <c r="P335" s="71">
        <f ca="1" t="shared" si="1"/>
        <v>84</v>
      </c>
      <c r="Q335" s="8" t="str">
        <f>VLOOKUP(B335,辅助信息!E:M,9,FALSE)</f>
        <v>ZTWM-CDGS-XS-2024-0189-华西集采-酒城南项目</v>
      </c>
    </row>
    <row r="336" s="8" customFormat="1" hidden="1" spans="2:17">
      <c r="B336" s="4" t="s">
        <v>80</v>
      </c>
      <c r="C336" s="5">
        <v>45701</v>
      </c>
      <c r="D336" s="4" t="e">
        <f>VLOOKUP(B336,辅助信息!E:K,7,FALSE)</f>
        <v>#N/A</v>
      </c>
      <c r="E336" s="4" t="str">
        <f>VLOOKUP(F336,辅助信息!A:B,2,FALSE)</f>
        <v>盘螺</v>
      </c>
      <c r="F336" s="4" t="s">
        <v>49</v>
      </c>
      <c r="G336" s="7">
        <v>7.5</v>
      </c>
      <c r="H336" s="7" t="e">
        <f>_xlfn._xlws.FILTER(#REF!,#REF!&amp;#REF!&amp;#REF!&amp;#REF!=C336&amp;F336&amp;I336&amp;J336,"未发货")</f>
        <v>#REF!</v>
      </c>
      <c r="I336" s="4" t="e">
        <f>VLOOKUP(B336,辅助信息!E:I,3,FALSE)</f>
        <v>#N/A</v>
      </c>
      <c r="J336" s="4" t="e">
        <f>VLOOKUP(B336,辅助信息!E:I,4,FALSE)</f>
        <v>#N/A</v>
      </c>
      <c r="K336" s="4" t="e">
        <f>VLOOKUP(J336,辅助信息!H:I,2,FALSE)</f>
        <v>#N/A</v>
      </c>
      <c r="L336" s="56" t="e">
        <f>VLOOKUP(B336,辅助信息!E:J,6,FALSE)</f>
        <v>#N/A</v>
      </c>
      <c r="M336" s="98">
        <v>45703</v>
      </c>
      <c r="N336" s="98"/>
      <c r="O336" s="71">
        <f ca="1" t="shared" si="0"/>
        <v>0</v>
      </c>
      <c r="P336" s="71">
        <f ca="1" t="shared" si="1"/>
        <v>83</v>
      </c>
      <c r="Q336" s="8" t="e">
        <f>VLOOKUP(B336,辅助信息!E:M,9,FALSE)</f>
        <v>#N/A</v>
      </c>
    </row>
    <row r="337" s="8" customFormat="1" hidden="1" spans="2:17">
      <c r="B337" s="4" t="s">
        <v>80</v>
      </c>
      <c r="C337" s="5">
        <v>45701</v>
      </c>
      <c r="D337" s="4" t="e">
        <f>VLOOKUP(B337,辅助信息!E:K,7,FALSE)</f>
        <v>#N/A</v>
      </c>
      <c r="E337" s="4" t="str">
        <f>VLOOKUP(F337,辅助信息!A:B,2,FALSE)</f>
        <v>盘螺</v>
      </c>
      <c r="F337" s="4" t="s">
        <v>40</v>
      </c>
      <c r="G337" s="7">
        <v>15</v>
      </c>
      <c r="H337" s="7" t="e">
        <f>_xlfn._xlws.FILTER(#REF!,#REF!&amp;#REF!&amp;#REF!&amp;#REF!=C337&amp;F337&amp;I337&amp;J337,"未发货")</f>
        <v>#REF!</v>
      </c>
      <c r="I337" s="4" t="e">
        <f>VLOOKUP(B337,辅助信息!E:I,3,FALSE)</f>
        <v>#N/A</v>
      </c>
      <c r="J337" s="4" t="e">
        <f>VLOOKUP(B337,辅助信息!E:I,4,FALSE)</f>
        <v>#N/A</v>
      </c>
      <c r="K337" s="4" t="e">
        <f>VLOOKUP(J337,辅助信息!H:I,2,FALSE)</f>
        <v>#N/A</v>
      </c>
      <c r="L337" s="85"/>
      <c r="M337" s="98">
        <v>45703</v>
      </c>
      <c r="N337" s="98"/>
      <c r="O337" s="71">
        <f ca="1" t="shared" si="0"/>
        <v>0</v>
      </c>
      <c r="P337" s="71">
        <f ca="1" t="shared" si="1"/>
        <v>83</v>
      </c>
      <c r="Q337" s="8" t="e">
        <f>VLOOKUP(B337,辅助信息!E:M,9,FALSE)</f>
        <v>#N/A</v>
      </c>
    </row>
    <row r="338" s="8" customFormat="1" hidden="1" spans="2:17">
      <c r="B338" s="4" t="s">
        <v>80</v>
      </c>
      <c r="C338" s="5">
        <v>45701</v>
      </c>
      <c r="D338" s="4" t="e">
        <f>VLOOKUP(B338,辅助信息!E:K,7,FALSE)</f>
        <v>#N/A</v>
      </c>
      <c r="E338" s="4" t="str">
        <f>VLOOKUP(F338,辅助信息!A:B,2,FALSE)</f>
        <v>螺纹钢</v>
      </c>
      <c r="F338" s="4" t="s">
        <v>30</v>
      </c>
      <c r="G338" s="7">
        <v>12</v>
      </c>
      <c r="H338" s="7" t="e">
        <f>_xlfn._xlws.FILTER(#REF!,#REF!&amp;#REF!&amp;#REF!&amp;#REF!=C338&amp;F338&amp;I338&amp;J338,"未发货")</f>
        <v>#REF!</v>
      </c>
      <c r="I338" s="4" t="e">
        <f>VLOOKUP(B338,辅助信息!E:I,3,FALSE)</f>
        <v>#N/A</v>
      </c>
      <c r="J338" s="4" t="e">
        <f>VLOOKUP(B338,辅助信息!E:I,4,FALSE)</f>
        <v>#N/A</v>
      </c>
      <c r="K338" s="4" t="e">
        <f>VLOOKUP(J338,辅助信息!H:I,2,FALSE)</f>
        <v>#N/A</v>
      </c>
      <c r="L338" s="83"/>
      <c r="M338" s="98">
        <v>45703</v>
      </c>
      <c r="N338" s="98"/>
      <c r="O338" s="71">
        <f ca="1" t="shared" si="0"/>
        <v>0</v>
      </c>
      <c r="P338" s="71">
        <f ca="1" t="shared" si="1"/>
        <v>83</v>
      </c>
      <c r="Q338" s="8" t="e">
        <f>VLOOKUP(B338,辅助信息!E:M,9,FALSE)</f>
        <v>#N/A</v>
      </c>
    </row>
    <row r="339" s="8" customFormat="1" hidden="1" spans="2:17">
      <c r="B339" s="4" t="s">
        <v>73</v>
      </c>
      <c r="C339" s="5">
        <v>45701</v>
      </c>
      <c r="D339" s="4" t="str">
        <f>VLOOKUP(B339,辅助信息!E:K,7,FALSE)</f>
        <v>JWDDCD2025021900064</v>
      </c>
      <c r="E339" s="4" t="str">
        <f>VLOOKUP(F339,辅助信息!A:B,2,FALSE)</f>
        <v>盘螺</v>
      </c>
      <c r="F339" s="4" t="s">
        <v>40</v>
      </c>
      <c r="G339" s="7">
        <v>45</v>
      </c>
      <c r="H339" s="7" t="e">
        <f>_xlfn._xlws.FILTER(#REF!,#REF!&amp;#REF!&amp;#REF!&amp;#REF!=C339&amp;F339&amp;I339&amp;J339,"未发货")</f>
        <v>#REF!</v>
      </c>
      <c r="I339" s="4" t="str">
        <f>VLOOKUP(B339,辅助信息!E:I,3,FALSE)</f>
        <v>(五冶钢构医学科学产业园建设项目房建三部-一标（7-1）)四川省南充市顺庆区搬罾街道学府大道二段</v>
      </c>
      <c r="J339" s="4" t="str">
        <f>VLOOKUP(B339,辅助信息!E:I,4,FALSE)</f>
        <v>郑林</v>
      </c>
      <c r="K339" s="4">
        <f>VLOOKUP(J339,辅助信息!H:I,2,FALSE)</f>
        <v>18349955455</v>
      </c>
      <c r="L339" s="56"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71">
        <f ca="1" t="shared" si="0"/>
        <v>0</v>
      </c>
      <c r="P339" s="71">
        <f ca="1" t="shared" si="1"/>
        <v>83</v>
      </c>
      <c r="Q339" s="8" t="str">
        <f>VLOOKUP(B339,辅助信息!E:M,9,FALSE)</f>
        <v>ZTWM-CDGS-XS-2024-0248-五冶钢构-南充市医学院项目</v>
      </c>
    </row>
    <row r="340" s="8" customFormat="1" hidden="1" spans="2:17">
      <c r="B340" s="4" t="s">
        <v>73</v>
      </c>
      <c r="C340" s="5">
        <v>45701</v>
      </c>
      <c r="D340" s="4" t="str">
        <f>VLOOKUP(B340,辅助信息!E:K,7,FALSE)</f>
        <v>JWDDCD2025021900064</v>
      </c>
      <c r="E340" s="4" t="str">
        <f>VLOOKUP(F340,辅助信息!A:B,2,FALSE)</f>
        <v>盘螺</v>
      </c>
      <c r="F340" s="4" t="s">
        <v>41</v>
      </c>
      <c r="G340" s="7">
        <v>7</v>
      </c>
      <c r="H340" s="7" t="e">
        <f>_xlfn._xlws.FILTER(#REF!,#REF!&amp;#REF!&amp;#REF!&amp;#REF!=C340&amp;F340&amp;I340&amp;J340,"未发货")</f>
        <v>#REF!</v>
      </c>
      <c r="I340" s="4" t="str">
        <f>VLOOKUP(B340,辅助信息!E:I,3,FALSE)</f>
        <v>(五冶钢构医学科学产业园建设项目房建三部-一标（7-1）)四川省南充市顺庆区搬罾街道学府大道二段</v>
      </c>
      <c r="J340" s="4" t="str">
        <f>VLOOKUP(B340,辅助信息!E:I,4,FALSE)</f>
        <v>郑林</v>
      </c>
      <c r="K340" s="4">
        <f>VLOOKUP(J340,辅助信息!H:I,2,FALSE)</f>
        <v>18349955455</v>
      </c>
      <c r="L340" s="85"/>
      <c r="M340" s="98">
        <v>45703</v>
      </c>
      <c r="N340" s="98"/>
      <c r="O340" s="71">
        <f ca="1" t="shared" si="0"/>
        <v>0</v>
      </c>
      <c r="P340" s="71">
        <f ca="1" t="shared" si="1"/>
        <v>83</v>
      </c>
      <c r="Q340" s="8" t="str">
        <f>VLOOKUP(B340,辅助信息!E:M,9,FALSE)</f>
        <v>ZTWM-CDGS-XS-2024-0248-五冶钢构-南充市医学院项目</v>
      </c>
    </row>
    <row r="341" s="8" customFormat="1" hidden="1" spans="2:17">
      <c r="B341" s="4" t="s">
        <v>73</v>
      </c>
      <c r="C341" s="5">
        <v>45701</v>
      </c>
      <c r="D341" s="4" t="str">
        <f>VLOOKUP(B341,辅助信息!E:K,7,FALSE)</f>
        <v>JWDDCD2025021900064</v>
      </c>
      <c r="E341" s="4" t="str">
        <f>VLOOKUP(F341,辅助信息!A:B,2,FALSE)</f>
        <v>盘螺</v>
      </c>
      <c r="F341" s="4" t="s">
        <v>26</v>
      </c>
      <c r="G341" s="7">
        <f>33-15</f>
        <v>18</v>
      </c>
      <c r="H341" s="7" t="e">
        <f>_xlfn._xlws.FILTER(#REF!,#REF!&amp;#REF!&amp;#REF!&amp;#REF!=C341&amp;F341&amp;I341&amp;J341,"未发货")</f>
        <v>#REF!</v>
      </c>
      <c r="I341" s="4" t="str">
        <f>VLOOKUP(B341,辅助信息!E:I,3,FALSE)</f>
        <v>(五冶钢构医学科学产业园建设项目房建三部-一标（7-1）)四川省南充市顺庆区搬罾街道学府大道二段</v>
      </c>
      <c r="J341" s="4" t="str">
        <f>VLOOKUP(B341,辅助信息!E:I,4,FALSE)</f>
        <v>郑林</v>
      </c>
      <c r="K341" s="4">
        <f>VLOOKUP(J341,辅助信息!H:I,2,FALSE)</f>
        <v>18349955455</v>
      </c>
      <c r="L341" s="83"/>
      <c r="M341" s="98">
        <v>45703</v>
      </c>
      <c r="N341" s="98"/>
      <c r="O341" s="71">
        <f ca="1" t="shared" si="0"/>
        <v>0</v>
      </c>
      <c r="P341" s="71">
        <f ca="1" t="shared" si="1"/>
        <v>83</v>
      </c>
      <c r="Q341" s="8" t="str">
        <f>VLOOKUP(B341,辅助信息!E:M,9,FALSE)</f>
        <v>ZTWM-CDGS-XS-2024-0248-五冶钢构-南充市医学院项目</v>
      </c>
    </row>
    <row r="342" s="8" customFormat="1" hidden="1" spans="2:17">
      <c r="B342" s="4" t="s">
        <v>44</v>
      </c>
      <c r="C342" s="5">
        <v>45701</v>
      </c>
      <c r="D342" s="4" t="str">
        <f>VLOOKUP(B342,辅助信息!E:K,7,FALSE)</f>
        <v>ZTWM-CDGS-YL-20240911-005</v>
      </c>
      <c r="E342" s="4" t="str">
        <f>VLOOKUP(F342,辅助信息!A:B,2,FALSE)</f>
        <v>盘螺</v>
      </c>
      <c r="F342" s="4" t="s">
        <v>49</v>
      </c>
      <c r="G342" s="7">
        <v>10</v>
      </c>
      <c r="H342" s="7" t="e">
        <f>_xlfn._xlws.FILTER(#REF!,#REF!&amp;#REF!&amp;#REF!&amp;#REF!=C342&amp;F342&amp;I342&amp;J342,"未发货")</f>
        <v>#REF!</v>
      </c>
      <c r="I342" s="4" t="str">
        <f>VLOOKUP(B342,辅助信息!E:I,3,FALSE)</f>
        <v>（华西酒城南）成都市武侯区火车南站西路8号酒城南项目</v>
      </c>
      <c r="J342" s="4" t="str">
        <f>VLOOKUP(B342,辅助信息!E:I,4,FALSE)</f>
        <v>龙耀宇</v>
      </c>
      <c r="K342" s="4">
        <f>VLOOKUP(J342,辅助信息!H:I,2,FALSE)</f>
        <v>18384145895</v>
      </c>
      <c r="L342" s="56" t="str">
        <f>VLOOKUP(B342,辅助信息!E:J,6,FALSE)</f>
        <v>对方卸车</v>
      </c>
      <c r="M342" s="98">
        <v>45702</v>
      </c>
      <c r="N342" s="98"/>
      <c r="O342" s="71">
        <f ca="1" t="shared" si="0"/>
        <v>0</v>
      </c>
      <c r="P342" s="71">
        <f ca="1" t="shared" si="1"/>
        <v>84</v>
      </c>
      <c r="Q342" s="8" t="str">
        <f>VLOOKUP(B342,辅助信息!E:M,9,FALSE)</f>
        <v>ZTWM-CDGS-XS-2024-0189-华西集采-酒城南项目</v>
      </c>
    </row>
    <row r="343" s="8" customFormat="1" hidden="1" spans="2:17">
      <c r="B343" s="4" t="s">
        <v>44</v>
      </c>
      <c r="C343" s="5">
        <v>45701</v>
      </c>
      <c r="D343" s="4" t="str">
        <f>VLOOKUP(B343,辅助信息!E:K,7,FALSE)</f>
        <v>ZTWM-CDGS-YL-20240911-005</v>
      </c>
      <c r="E343" s="4" t="str">
        <f>VLOOKUP(F343,辅助信息!A:B,2,FALSE)</f>
        <v>盘螺</v>
      </c>
      <c r="F343" s="4" t="s">
        <v>40</v>
      </c>
      <c r="G343" s="7">
        <v>42</v>
      </c>
      <c r="H343" s="7" t="e">
        <f>_xlfn._xlws.FILTER(#REF!,#REF!&amp;#REF!&amp;#REF!&amp;#REF!=C343&amp;F343&amp;I343&amp;J343,"未发货")</f>
        <v>#REF!</v>
      </c>
      <c r="I343" s="4" t="str">
        <f>VLOOKUP(B343,辅助信息!E:I,3,FALSE)</f>
        <v>（华西酒城南）成都市武侯区火车南站西路8号酒城南项目</v>
      </c>
      <c r="J343" s="4" t="str">
        <f>VLOOKUP(B343,辅助信息!E:I,4,FALSE)</f>
        <v>龙耀宇</v>
      </c>
      <c r="K343" s="4">
        <f>VLOOKUP(J343,辅助信息!H:I,2,FALSE)</f>
        <v>18384145895</v>
      </c>
      <c r="L343" s="85"/>
      <c r="M343" s="98">
        <v>45702</v>
      </c>
      <c r="N343" s="98"/>
      <c r="O343" s="71">
        <f ca="1" t="shared" si="0"/>
        <v>0</v>
      </c>
      <c r="P343" s="71">
        <f ca="1" t="shared" si="1"/>
        <v>84</v>
      </c>
      <c r="Q343" s="8" t="str">
        <f>VLOOKUP(B343,辅助信息!E:M,9,FALSE)</f>
        <v>ZTWM-CDGS-XS-2024-0189-华西集采-酒城南项目</v>
      </c>
    </row>
    <row r="344" s="8" customFormat="1" hidden="1" spans="2:17">
      <c r="B344" s="4" t="s">
        <v>44</v>
      </c>
      <c r="C344" s="5">
        <v>45701</v>
      </c>
      <c r="D344" s="4" t="str">
        <f>VLOOKUP(B344,辅助信息!E:K,7,FALSE)</f>
        <v>ZTWM-CDGS-YL-20240911-005</v>
      </c>
      <c r="E344" s="4" t="str">
        <f>VLOOKUP(F344,辅助信息!A:B,2,FALSE)</f>
        <v>盘螺</v>
      </c>
      <c r="F344" s="4" t="s">
        <v>41</v>
      </c>
      <c r="G344" s="7">
        <v>9</v>
      </c>
      <c r="H344" s="7" t="e">
        <f>_xlfn._xlws.FILTER(#REF!,#REF!&amp;#REF!&amp;#REF!&amp;#REF!=C344&amp;F344&amp;I344&amp;J344,"未发货")</f>
        <v>#REF!</v>
      </c>
      <c r="I344" s="4" t="str">
        <f>VLOOKUP(B344,辅助信息!E:I,3,FALSE)</f>
        <v>（华西酒城南）成都市武侯区火车南站西路8号酒城南项目</v>
      </c>
      <c r="J344" s="4" t="str">
        <f>VLOOKUP(B344,辅助信息!E:I,4,FALSE)</f>
        <v>龙耀宇</v>
      </c>
      <c r="K344" s="4">
        <f>VLOOKUP(J344,辅助信息!H:I,2,FALSE)</f>
        <v>18384145895</v>
      </c>
      <c r="L344" s="85"/>
      <c r="M344" s="98">
        <v>45702</v>
      </c>
      <c r="N344" s="98"/>
      <c r="O344" s="71">
        <f ca="1" t="shared" si="0"/>
        <v>0</v>
      </c>
      <c r="P344" s="71">
        <f ca="1" t="shared" si="1"/>
        <v>84</v>
      </c>
      <c r="Q344" s="8" t="str">
        <f>VLOOKUP(B344,辅助信息!E:M,9,FALSE)</f>
        <v>ZTWM-CDGS-XS-2024-0189-华西集采-酒城南项目</v>
      </c>
    </row>
    <row r="345" s="8" customFormat="1" hidden="1" spans="2:17">
      <c r="B345" s="4" t="s">
        <v>44</v>
      </c>
      <c r="C345" s="5">
        <v>45701</v>
      </c>
      <c r="D345" s="4" t="str">
        <f>VLOOKUP(B345,辅助信息!E:K,7,FALSE)</f>
        <v>ZTWM-CDGS-YL-20240911-005</v>
      </c>
      <c r="E345" s="4" t="str">
        <f>VLOOKUP(F345,辅助信息!A:B,2,FALSE)</f>
        <v>盘螺</v>
      </c>
      <c r="F345" s="4" t="s">
        <v>26</v>
      </c>
      <c r="G345" s="7">
        <v>10</v>
      </c>
      <c r="H345" s="7" t="e">
        <f>_xlfn._xlws.FILTER(#REF!,#REF!&amp;#REF!&amp;#REF!&amp;#REF!=C345&amp;F345&amp;I345&amp;J345,"未发货")</f>
        <v>#REF!</v>
      </c>
      <c r="I345" s="4" t="str">
        <f>VLOOKUP(B345,辅助信息!E:I,3,FALSE)</f>
        <v>（华西酒城南）成都市武侯区火车南站西路8号酒城南项目</v>
      </c>
      <c r="J345" s="4" t="str">
        <f>VLOOKUP(B345,辅助信息!E:I,4,FALSE)</f>
        <v>龙耀宇</v>
      </c>
      <c r="K345" s="4">
        <f>VLOOKUP(J345,辅助信息!H:I,2,FALSE)</f>
        <v>18384145895</v>
      </c>
      <c r="L345" s="83"/>
      <c r="M345" s="98">
        <v>45702</v>
      </c>
      <c r="N345" s="98"/>
      <c r="O345" s="71">
        <f ca="1" t="shared" si="0"/>
        <v>0</v>
      </c>
      <c r="P345" s="71">
        <f ca="1" t="shared" si="1"/>
        <v>84</v>
      </c>
      <c r="Q345" s="8" t="str">
        <f>VLOOKUP(B345,辅助信息!E:M,9,FALSE)</f>
        <v>ZTWM-CDGS-XS-2024-0189-华西集采-酒城南项目</v>
      </c>
    </row>
    <row r="346" ht="36" hidden="1" customHeight="1" spans="2:18">
      <c r="B346" s="4" t="s">
        <v>81</v>
      </c>
      <c r="C346" s="5">
        <v>45701</v>
      </c>
      <c r="D346" s="4" t="str">
        <f>VLOOKUP(B346,辅助信息!E:K,7,FALSE)</f>
        <v>JWDDCD2025050700178</v>
      </c>
      <c r="E346" s="4" t="str">
        <f>VLOOKUP(F346,辅助信息!A:B,2,FALSE)</f>
        <v>螺纹钢</v>
      </c>
      <c r="F346" s="4" t="s">
        <v>18</v>
      </c>
      <c r="G346" s="7">
        <v>35</v>
      </c>
      <c r="H346" s="7" t="e">
        <f>_xlfn._xlws.FILTER(#REF!,#REF!&amp;#REF!&amp;#REF!&amp;#REF!=C346&amp;F346&amp;I346&amp;J346,"未发货")</f>
        <v>#REF!</v>
      </c>
      <c r="I346" s="4" t="str">
        <f>VLOOKUP(B346,辅助信息!E:I,3,FALSE)</f>
        <v>（华西简阳西城嘉苑）四川省成都市简阳市简城街道高屋村</v>
      </c>
      <c r="J346" s="4" t="str">
        <f>VLOOKUP(B346,辅助信息!E:I,4,FALSE)</f>
        <v>张瀚镭</v>
      </c>
      <c r="K346" s="4">
        <f>VLOOKUP(J346,辅助信息!H:I,2,FALSE)</f>
        <v>15884666220</v>
      </c>
      <c r="L346" s="64" t="str">
        <f>VLOOKUP(B346,辅助信息!E:J,6,FALSE)</f>
        <v>优先威钢发货,我方卸车,新老国标钢厂不加价可直发</v>
      </c>
      <c r="M346" s="98">
        <v>45701</v>
      </c>
      <c r="N346" s="98"/>
      <c r="O346" s="71">
        <f ca="1" t="shared" si="0"/>
        <v>0</v>
      </c>
      <c r="P346" s="71">
        <f ca="1" t="shared" si="1"/>
        <v>85</v>
      </c>
      <c r="Q346" s="8" t="str">
        <f>VLOOKUP(B346,辅助信息!E:M,9,FALSE)</f>
        <v>ZTWM-CDGS-XS-2024-0030-华西集采-简州大道</v>
      </c>
      <c r="R346" s="8"/>
    </row>
    <row r="347" hidden="1" spans="2:18">
      <c r="B347" s="4" t="s">
        <v>60</v>
      </c>
      <c r="C347" s="5">
        <v>45701</v>
      </c>
      <c r="D347" s="4" t="str">
        <f>VLOOKUP(B347,辅助信息!E:K,7,FALSE)</f>
        <v>JWDDCD2025021900064</v>
      </c>
      <c r="E347" s="4" t="str">
        <f>VLOOKUP(F347,辅助信息!A:B,2,FALSE)</f>
        <v>螺纹钢</v>
      </c>
      <c r="F347" s="4" t="s">
        <v>27</v>
      </c>
      <c r="G347" s="7">
        <v>35</v>
      </c>
      <c r="H347" s="7" t="e">
        <f>_xlfn._xlws.FILTER(#REF!,#REF!&amp;#REF!&amp;#REF!&amp;#REF!=C347&amp;F347&amp;I347&amp;J347,"未发货")</f>
        <v>#REF!</v>
      </c>
      <c r="I347" s="4" t="str">
        <f>VLOOKUP(B347,辅助信息!E:I,3,FALSE)</f>
        <v>(五冶钢构医学科学产业园建设项目房建二部-六标)四川省南充市顺庆区搬罾街道学府大道二段</v>
      </c>
      <c r="J347" s="4" t="str">
        <f>VLOOKUP(B347,辅助信息!E:I,4,FALSE)</f>
        <v>安南</v>
      </c>
      <c r="K347" s="4">
        <f>VLOOKUP(J347,辅助信息!H:I,2,FALSE)</f>
        <v>19950525030</v>
      </c>
      <c r="L347" s="56"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9"/>
      <c r="O347" s="71">
        <f ca="1" t="shared" si="0"/>
        <v>0</v>
      </c>
      <c r="P347" s="71">
        <f ca="1" t="shared" si="1"/>
        <v>84</v>
      </c>
      <c r="Q347" s="8" t="str">
        <f>VLOOKUP(B347,辅助信息!E:M,9,FALSE)</f>
        <v>ZTWM-CDGS-XS-2024-0248-五冶钢构-南充市医学院项目</v>
      </c>
      <c r="R347" s="8"/>
    </row>
    <row r="348" hidden="1" spans="2:18">
      <c r="B348" s="4" t="s">
        <v>60</v>
      </c>
      <c r="C348" s="5">
        <v>45701</v>
      </c>
      <c r="D348" s="4" t="str">
        <f>VLOOKUP(B348,辅助信息!E:K,7,FALSE)</f>
        <v>JWDDCD2025021900064</v>
      </c>
      <c r="E348" s="4" t="str">
        <f>VLOOKUP(F348,辅助信息!A:B,2,FALSE)</f>
        <v>螺纹钢</v>
      </c>
      <c r="F348" s="4" t="s">
        <v>32</v>
      </c>
      <c r="G348" s="7">
        <v>35</v>
      </c>
      <c r="H348" s="7" t="e">
        <f>_xlfn._xlws.FILTER(#REF!,#REF!&amp;#REF!&amp;#REF!&amp;#REF!=C348&amp;F348&amp;I348&amp;J348,"未发货")</f>
        <v>#REF!</v>
      </c>
      <c r="I348" s="4" t="str">
        <f>VLOOKUP(B348,辅助信息!E:I,3,FALSE)</f>
        <v>(五冶钢构医学科学产业园建设项目房建二部-六标)四川省南充市顺庆区搬罾街道学府大道二段</v>
      </c>
      <c r="J348" s="4" t="str">
        <f>VLOOKUP(B348,辅助信息!E:I,4,FALSE)</f>
        <v>安南</v>
      </c>
      <c r="K348" s="4">
        <f>VLOOKUP(J348,辅助信息!H:I,2,FALSE)</f>
        <v>19950525030</v>
      </c>
      <c r="L348" s="85"/>
      <c r="M348" s="98">
        <v>45702</v>
      </c>
      <c r="N348" s="69"/>
      <c r="O348" s="71">
        <f ca="1" t="shared" si="0"/>
        <v>0</v>
      </c>
      <c r="P348" s="71">
        <f ca="1" t="shared" si="1"/>
        <v>84</v>
      </c>
      <c r="Q348" s="8" t="str">
        <f>VLOOKUP(B348,辅助信息!E:M,9,FALSE)</f>
        <v>ZTWM-CDGS-XS-2024-0248-五冶钢构-南充市医学院项目</v>
      </c>
      <c r="R348" s="8"/>
    </row>
    <row r="349" hidden="1" spans="2:18">
      <c r="B349" s="4" t="s">
        <v>60</v>
      </c>
      <c r="C349" s="5">
        <v>45701</v>
      </c>
      <c r="D349" s="4" t="str">
        <f>VLOOKUP(B349,辅助信息!E:K,7,FALSE)</f>
        <v>JWDDCD2025021900064</v>
      </c>
      <c r="E349" s="4" t="str">
        <f>VLOOKUP(F349,辅助信息!A:B,2,FALSE)</f>
        <v>螺纹钢</v>
      </c>
      <c r="F349" s="4" t="s">
        <v>18</v>
      </c>
      <c r="G349" s="7">
        <v>70</v>
      </c>
      <c r="H349" s="7" t="e">
        <f>_xlfn._xlws.FILTER(#REF!,#REF!&amp;#REF!&amp;#REF!&amp;#REF!=C349&amp;F349&amp;I349&amp;J349,"未发货")</f>
        <v>#REF!</v>
      </c>
      <c r="I349" s="4" t="str">
        <f>VLOOKUP(B349,辅助信息!E:I,3,FALSE)</f>
        <v>(五冶钢构医学科学产业园建设项目房建二部-六标)四川省南充市顺庆区搬罾街道学府大道二段</v>
      </c>
      <c r="J349" s="4" t="str">
        <f>VLOOKUP(B349,辅助信息!E:I,4,FALSE)</f>
        <v>安南</v>
      </c>
      <c r="K349" s="4">
        <f>VLOOKUP(J349,辅助信息!H:I,2,FALSE)</f>
        <v>19950525030</v>
      </c>
      <c r="L349" s="83"/>
      <c r="M349" s="98">
        <v>45702</v>
      </c>
      <c r="N349" s="69"/>
      <c r="O349" s="71">
        <f ca="1" t="shared" si="0"/>
        <v>0</v>
      </c>
      <c r="P349" s="71">
        <f ca="1" t="shared" si="1"/>
        <v>84</v>
      </c>
      <c r="Q349" s="8" t="str">
        <f>VLOOKUP(B349,辅助信息!E:M,9,FALSE)</f>
        <v>ZTWM-CDGS-XS-2024-0248-五冶钢构-南充市医学院项目</v>
      </c>
      <c r="R349" s="8"/>
    </row>
    <row r="350" s="8" customFormat="1" hidden="1" spans="2:17">
      <c r="B350" s="4" t="s">
        <v>80</v>
      </c>
      <c r="C350" s="5">
        <v>45702</v>
      </c>
      <c r="D350" s="4" t="e">
        <f>VLOOKUP(B350,辅助信息!E:K,7,FALSE)</f>
        <v>#N/A</v>
      </c>
      <c r="E350" s="4" t="str">
        <f>VLOOKUP(F350,辅助信息!A:B,2,FALSE)</f>
        <v>盘螺</v>
      </c>
      <c r="F350" s="4" t="s">
        <v>49</v>
      </c>
      <c r="G350" s="7">
        <v>7.5</v>
      </c>
      <c r="H350" s="7" t="e">
        <f>_xlfn._xlws.FILTER(#REF!,#REF!&amp;#REF!&amp;#REF!&amp;#REF!=C350&amp;F350&amp;I350&amp;J350,"未发货")</f>
        <v>#REF!</v>
      </c>
      <c r="I350" s="4" t="e">
        <f>VLOOKUP(B350,辅助信息!E:I,3,FALSE)</f>
        <v>#N/A</v>
      </c>
      <c r="J350" s="4" t="e">
        <f>VLOOKUP(B350,辅助信息!E:I,4,FALSE)</f>
        <v>#N/A</v>
      </c>
      <c r="K350" s="4" t="e">
        <f>VLOOKUP(J350,辅助信息!H:I,2,FALSE)</f>
        <v>#N/A</v>
      </c>
      <c r="L350" s="56" t="e">
        <f>VLOOKUP(B350,辅助信息!E:J,6,FALSE)</f>
        <v>#N/A</v>
      </c>
      <c r="M350" s="98">
        <v>45703</v>
      </c>
      <c r="N350" s="98"/>
      <c r="O350" s="71">
        <f ca="1" t="shared" si="0"/>
        <v>0</v>
      </c>
      <c r="P350" s="71">
        <f ca="1" t="shared" si="1"/>
        <v>83</v>
      </c>
      <c r="Q350" s="8" t="e">
        <f>VLOOKUP(B350,辅助信息!E:M,9,FALSE)</f>
        <v>#N/A</v>
      </c>
    </row>
    <row r="351" s="8" customFormat="1" hidden="1" spans="2:17">
      <c r="B351" s="4" t="s">
        <v>80</v>
      </c>
      <c r="C351" s="5">
        <v>45702</v>
      </c>
      <c r="D351" s="4" t="e">
        <f>VLOOKUP(B351,辅助信息!E:K,7,FALSE)</f>
        <v>#N/A</v>
      </c>
      <c r="E351" s="4" t="str">
        <f>VLOOKUP(F351,辅助信息!A:B,2,FALSE)</f>
        <v>盘螺</v>
      </c>
      <c r="F351" s="4" t="s">
        <v>40</v>
      </c>
      <c r="G351" s="7">
        <v>15</v>
      </c>
      <c r="H351" s="7" t="e">
        <f>_xlfn._xlws.FILTER(#REF!,#REF!&amp;#REF!&amp;#REF!&amp;#REF!=C351&amp;F351&amp;I351&amp;J351,"未发货")</f>
        <v>#REF!</v>
      </c>
      <c r="I351" s="4" t="e">
        <f>VLOOKUP(B351,辅助信息!E:I,3,FALSE)</f>
        <v>#N/A</v>
      </c>
      <c r="J351" s="4" t="e">
        <f>VLOOKUP(B351,辅助信息!E:I,4,FALSE)</f>
        <v>#N/A</v>
      </c>
      <c r="K351" s="4" t="e">
        <f>VLOOKUP(J351,辅助信息!H:I,2,FALSE)</f>
        <v>#N/A</v>
      </c>
      <c r="L351" s="85"/>
      <c r="M351" s="98">
        <v>45703</v>
      </c>
      <c r="N351" s="98"/>
      <c r="O351" s="71">
        <f ca="1" t="shared" si="0"/>
        <v>0</v>
      </c>
      <c r="P351" s="71">
        <f ca="1" t="shared" si="1"/>
        <v>83</v>
      </c>
      <c r="Q351" s="8" t="e">
        <f>VLOOKUP(B351,辅助信息!E:M,9,FALSE)</f>
        <v>#N/A</v>
      </c>
    </row>
    <row r="352" s="8" customFormat="1" hidden="1" spans="2:17">
      <c r="B352" s="4" t="s">
        <v>80</v>
      </c>
      <c r="C352" s="5">
        <v>45702</v>
      </c>
      <c r="D352" s="4" t="e">
        <f>VLOOKUP(B352,辅助信息!E:K,7,FALSE)</f>
        <v>#N/A</v>
      </c>
      <c r="E352" s="4" t="str">
        <f>VLOOKUP(F352,辅助信息!A:B,2,FALSE)</f>
        <v>螺纹钢</v>
      </c>
      <c r="F352" s="4" t="s">
        <v>30</v>
      </c>
      <c r="G352" s="7">
        <v>12</v>
      </c>
      <c r="H352" s="7" t="e">
        <f>_xlfn._xlws.FILTER(#REF!,#REF!&amp;#REF!&amp;#REF!&amp;#REF!=C352&amp;F352&amp;I352&amp;J352,"未发货")</f>
        <v>#REF!</v>
      </c>
      <c r="I352" s="4" t="e">
        <f>VLOOKUP(B352,辅助信息!E:I,3,FALSE)</f>
        <v>#N/A</v>
      </c>
      <c r="J352" s="4" t="e">
        <f>VLOOKUP(B352,辅助信息!E:I,4,FALSE)</f>
        <v>#N/A</v>
      </c>
      <c r="K352" s="4" t="e">
        <f>VLOOKUP(J352,辅助信息!H:I,2,FALSE)</f>
        <v>#N/A</v>
      </c>
      <c r="L352" s="83"/>
      <c r="M352" s="98">
        <v>45703</v>
      </c>
      <c r="N352" s="98"/>
      <c r="O352" s="71">
        <f ca="1" t="shared" si="0"/>
        <v>0</v>
      </c>
      <c r="P352" s="71">
        <f ca="1" t="shared" si="1"/>
        <v>83</v>
      </c>
      <c r="Q352" s="8" t="e">
        <f>VLOOKUP(B352,辅助信息!E:M,9,FALSE)</f>
        <v>#N/A</v>
      </c>
    </row>
    <row r="353" s="8" customFormat="1" hidden="1" spans="2:17">
      <c r="B353" s="4" t="s">
        <v>64</v>
      </c>
      <c r="C353" s="5">
        <v>45702</v>
      </c>
      <c r="D353" s="4" t="str">
        <f>VLOOKUP(B353,辅助信息!E:K,7,FALSE)</f>
        <v>JWDDCD2024102400111</v>
      </c>
      <c r="E353" s="4" t="str">
        <f>VLOOKUP(F353,辅助信息!A:B,2,FALSE)</f>
        <v>螺纹钢</v>
      </c>
      <c r="F353" s="4" t="s">
        <v>27</v>
      </c>
      <c r="G353" s="7">
        <v>21</v>
      </c>
      <c r="H353" s="7" t="e">
        <f>_xlfn._xlws.FILTER(#REF!,#REF!&amp;#REF!&amp;#REF!&amp;#REF!=C353&amp;F353&amp;I353&amp;J353,"未发货")</f>
        <v>#REF!</v>
      </c>
      <c r="I353" s="4" t="str">
        <f>VLOOKUP(B353,辅助信息!E:I,3,FALSE)</f>
        <v>（五冶达州国道542项目-三工区桥梁3工段）四川省达州市达川区赵固镇水文村原村委会下300米</v>
      </c>
      <c r="J353" s="4" t="str">
        <f>VLOOKUP(B353,辅助信息!E:I,4,FALSE)</f>
        <v>李代茂</v>
      </c>
      <c r="K353" s="4">
        <f>VLOOKUP(J353,辅助信息!H:I,2,FALSE)</f>
        <v>18302833536</v>
      </c>
      <c r="L353" s="100" t="str">
        <f>VLOOKUP(B356,辅助信息!E:J,6,FALSE)</f>
        <v>五冶建设送货单,送货车型9.6米,装货前联系收货人核实到场规格,没提前告知进场规格现场不给予接收</v>
      </c>
      <c r="M353" s="98">
        <v>45704</v>
      </c>
      <c r="N353" s="69"/>
      <c r="O353" s="71">
        <f ca="1" t="shared" si="0"/>
        <v>0</v>
      </c>
      <c r="P353" s="71">
        <f ca="1" t="shared" si="1"/>
        <v>82</v>
      </c>
      <c r="Q353" s="8" t="str">
        <f>VLOOKUP(B353,辅助信息!E:M,9,FALSE)</f>
        <v>ZTWM-CDGS-XS-2024-0181-五冶天府-国道542项目（二批次）</v>
      </c>
    </row>
    <row r="354" s="8" customFormat="1" hidden="1" spans="2:17">
      <c r="B354" s="4" t="s">
        <v>64</v>
      </c>
      <c r="C354" s="5">
        <v>45702</v>
      </c>
      <c r="D354" s="4" t="str">
        <f>VLOOKUP(B354,辅助信息!E:K,7,FALSE)</f>
        <v>JWDDCD2024102400111</v>
      </c>
      <c r="E354" s="4" t="str">
        <f>VLOOKUP(F354,辅助信息!A:B,2,FALSE)</f>
        <v>螺纹钢</v>
      </c>
      <c r="F354" s="4" t="s">
        <v>32</v>
      </c>
      <c r="G354" s="7">
        <v>21</v>
      </c>
      <c r="H354" s="7" t="e">
        <f>_xlfn._xlws.FILTER(#REF!,#REF!&amp;#REF!&amp;#REF!&amp;#REF!=C354&amp;F354&amp;I354&amp;J354,"未发货")</f>
        <v>#REF!</v>
      </c>
      <c r="I354" s="4" t="str">
        <f>VLOOKUP(B354,辅助信息!E:I,3,FALSE)</f>
        <v>（五冶达州国道542项目-三工区桥梁3工段）四川省达州市达川区赵固镇水文村原村委会下300米</v>
      </c>
      <c r="J354" s="4" t="str">
        <f>VLOOKUP(B354,辅助信息!E:I,4,FALSE)</f>
        <v>李代茂</v>
      </c>
      <c r="K354" s="4">
        <f>VLOOKUP(J354,辅助信息!H:I,2,FALSE)</f>
        <v>18302833536</v>
      </c>
      <c r="L354" s="85"/>
      <c r="M354" s="98">
        <v>45704</v>
      </c>
      <c r="N354" s="69"/>
      <c r="O354" s="71">
        <f ca="1" t="shared" si="0"/>
        <v>0</v>
      </c>
      <c r="P354" s="71">
        <f ca="1" t="shared" si="1"/>
        <v>82</v>
      </c>
      <c r="Q354" s="8" t="str">
        <f>VLOOKUP(B354,辅助信息!E:M,9,FALSE)</f>
        <v>ZTWM-CDGS-XS-2024-0181-五冶天府-国道542项目（二批次）</v>
      </c>
    </row>
    <row r="355" s="8" customFormat="1" hidden="1" spans="2:17">
      <c r="B355" s="4" t="s">
        <v>64</v>
      </c>
      <c r="C355" s="5">
        <v>45702</v>
      </c>
      <c r="D355" s="4" t="str">
        <f>VLOOKUP(B355,辅助信息!E:K,7,FALSE)</f>
        <v>JWDDCD2024102400111</v>
      </c>
      <c r="E355" s="4" t="str">
        <f>VLOOKUP(F355,辅助信息!A:B,2,FALSE)</f>
        <v>螺纹钢</v>
      </c>
      <c r="F355" s="4" t="s">
        <v>18</v>
      </c>
      <c r="G355" s="7">
        <v>21</v>
      </c>
      <c r="H355" s="7" t="e">
        <f>_xlfn._xlws.FILTER(#REF!,#REF!&amp;#REF!&amp;#REF!&amp;#REF!=C355&amp;F355&amp;I355&amp;J355,"未发货")</f>
        <v>#REF!</v>
      </c>
      <c r="I355" s="4" t="str">
        <f>VLOOKUP(B355,辅助信息!E:I,3,FALSE)</f>
        <v>（五冶达州国道542项目-三工区桥梁3工段）四川省达州市达川区赵固镇水文村原村委会下300米</v>
      </c>
      <c r="J355" s="4" t="str">
        <f>VLOOKUP(B355,辅助信息!E:I,4,FALSE)</f>
        <v>李代茂</v>
      </c>
      <c r="K355" s="4">
        <f>VLOOKUP(J355,辅助信息!H:I,2,FALSE)</f>
        <v>18302833536</v>
      </c>
      <c r="L355" s="85"/>
      <c r="M355" s="98">
        <v>45704</v>
      </c>
      <c r="N355" s="69"/>
      <c r="O355" s="71">
        <f ca="1" t="shared" si="0"/>
        <v>0</v>
      </c>
      <c r="P355" s="71">
        <f ca="1" t="shared" si="1"/>
        <v>82</v>
      </c>
      <c r="Q355" s="8" t="str">
        <f>VLOOKUP(B355,辅助信息!E:M,9,FALSE)</f>
        <v>ZTWM-CDGS-XS-2024-0181-五冶天府-国道542项目（二批次）</v>
      </c>
    </row>
    <row r="356" hidden="1" spans="2:18">
      <c r="B356" s="4" t="s">
        <v>64</v>
      </c>
      <c r="C356" s="5">
        <v>45702</v>
      </c>
      <c r="D356" s="4" t="str">
        <f>VLOOKUP(B356,辅助信息!E:K,7,FALSE)</f>
        <v>JWDDCD2024102400111</v>
      </c>
      <c r="E356" s="4" t="str">
        <f>VLOOKUP(F356,辅助信息!A:B,2,FALSE)</f>
        <v>螺纹钢</v>
      </c>
      <c r="F356" s="4" t="s">
        <v>65</v>
      </c>
      <c r="G356" s="7">
        <v>42</v>
      </c>
      <c r="H356" s="7" t="e">
        <f>_xlfn._xlws.FILTER(#REF!,#REF!&amp;#REF!&amp;#REF!&amp;#REF!=C356&amp;F356&amp;I356&amp;J356,"未发货")</f>
        <v>#REF!</v>
      </c>
      <c r="I356" s="4" t="str">
        <f>VLOOKUP(B356,辅助信息!E:I,3,FALSE)</f>
        <v>（五冶达州国道542项目-三工区桥梁3工段）四川省达州市达川区赵固镇水文村原村委会下300米</v>
      </c>
      <c r="J356" s="4" t="str">
        <f>VLOOKUP(B356,辅助信息!E:I,4,FALSE)</f>
        <v>李代茂</v>
      </c>
      <c r="K356" s="4">
        <f>VLOOKUP(J356,辅助信息!H:I,2,FALSE)</f>
        <v>18302833536</v>
      </c>
      <c r="L356" s="83"/>
      <c r="M356" s="98">
        <v>45704</v>
      </c>
      <c r="N356" s="69"/>
      <c r="O356" s="71">
        <f ca="1" t="shared" si="0"/>
        <v>0</v>
      </c>
      <c r="P356" s="71">
        <f ca="1" t="shared" si="1"/>
        <v>82</v>
      </c>
      <c r="Q356" s="8" t="str">
        <f>VLOOKUP(B356,辅助信息!E:M,9,FALSE)</f>
        <v>ZTWM-CDGS-XS-2024-0181-五冶天府-国道542项目（二批次）</v>
      </c>
      <c r="R356" s="8"/>
    </row>
    <row r="357" hidden="1" spans="2:18">
      <c r="B357" s="4" t="s">
        <v>48</v>
      </c>
      <c r="C357" s="5">
        <v>45702</v>
      </c>
      <c r="D357" s="4" t="str">
        <f>VLOOKUP(B357,辅助信息!E:K,7,FALSE)</f>
        <v>ZTWM-CDGS-YL-20240529-006</v>
      </c>
      <c r="E357" s="4" t="str">
        <f>VLOOKUP(F357,辅助信息!A:B,2,FALSE)</f>
        <v>盘螺</v>
      </c>
      <c r="F357" s="4" t="s">
        <v>49</v>
      </c>
      <c r="G357" s="7">
        <v>3</v>
      </c>
      <c r="H357" s="7" t="e">
        <f>_xlfn._xlws.FILTER(#REF!,#REF!&amp;#REF!&amp;#REF!&amp;#REF!=C357&amp;F357&amp;I357&amp;J357,"未发货")</f>
        <v>#REF!</v>
      </c>
      <c r="I357" s="4" t="str">
        <f>VLOOKUP(B357,辅助信息!E:I,3,FALSE)</f>
        <v>(华西颐海-科创农业生态谷-1号钢筋房)成都市简阳市白金山水库</v>
      </c>
      <c r="J357" s="4" t="str">
        <f>VLOOKUP(B357,辅助信息!E:I,4,FALSE)</f>
        <v>石清国</v>
      </c>
      <c r="K357" s="4">
        <f>VLOOKUP(J357,辅助信息!H:I,2,FALSE)</f>
        <v>13458642015</v>
      </c>
      <c r="L357" s="56" t="str">
        <f>VLOOKUP(B357,辅助信息!E:J,6,FALSE)</f>
        <v>优先威钢,我方卸车,新老国标钢厂不加价可直发</v>
      </c>
      <c r="M357" s="98">
        <v>45705</v>
      </c>
      <c r="N357" s="69"/>
      <c r="O357" s="71">
        <f ca="1" t="shared" si="0"/>
        <v>0</v>
      </c>
      <c r="P357" s="71">
        <f ca="1" t="shared" si="1"/>
        <v>81</v>
      </c>
      <c r="Q357" s="8" t="str">
        <f>VLOOKUP(B357,辅助信息!E:M,9,FALSE)</f>
        <v>ZTWM-CDGS-XS-2024-0093-华西-颐海科创农业生态谷</v>
      </c>
      <c r="R357" s="8"/>
    </row>
    <row r="358" hidden="1" spans="2:18">
      <c r="B358" s="4" t="s">
        <v>48</v>
      </c>
      <c r="C358" s="5">
        <v>45702</v>
      </c>
      <c r="D358" s="4" t="str">
        <f>VLOOKUP(B358,辅助信息!E:K,7,FALSE)</f>
        <v>ZTWM-CDGS-YL-20240529-006</v>
      </c>
      <c r="E358" s="4" t="str">
        <f>VLOOKUP(F358,辅助信息!A:B,2,FALSE)</f>
        <v>盘螺</v>
      </c>
      <c r="F358" s="4" t="s">
        <v>40</v>
      </c>
      <c r="G358" s="7">
        <v>10</v>
      </c>
      <c r="H358" s="7" t="e">
        <f>_xlfn._xlws.FILTER(#REF!,#REF!&amp;#REF!&amp;#REF!&amp;#REF!=C358&amp;F358&amp;I358&amp;J358,"未发货")</f>
        <v>#REF!</v>
      </c>
      <c r="I358" s="4" t="str">
        <f>VLOOKUP(B358,辅助信息!E:I,3,FALSE)</f>
        <v>(华西颐海-科创农业生态谷-1号钢筋房)成都市简阳市白金山水库</v>
      </c>
      <c r="J358" s="4" t="str">
        <f>VLOOKUP(B358,辅助信息!E:I,4,FALSE)</f>
        <v>石清国</v>
      </c>
      <c r="K358" s="4">
        <f>VLOOKUP(J358,辅助信息!H:I,2,FALSE)</f>
        <v>13458642015</v>
      </c>
      <c r="L358" s="85"/>
      <c r="M358" s="98">
        <v>45705</v>
      </c>
      <c r="N358" s="69"/>
      <c r="O358" s="71">
        <f ca="1" t="shared" si="0"/>
        <v>0</v>
      </c>
      <c r="P358" s="71">
        <f ca="1" t="shared" si="1"/>
        <v>81</v>
      </c>
      <c r="Q358" s="8" t="str">
        <f>VLOOKUP(B358,辅助信息!E:M,9,FALSE)</f>
        <v>ZTWM-CDGS-XS-2024-0093-华西-颐海科创农业生态谷</v>
      </c>
      <c r="R358" s="8"/>
    </row>
    <row r="359" hidden="1" spans="2:18">
      <c r="B359" s="4" t="s">
        <v>48</v>
      </c>
      <c r="C359" s="5">
        <v>45702</v>
      </c>
      <c r="D359" s="4" t="str">
        <f>VLOOKUP(B359,辅助信息!E:K,7,FALSE)</f>
        <v>ZTWM-CDGS-YL-20240529-006</v>
      </c>
      <c r="E359" s="4" t="str">
        <f>VLOOKUP(F359,辅助信息!A:B,2,FALSE)</f>
        <v>盘螺</v>
      </c>
      <c r="F359" s="4" t="s">
        <v>41</v>
      </c>
      <c r="G359" s="7">
        <v>10</v>
      </c>
      <c r="H359" s="7" t="e">
        <f>_xlfn._xlws.FILTER(#REF!,#REF!&amp;#REF!&amp;#REF!&amp;#REF!=C359&amp;F359&amp;I359&amp;J359,"未发货")</f>
        <v>#REF!</v>
      </c>
      <c r="I359" s="4" t="str">
        <f>VLOOKUP(B359,辅助信息!E:I,3,FALSE)</f>
        <v>(华西颐海-科创农业生态谷-1号钢筋房)成都市简阳市白金山水库</v>
      </c>
      <c r="J359" s="4" t="str">
        <f>VLOOKUP(B359,辅助信息!E:I,4,FALSE)</f>
        <v>石清国</v>
      </c>
      <c r="K359" s="4">
        <f>VLOOKUP(J359,辅助信息!H:I,2,FALSE)</f>
        <v>13458642015</v>
      </c>
      <c r="L359" s="85"/>
      <c r="M359" s="98">
        <v>45705</v>
      </c>
      <c r="N359" s="69"/>
      <c r="O359" s="71">
        <f ca="1" t="shared" si="0"/>
        <v>0</v>
      </c>
      <c r="P359" s="71">
        <f ca="1" t="shared" si="1"/>
        <v>81</v>
      </c>
      <c r="Q359" s="8" t="str">
        <f>VLOOKUP(B359,辅助信息!E:M,9,FALSE)</f>
        <v>ZTWM-CDGS-XS-2024-0093-华西-颐海科创农业生态谷</v>
      </c>
      <c r="R359" s="8"/>
    </row>
    <row r="360" hidden="1" spans="2:18">
      <c r="B360" s="4" t="s">
        <v>48</v>
      </c>
      <c r="C360" s="5">
        <v>45702</v>
      </c>
      <c r="D360" s="4" t="str">
        <f>VLOOKUP(B360,辅助信息!E:K,7,FALSE)</f>
        <v>ZTWM-CDGS-YL-20240529-006</v>
      </c>
      <c r="E360" s="4" t="str">
        <f>VLOOKUP(F360,辅助信息!A:B,2,FALSE)</f>
        <v>螺纹钢</v>
      </c>
      <c r="F360" s="4" t="s">
        <v>66</v>
      </c>
      <c r="G360" s="7">
        <v>12</v>
      </c>
      <c r="H360" s="7" t="e">
        <f>_xlfn._xlws.FILTER(#REF!,#REF!&amp;#REF!&amp;#REF!&amp;#REF!=C360&amp;F360&amp;I360&amp;J360,"未发货")</f>
        <v>#REF!</v>
      </c>
      <c r="I360" s="4" t="str">
        <f>VLOOKUP(B360,辅助信息!E:I,3,FALSE)</f>
        <v>(华西颐海-科创农业生态谷-1号钢筋房)成都市简阳市白金山水库</v>
      </c>
      <c r="J360" s="4" t="str">
        <f>VLOOKUP(B360,辅助信息!E:I,4,FALSE)</f>
        <v>石清国</v>
      </c>
      <c r="K360" s="4">
        <f>VLOOKUP(J360,辅助信息!H:I,2,FALSE)</f>
        <v>13458642015</v>
      </c>
      <c r="L360" s="85"/>
      <c r="M360" s="98">
        <v>45705</v>
      </c>
      <c r="N360" s="69"/>
      <c r="O360" s="71">
        <f ca="1" t="shared" si="0"/>
        <v>0</v>
      </c>
      <c r="P360" s="71">
        <f ca="1" t="shared" si="1"/>
        <v>81</v>
      </c>
      <c r="Q360" s="8" t="str">
        <f>VLOOKUP(B360,辅助信息!E:M,9,FALSE)</f>
        <v>ZTWM-CDGS-XS-2024-0093-华西-颐海科创农业生态谷</v>
      </c>
      <c r="R360" s="8"/>
    </row>
    <row r="361" hidden="1" spans="2:18">
      <c r="B361" s="4" t="s">
        <v>48</v>
      </c>
      <c r="C361" s="5">
        <v>45702</v>
      </c>
      <c r="D361" s="4" t="str">
        <f>VLOOKUP(B361,辅助信息!E:K,7,FALSE)</f>
        <v>ZTWM-CDGS-YL-20240529-006</v>
      </c>
      <c r="E361" s="4" t="str">
        <f>VLOOKUP(F361,辅助信息!A:B,2,FALSE)</f>
        <v>螺纹钢</v>
      </c>
      <c r="F361" s="4" t="s">
        <v>22</v>
      </c>
      <c r="G361" s="7">
        <v>6</v>
      </c>
      <c r="H361" s="7" t="e">
        <f>_xlfn._xlws.FILTER(#REF!,#REF!&amp;#REF!&amp;#REF!&amp;#REF!=C361&amp;F361&amp;I361&amp;J361,"未发货")</f>
        <v>#REF!</v>
      </c>
      <c r="I361" s="4" t="str">
        <f>VLOOKUP(B361,辅助信息!E:I,3,FALSE)</f>
        <v>(华西颐海-科创农业生态谷-1号钢筋房)成都市简阳市白金山水库</v>
      </c>
      <c r="J361" s="4" t="str">
        <f>VLOOKUP(B361,辅助信息!E:I,4,FALSE)</f>
        <v>石清国</v>
      </c>
      <c r="K361" s="4">
        <f>VLOOKUP(J361,辅助信息!H:I,2,FALSE)</f>
        <v>13458642015</v>
      </c>
      <c r="L361" s="83"/>
      <c r="M361" s="98">
        <v>45705</v>
      </c>
      <c r="N361" s="69"/>
      <c r="O361" s="71">
        <f ca="1" t="shared" si="0"/>
        <v>0</v>
      </c>
      <c r="P361" s="71">
        <f ca="1" t="shared" si="1"/>
        <v>81</v>
      </c>
      <c r="Q361" s="8" t="str">
        <f>VLOOKUP(B361,辅助信息!E:M,9,FALSE)</f>
        <v>ZTWM-CDGS-XS-2024-0093-华西-颐海科创农业生态谷</v>
      </c>
      <c r="R361" s="8"/>
    </row>
    <row r="362" hidden="1" spans="2:18">
      <c r="B362" s="4" t="s">
        <v>29</v>
      </c>
      <c r="C362" s="5">
        <v>45702</v>
      </c>
      <c r="D362" s="4" t="str">
        <f>VLOOKUP(B362,辅助信息!E:K,7,FALSE)</f>
        <v>JWDDCD2024102400111</v>
      </c>
      <c r="E362" s="4" t="str">
        <f>VLOOKUP(F362,辅助信息!A:B,2,FALSE)</f>
        <v>螺纹钢</v>
      </c>
      <c r="F362" s="4" t="s">
        <v>27</v>
      </c>
      <c r="G362" s="7">
        <v>15</v>
      </c>
      <c r="H362" s="7" t="e">
        <f>_xlfn._xlws.FILTER(#REF!,#REF!&amp;#REF!&amp;#REF!&amp;#REF!=C362&amp;F362&amp;I362&amp;J362,"未发货")</f>
        <v>#REF!</v>
      </c>
      <c r="I362" s="4" t="str">
        <f>VLOOKUP(B362,辅助信息!E:I,3,FALSE)</f>
        <v>（五冶达州国道542项目-二工区黄家湾隧道工段）四川省达州市达川区赵固镇黄家坡</v>
      </c>
      <c r="J362" s="4" t="str">
        <f>VLOOKUP(B362,辅助信息!E:I,4,FALSE)</f>
        <v>罗永方</v>
      </c>
      <c r="K362" s="4">
        <f>VLOOKUP(J362,辅助信息!H:I,2,FALSE)</f>
        <v>13551450899</v>
      </c>
      <c r="L362" s="56" t="str">
        <f>VLOOKUP(B362,辅助信息!E:J,6,FALSE)</f>
        <v>五冶建设送货单,4份材质书,送货车型9.6米,装货前联系收货人核实到场规格,没提前告知进场规格现场不给予接收</v>
      </c>
      <c r="M362" s="98">
        <v>45705</v>
      </c>
      <c r="N362" s="69"/>
      <c r="O362" s="71">
        <f ca="1" t="shared" si="0"/>
        <v>0</v>
      </c>
      <c r="P362" s="71">
        <f ca="1" t="shared" si="1"/>
        <v>81</v>
      </c>
      <c r="Q362" s="8" t="str">
        <f>VLOOKUP(B362,辅助信息!E:M,9,FALSE)</f>
        <v>ZTWM-CDGS-XS-2024-0181-五冶天府-国道542项目（二批次）</v>
      </c>
      <c r="R362" s="8"/>
    </row>
    <row r="363" hidden="1" spans="1:18">
      <c r="A363" s="99">
        <v>15</v>
      </c>
      <c r="B363" s="4" t="s">
        <v>29</v>
      </c>
      <c r="C363" s="5">
        <v>45702</v>
      </c>
      <c r="D363" s="4" t="str">
        <f>VLOOKUP(B363,辅助信息!E:K,7,FALSE)</f>
        <v>JWDDCD2024102400111</v>
      </c>
      <c r="E363" s="4" t="str">
        <f>VLOOKUP(F363,辅助信息!A:B,2,FALSE)</f>
        <v>螺纹钢</v>
      </c>
      <c r="F363" s="4" t="s">
        <v>32</v>
      </c>
      <c r="G363" s="7">
        <v>20</v>
      </c>
      <c r="H363" s="7" t="e">
        <f>_xlfn._xlws.FILTER(#REF!,#REF!&amp;#REF!&amp;#REF!&amp;#REF!=C363&amp;F363&amp;I363&amp;J363,"未发货")</f>
        <v>#REF!</v>
      </c>
      <c r="I363" s="4" t="str">
        <f>VLOOKUP(B363,辅助信息!E:I,3,FALSE)</f>
        <v>（五冶达州国道542项目-二工区黄家湾隧道工段）四川省达州市达川区赵固镇黄家坡</v>
      </c>
      <c r="J363" s="4" t="str">
        <f>VLOOKUP(B363,辅助信息!E:I,4,FALSE)</f>
        <v>罗永方</v>
      </c>
      <c r="K363" s="4">
        <f>VLOOKUP(J363,辅助信息!H:I,2,FALSE)</f>
        <v>13551450899</v>
      </c>
      <c r="L363" s="85"/>
      <c r="M363" s="98">
        <v>45705</v>
      </c>
      <c r="N363" s="69"/>
      <c r="O363" s="71">
        <f ca="1" t="shared" si="0"/>
        <v>0</v>
      </c>
      <c r="P363" s="71">
        <f ca="1" t="shared" si="1"/>
        <v>81</v>
      </c>
      <c r="Q363" s="8" t="str">
        <f>VLOOKUP(B363,辅助信息!E:M,9,FALSE)</f>
        <v>ZTWM-CDGS-XS-2024-0181-五冶天府-国道542项目（二批次）</v>
      </c>
      <c r="R363" s="8"/>
    </row>
    <row r="364" hidden="1" spans="2:18">
      <c r="B364" s="4" t="s">
        <v>29</v>
      </c>
      <c r="C364" s="5">
        <v>45702</v>
      </c>
      <c r="D364" s="4" t="str">
        <f>VLOOKUP(B364,辅助信息!E:K,7,FALSE)</f>
        <v>JWDDCD2024102400111</v>
      </c>
      <c r="E364" s="4" t="str">
        <f>VLOOKUP(F364,辅助信息!A:B,2,FALSE)</f>
        <v>螺纹钢</v>
      </c>
      <c r="F364" s="4" t="s">
        <v>30</v>
      </c>
      <c r="G364" s="7">
        <v>35</v>
      </c>
      <c r="H364" s="7" t="e">
        <f>_xlfn._xlws.FILTER(#REF!,#REF!&amp;#REF!&amp;#REF!&amp;#REF!=C364&amp;F364&amp;I364&amp;J364,"未发货")</f>
        <v>#REF!</v>
      </c>
      <c r="I364" s="4" t="str">
        <f>VLOOKUP(B364,辅助信息!E:I,3,FALSE)</f>
        <v>（五冶达州国道542项目-二工区黄家湾隧道工段）四川省达州市达川区赵固镇黄家坡</v>
      </c>
      <c r="J364" s="4" t="str">
        <f>VLOOKUP(B364,辅助信息!E:I,4,FALSE)</f>
        <v>罗永方</v>
      </c>
      <c r="K364" s="4">
        <f>VLOOKUP(J364,辅助信息!H:I,2,FALSE)</f>
        <v>13551450899</v>
      </c>
      <c r="L364" s="83"/>
      <c r="M364" s="98">
        <v>45705</v>
      </c>
      <c r="N364" s="69"/>
      <c r="O364" s="71">
        <f ca="1" t="shared" si="0"/>
        <v>0</v>
      </c>
      <c r="P364" s="71">
        <f ca="1" t="shared" si="1"/>
        <v>81</v>
      </c>
      <c r="Q364" s="8" t="str">
        <f>VLOOKUP(B364,辅助信息!E:M,9,FALSE)</f>
        <v>ZTWM-CDGS-XS-2024-0181-五冶天府-国道542项目（二批次）</v>
      </c>
      <c r="R364" s="8"/>
    </row>
    <row r="365" hidden="1" spans="2:18">
      <c r="B365" s="4" t="s">
        <v>78</v>
      </c>
      <c r="C365" s="5">
        <v>45702</v>
      </c>
      <c r="D365" s="4" t="str">
        <f>VLOOKUP(B365,辅助信息!E:K,7,FALSE)</f>
        <v>JWDDCD2024102400111</v>
      </c>
      <c r="E365" s="4" t="str">
        <f>VLOOKUP(F365,辅助信息!A:B,2,FALSE)</f>
        <v>螺纹钢</v>
      </c>
      <c r="F365" s="4" t="s">
        <v>33</v>
      </c>
      <c r="G365" s="7">
        <v>55</v>
      </c>
      <c r="H365" s="7" t="e">
        <f>_xlfn._xlws.FILTER(#REF!,#REF!&amp;#REF!&amp;#REF!&amp;#REF!=C365&amp;F365&amp;I365&amp;J365,"未发货")</f>
        <v>#REF!</v>
      </c>
      <c r="I365" s="4" t="str">
        <f>VLOOKUP(B365,辅助信息!E:I,3,FALSE)</f>
        <v>（五冶达州国道542项目-二工区巴河特大桥工段-4号墩）达州市达川区桥湾镇陈余村</v>
      </c>
      <c r="J365" s="4" t="str">
        <f>VLOOKUP(B365,辅助信息!E:I,4,FALSE)</f>
        <v>谭福中</v>
      </c>
      <c r="K365" s="4">
        <f>VLOOKUP(J365,辅助信息!H:I,2,FALSE)</f>
        <v>15828538619</v>
      </c>
      <c r="L365" s="56" t="str">
        <f>VLOOKUP(B365,辅助信息!E:J,6,FALSE)</f>
        <v>五冶建设送货单,4份材质书,送货车型9.6米,装货前联系收货人核实到场规格,没提前告知进场规格现场不给予接收</v>
      </c>
      <c r="M365" s="98">
        <v>45705</v>
      </c>
      <c r="N365" s="69"/>
      <c r="O365" s="71">
        <f ca="1" t="shared" si="0"/>
        <v>0</v>
      </c>
      <c r="P365" s="71">
        <f ca="1" t="shared" si="1"/>
        <v>81</v>
      </c>
      <c r="Q365" s="8" t="str">
        <f>VLOOKUP(B365,辅助信息!E:M,9,FALSE)</f>
        <v>ZTWM-CDGS-XS-2024-0181-五冶天府-国道542项目（二批次）</v>
      </c>
      <c r="R365" s="8"/>
    </row>
    <row r="366" hidden="1" spans="2:18">
      <c r="B366" s="4" t="s">
        <v>78</v>
      </c>
      <c r="C366" s="5">
        <v>45702</v>
      </c>
      <c r="D366" s="4" t="str">
        <f>VLOOKUP(B366,辅助信息!E:K,7,FALSE)</f>
        <v>JWDDCD2024102400111</v>
      </c>
      <c r="E366" s="4" t="str">
        <f>VLOOKUP(F366,辅助信息!A:B,2,FALSE)</f>
        <v>螺纹钢</v>
      </c>
      <c r="F366" s="4" t="s">
        <v>28</v>
      </c>
      <c r="G366" s="7">
        <v>11</v>
      </c>
      <c r="H366" s="7" t="e">
        <f>_xlfn._xlws.FILTER(#REF!,#REF!&amp;#REF!&amp;#REF!&amp;#REF!=C366&amp;F366&amp;I366&amp;J366,"未发货")</f>
        <v>#REF!</v>
      </c>
      <c r="I366" s="4" t="str">
        <f>VLOOKUP(B366,辅助信息!E:I,3,FALSE)</f>
        <v>（五冶达州国道542项目-二工区巴河特大桥工段-4号墩）达州市达川区桥湾镇陈余村</v>
      </c>
      <c r="J366" s="4" t="str">
        <f>VLOOKUP(B366,辅助信息!E:I,4,FALSE)</f>
        <v>谭福中</v>
      </c>
      <c r="K366" s="4">
        <f>VLOOKUP(J366,辅助信息!H:I,2,FALSE)</f>
        <v>15828538619</v>
      </c>
      <c r="L366" s="85"/>
      <c r="M366" s="98">
        <v>45705</v>
      </c>
      <c r="N366" s="69"/>
      <c r="O366" s="71">
        <f ca="1" t="shared" si="0"/>
        <v>0</v>
      </c>
      <c r="P366" s="71">
        <f ca="1" t="shared" si="1"/>
        <v>81</v>
      </c>
      <c r="Q366" s="8" t="str">
        <f>VLOOKUP(B366,辅助信息!E:M,9,FALSE)</f>
        <v>ZTWM-CDGS-XS-2024-0181-五冶天府-国道542项目（二批次）</v>
      </c>
      <c r="R366" s="8"/>
    </row>
    <row r="367" hidden="1" spans="2:18">
      <c r="B367" s="4" t="s">
        <v>78</v>
      </c>
      <c r="C367" s="5">
        <v>45702</v>
      </c>
      <c r="D367" s="4" t="str">
        <f>VLOOKUP(B367,辅助信息!E:K,7,FALSE)</f>
        <v>JWDDCD2024102400111</v>
      </c>
      <c r="E367" s="4" t="str">
        <f>VLOOKUP(F367,辅助信息!A:B,2,FALSE)</f>
        <v>螺纹钢</v>
      </c>
      <c r="F367" s="4" t="s">
        <v>18</v>
      </c>
      <c r="G367" s="7">
        <v>3</v>
      </c>
      <c r="H367" s="7" t="e">
        <f>_xlfn._xlws.FILTER(#REF!,#REF!&amp;#REF!&amp;#REF!&amp;#REF!=C367&amp;F367&amp;I367&amp;J367,"未发货")</f>
        <v>#REF!</v>
      </c>
      <c r="I367" s="4" t="str">
        <f>VLOOKUP(B367,辅助信息!E:I,3,FALSE)</f>
        <v>（五冶达州国道542项目-二工区巴河特大桥工段-4号墩）达州市达川区桥湾镇陈余村</v>
      </c>
      <c r="J367" s="4" t="str">
        <f>VLOOKUP(B367,辅助信息!E:I,4,FALSE)</f>
        <v>谭福中</v>
      </c>
      <c r="K367" s="4">
        <f>VLOOKUP(J367,辅助信息!H:I,2,FALSE)</f>
        <v>15828538619</v>
      </c>
      <c r="L367" s="83"/>
      <c r="M367" s="98">
        <v>45705</v>
      </c>
      <c r="N367" s="69"/>
      <c r="O367" s="71">
        <f ca="1" t="shared" si="0"/>
        <v>0</v>
      </c>
      <c r="P367" s="71">
        <f ca="1" t="shared" si="1"/>
        <v>81</v>
      </c>
      <c r="Q367" s="8" t="str">
        <f>VLOOKUP(B367,辅助信息!E:M,9,FALSE)</f>
        <v>ZTWM-CDGS-XS-2024-0181-五冶天府-国道542项目（二批次）</v>
      </c>
      <c r="R367" s="8"/>
    </row>
    <row r="368" hidden="1" spans="2:18">
      <c r="B368" s="4" t="s">
        <v>69</v>
      </c>
      <c r="C368" s="5">
        <v>45702</v>
      </c>
      <c r="D368" s="4" t="str">
        <f>VLOOKUP(B368,辅助信息!E:K,7,FALSE)</f>
        <v>JWDDCD2025050800081</v>
      </c>
      <c r="E368" s="4" t="str">
        <f>VLOOKUP(F368,辅助信息!A:B,2,FALSE)</f>
        <v>盘螺</v>
      </c>
      <c r="F368" s="4" t="s">
        <v>40</v>
      </c>
      <c r="G368" s="7">
        <v>51</v>
      </c>
      <c r="H368" s="7" t="e">
        <f>_xlfn._xlws.FILTER(#REF!,#REF!&amp;#REF!&amp;#REF!&amp;#REF!=C368&amp;F368&amp;I368&amp;J368,"未发货")</f>
        <v>#REF!</v>
      </c>
      <c r="I368" s="4" t="str">
        <f>VLOOKUP(B368,辅助信息!E:I,3,FALSE)</f>
        <v>（商投建工达州中医药科技园-4工区-2号楼）达州市通川区达州中医药职业学院犀牛大道北段</v>
      </c>
      <c r="J368" s="4" t="str">
        <f>VLOOKUP(B368,辅助信息!E:I,4,FALSE)</f>
        <v>张扬</v>
      </c>
      <c r="K368" s="4">
        <f>VLOOKUP(J368,辅助信息!H:I,2,FALSE)</f>
        <v>18381904567</v>
      </c>
      <c r="L368" s="56" t="str">
        <f>VLOOKUP(B368,辅助信息!E:J,6,FALSE)</f>
        <v>控制炉批号尽量少,优先安排达钢,提前联系到场规格及数量</v>
      </c>
      <c r="M368" s="98">
        <v>45704</v>
      </c>
      <c r="N368" s="69"/>
      <c r="O368" s="71">
        <f ca="1" t="shared" si="0"/>
        <v>0</v>
      </c>
      <c r="P368" s="71">
        <f ca="1" t="shared" si="1"/>
        <v>82</v>
      </c>
      <c r="Q368" s="8" t="str">
        <f>VLOOKUP(B368,辅助信息!E:M,9,FALSE)</f>
        <v>ZTWM-CDGS-XS-2024-0134-商投建工达州中医药科技成果示范园项目</v>
      </c>
      <c r="R368" s="8"/>
    </row>
    <row r="369" hidden="1" spans="2:18">
      <c r="B369" s="4" t="s">
        <v>69</v>
      </c>
      <c r="C369" s="5">
        <v>45702</v>
      </c>
      <c r="D369" s="4" t="str">
        <f>VLOOKUP(B369,辅助信息!E:K,7,FALSE)</f>
        <v>JWDDCD2025050800081</v>
      </c>
      <c r="E369" s="4" t="str">
        <f>VLOOKUP(F369,辅助信息!A:B,2,FALSE)</f>
        <v>盘螺</v>
      </c>
      <c r="F369" s="4" t="s">
        <v>41</v>
      </c>
      <c r="G369" s="7">
        <v>9</v>
      </c>
      <c r="H369" s="7" t="e">
        <f>_xlfn._xlws.FILTER(#REF!,#REF!&amp;#REF!&amp;#REF!&amp;#REF!=C369&amp;F369&amp;I369&amp;J369,"未发货")</f>
        <v>#REF!</v>
      </c>
      <c r="I369" s="4" t="str">
        <f>VLOOKUP(B369,辅助信息!E:I,3,FALSE)</f>
        <v>（商投建工达州中医药科技园-4工区-2号楼）达州市通川区达州中医药职业学院犀牛大道北段</v>
      </c>
      <c r="J369" s="4" t="str">
        <f>VLOOKUP(B369,辅助信息!E:I,4,FALSE)</f>
        <v>张扬</v>
      </c>
      <c r="K369" s="4">
        <f>VLOOKUP(J369,辅助信息!H:I,2,FALSE)</f>
        <v>18381904567</v>
      </c>
      <c r="L369" s="85"/>
      <c r="M369" s="98">
        <v>45704</v>
      </c>
      <c r="N369" s="69"/>
      <c r="O369" s="71">
        <f ca="1" t="shared" si="0"/>
        <v>0</v>
      </c>
      <c r="P369" s="71">
        <f ca="1" t="shared" si="1"/>
        <v>82</v>
      </c>
      <c r="Q369" s="8" t="str">
        <f>VLOOKUP(B369,辅助信息!E:M,9,FALSE)</f>
        <v>ZTWM-CDGS-XS-2024-0134-商投建工达州中医药科技成果示范园项目</v>
      </c>
      <c r="R369" s="8"/>
    </row>
    <row r="370" hidden="1" spans="2:18">
      <c r="B370" s="4" t="s">
        <v>69</v>
      </c>
      <c r="C370" s="5">
        <v>45702</v>
      </c>
      <c r="D370" s="4" t="str">
        <f>VLOOKUP(B370,辅助信息!E:K,7,FALSE)</f>
        <v>JWDDCD2025050800081</v>
      </c>
      <c r="E370" s="4" t="str">
        <f>VLOOKUP(F370,辅助信息!A:B,2,FALSE)</f>
        <v>螺纹钢</v>
      </c>
      <c r="F370" s="4" t="s">
        <v>27</v>
      </c>
      <c r="G370" s="7">
        <v>15</v>
      </c>
      <c r="H370" s="7" t="e">
        <f>_xlfn._xlws.FILTER(#REF!,#REF!&amp;#REF!&amp;#REF!&amp;#REF!=C370&amp;F370&amp;I370&amp;J370,"未发货")</f>
        <v>#REF!</v>
      </c>
      <c r="I370" s="4" t="str">
        <f>VLOOKUP(B370,辅助信息!E:I,3,FALSE)</f>
        <v>（商投建工达州中医药科技园-4工区-2号楼）达州市通川区达州中医药职业学院犀牛大道北段</v>
      </c>
      <c r="J370" s="4" t="str">
        <f>VLOOKUP(B370,辅助信息!E:I,4,FALSE)</f>
        <v>张扬</v>
      </c>
      <c r="K370" s="4">
        <f>VLOOKUP(J370,辅助信息!H:I,2,FALSE)</f>
        <v>18381904567</v>
      </c>
      <c r="L370" s="85"/>
      <c r="M370" s="98">
        <v>45704</v>
      </c>
      <c r="N370" s="69"/>
      <c r="O370" s="71">
        <f ca="1" t="shared" si="0"/>
        <v>0</v>
      </c>
      <c r="P370" s="71">
        <f ca="1" t="shared" si="1"/>
        <v>82</v>
      </c>
      <c r="Q370" s="8" t="str">
        <f>VLOOKUP(B370,辅助信息!E:M,9,FALSE)</f>
        <v>ZTWM-CDGS-XS-2024-0134-商投建工达州中医药科技成果示范园项目</v>
      </c>
      <c r="R370" s="8"/>
    </row>
    <row r="371" hidden="1" spans="2:18">
      <c r="B371" s="4" t="s">
        <v>69</v>
      </c>
      <c r="C371" s="5">
        <v>45702</v>
      </c>
      <c r="D371" s="4" t="str">
        <f>VLOOKUP(B371,辅助信息!E:K,7,FALSE)</f>
        <v>JWDDCD2025050800081</v>
      </c>
      <c r="E371" s="4" t="str">
        <f>VLOOKUP(F371,辅助信息!A:B,2,FALSE)</f>
        <v>螺纹钢</v>
      </c>
      <c r="F371" s="4" t="s">
        <v>32</v>
      </c>
      <c r="G371" s="7">
        <v>12</v>
      </c>
      <c r="H371" s="7" t="e">
        <f>_xlfn._xlws.FILTER(#REF!,#REF!&amp;#REF!&amp;#REF!&amp;#REF!=C371&amp;F371&amp;I371&amp;J371,"未发货")</f>
        <v>#REF!</v>
      </c>
      <c r="I371" s="4" t="str">
        <f>VLOOKUP(B371,辅助信息!E:I,3,FALSE)</f>
        <v>（商投建工达州中医药科技园-4工区-2号楼）达州市通川区达州中医药职业学院犀牛大道北段</v>
      </c>
      <c r="J371" s="4" t="str">
        <f>VLOOKUP(B371,辅助信息!E:I,4,FALSE)</f>
        <v>张扬</v>
      </c>
      <c r="K371" s="4">
        <f>VLOOKUP(J371,辅助信息!H:I,2,FALSE)</f>
        <v>18381904567</v>
      </c>
      <c r="L371" s="85"/>
      <c r="M371" s="98">
        <v>45704</v>
      </c>
      <c r="N371" s="69"/>
      <c r="O371" s="71">
        <f ca="1" t="shared" si="0"/>
        <v>0</v>
      </c>
      <c r="P371" s="71">
        <f ca="1" t="shared" si="1"/>
        <v>82</v>
      </c>
      <c r="Q371" s="8" t="str">
        <f>VLOOKUP(B371,辅助信息!E:M,9,FALSE)</f>
        <v>ZTWM-CDGS-XS-2024-0134-商投建工达州中医药科技成果示范园项目</v>
      </c>
      <c r="R371" s="8"/>
    </row>
    <row r="372" hidden="1" spans="2:18">
      <c r="B372" s="4" t="s">
        <v>69</v>
      </c>
      <c r="C372" s="5">
        <v>45702</v>
      </c>
      <c r="D372" s="4" t="str">
        <f>VLOOKUP(B372,辅助信息!E:K,7,FALSE)</f>
        <v>JWDDCD2025050800081</v>
      </c>
      <c r="E372" s="4" t="str">
        <f>VLOOKUP(F372,辅助信息!A:B,2,FALSE)</f>
        <v>螺纹钢</v>
      </c>
      <c r="F372" s="4" t="s">
        <v>30</v>
      </c>
      <c r="G372" s="7">
        <v>12</v>
      </c>
      <c r="H372" s="7" t="e">
        <f>_xlfn._xlws.FILTER(#REF!,#REF!&amp;#REF!&amp;#REF!&amp;#REF!=C372&amp;F372&amp;I372&amp;J372,"未发货")</f>
        <v>#REF!</v>
      </c>
      <c r="I372" s="4" t="str">
        <f>VLOOKUP(B372,辅助信息!E:I,3,FALSE)</f>
        <v>（商投建工达州中医药科技园-4工区-2号楼）达州市通川区达州中医药职业学院犀牛大道北段</v>
      </c>
      <c r="J372" s="4" t="str">
        <f>VLOOKUP(B372,辅助信息!E:I,4,FALSE)</f>
        <v>张扬</v>
      </c>
      <c r="K372" s="4">
        <f>VLOOKUP(J372,辅助信息!H:I,2,FALSE)</f>
        <v>18381904567</v>
      </c>
      <c r="L372" s="85"/>
      <c r="M372" s="98">
        <v>45704</v>
      </c>
      <c r="N372" s="69"/>
      <c r="O372" s="71">
        <f ca="1" t="shared" si="0"/>
        <v>0</v>
      </c>
      <c r="P372" s="71">
        <f ca="1" t="shared" si="1"/>
        <v>82</v>
      </c>
      <c r="Q372" s="8" t="str">
        <f>VLOOKUP(B372,辅助信息!E:M,9,FALSE)</f>
        <v>ZTWM-CDGS-XS-2024-0134-商投建工达州中医药科技成果示范园项目</v>
      </c>
      <c r="R372" s="8"/>
    </row>
    <row r="373" hidden="1" spans="2:18">
      <c r="B373" s="4" t="s">
        <v>69</v>
      </c>
      <c r="C373" s="5">
        <v>45702</v>
      </c>
      <c r="D373" s="4" t="str">
        <f>VLOOKUP(B373,辅助信息!E:K,7,FALSE)</f>
        <v>JWDDCD2025050800081</v>
      </c>
      <c r="E373" s="4" t="str">
        <f>VLOOKUP(F373,辅助信息!A:B,2,FALSE)</f>
        <v>螺纹钢</v>
      </c>
      <c r="F373" s="4" t="s">
        <v>33</v>
      </c>
      <c r="G373" s="7">
        <v>9</v>
      </c>
      <c r="H373" s="7" t="e">
        <f>_xlfn._xlws.FILTER(#REF!,#REF!&amp;#REF!&amp;#REF!&amp;#REF!=C373&amp;F373&amp;I373&amp;J373,"未发货")</f>
        <v>#REF!</v>
      </c>
      <c r="I373" s="4" t="str">
        <f>VLOOKUP(B373,辅助信息!E:I,3,FALSE)</f>
        <v>（商投建工达州中医药科技园-4工区-2号楼）达州市通川区达州中医药职业学院犀牛大道北段</v>
      </c>
      <c r="J373" s="4" t="str">
        <f>VLOOKUP(B373,辅助信息!E:I,4,FALSE)</f>
        <v>张扬</v>
      </c>
      <c r="K373" s="4">
        <f>VLOOKUP(J373,辅助信息!H:I,2,FALSE)</f>
        <v>18381904567</v>
      </c>
      <c r="L373" s="85"/>
      <c r="M373" s="98">
        <v>45704</v>
      </c>
      <c r="N373" s="69"/>
      <c r="O373" s="71">
        <f ca="1" t="shared" si="0"/>
        <v>0</v>
      </c>
      <c r="P373" s="71">
        <f ca="1" t="shared" si="1"/>
        <v>82</v>
      </c>
      <c r="Q373" s="8" t="str">
        <f>VLOOKUP(B373,辅助信息!E:M,9,FALSE)</f>
        <v>ZTWM-CDGS-XS-2024-0134-商投建工达州中医药科技成果示范园项目</v>
      </c>
      <c r="R373" s="8"/>
    </row>
    <row r="374" hidden="1" spans="2:18">
      <c r="B374" s="4" t="s">
        <v>69</v>
      </c>
      <c r="C374" s="5">
        <v>45702</v>
      </c>
      <c r="D374" s="4" t="str">
        <f>VLOOKUP(B374,辅助信息!E:K,7,FALSE)</f>
        <v>JWDDCD2025050800081</v>
      </c>
      <c r="E374" s="4" t="str">
        <f>VLOOKUP(F374,辅助信息!A:B,2,FALSE)</f>
        <v>螺纹钢</v>
      </c>
      <c r="F374" s="4" t="s">
        <v>28</v>
      </c>
      <c r="G374" s="7">
        <v>9</v>
      </c>
      <c r="H374" s="7" t="e">
        <f>_xlfn._xlws.FILTER(#REF!,#REF!&amp;#REF!&amp;#REF!&amp;#REF!=C374&amp;F374&amp;I374&amp;J374,"未发货")</f>
        <v>#REF!</v>
      </c>
      <c r="I374" s="4" t="str">
        <f>VLOOKUP(B374,辅助信息!E:I,3,FALSE)</f>
        <v>（商投建工达州中医药科技园-4工区-2号楼）达州市通川区达州中医药职业学院犀牛大道北段</v>
      </c>
      <c r="J374" s="4" t="str">
        <f>VLOOKUP(B374,辅助信息!E:I,4,FALSE)</f>
        <v>张扬</v>
      </c>
      <c r="K374" s="4">
        <f>VLOOKUP(J374,辅助信息!H:I,2,FALSE)</f>
        <v>18381904567</v>
      </c>
      <c r="L374" s="85"/>
      <c r="M374" s="98">
        <v>45704</v>
      </c>
      <c r="N374" s="69"/>
      <c r="O374" s="71">
        <f ca="1" t="shared" si="0"/>
        <v>0</v>
      </c>
      <c r="P374" s="71">
        <f ca="1" t="shared" si="1"/>
        <v>82</v>
      </c>
      <c r="Q374" s="8" t="str">
        <f>VLOOKUP(B374,辅助信息!E:M,9,FALSE)</f>
        <v>ZTWM-CDGS-XS-2024-0134-商投建工达州中医药科技成果示范园项目</v>
      </c>
      <c r="R374" s="8"/>
    </row>
    <row r="375" hidden="1" spans="2:18">
      <c r="B375" s="4" t="s">
        <v>69</v>
      </c>
      <c r="C375" s="5">
        <v>45702</v>
      </c>
      <c r="D375" s="4" t="str">
        <f>VLOOKUP(B375,辅助信息!E:K,7,FALSE)</f>
        <v>JWDDCD2025050800081</v>
      </c>
      <c r="E375" s="4" t="str">
        <f>VLOOKUP(F375,辅助信息!A:B,2,FALSE)</f>
        <v>螺纹钢</v>
      </c>
      <c r="F375" s="4" t="s">
        <v>18</v>
      </c>
      <c r="G375" s="7">
        <v>9</v>
      </c>
      <c r="H375" s="7" t="e">
        <f>_xlfn._xlws.FILTER(#REF!,#REF!&amp;#REF!&amp;#REF!&amp;#REF!=C375&amp;F375&amp;I375&amp;J375,"未发货")</f>
        <v>#REF!</v>
      </c>
      <c r="I375" s="4" t="str">
        <f>VLOOKUP(B375,辅助信息!E:I,3,FALSE)</f>
        <v>（商投建工达州中医药科技园-4工区-2号楼）达州市通川区达州中医药职业学院犀牛大道北段</v>
      </c>
      <c r="J375" s="4" t="str">
        <f>VLOOKUP(B375,辅助信息!E:I,4,FALSE)</f>
        <v>张扬</v>
      </c>
      <c r="K375" s="4">
        <f>VLOOKUP(J375,辅助信息!H:I,2,FALSE)</f>
        <v>18381904567</v>
      </c>
      <c r="L375" s="85"/>
      <c r="M375" s="98">
        <v>45704</v>
      </c>
      <c r="N375" s="69"/>
      <c r="O375" s="71">
        <f ca="1" t="shared" si="0"/>
        <v>0</v>
      </c>
      <c r="P375" s="71">
        <f ca="1" t="shared" si="1"/>
        <v>82</v>
      </c>
      <c r="Q375" s="8" t="str">
        <f>VLOOKUP(B375,辅助信息!E:M,9,FALSE)</f>
        <v>ZTWM-CDGS-XS-2024-0134-商投建工达州中医药科技成果示范园项目</v>
      </c>
      <c r="R375" s="8"/>
    </row>
    <row r="376" hidden="1" spans="2:18">
      <c r="B376" s="4" t="s">
        <v>69</v>
      </c>
      <c r="C376" s="5">
        <v>45702</v>
      </c>
      <c r="D376" s="4" t="str">
        <f>VLOOKUP(B376,辅助信息!E:K,7,FALSE)</f>
        <v>JWDDCD2025050800081</v>
      </c>
      <c r="E376" s="4" t="str">
        <f>VLOOKUP(F376,辅助信息!A:B,2,FALSE)</f>
        <v>螺纹钢</v>
      </c>
      <c r="F376" s="4" t="s">
        <v>66</v>
      </c>
      <c r="G376" s="7">
        <v>9</v>
      </c>
      <c r="H376" s="7" t="e">
        <f>_xlfn._xlws.FILTER(#REF!,#REF!&amp;#REF!&amp;#REF!&amp;#REF!=C376&amp;F376&amp;I376&amp;J376,"未发货")</f>
        <v>#REF!</v>
      </c>
      <c r="I376" s="4" t="str">
        <f>VLOOKUP(B376,辅助信息!E:I,3,FALSE)</f>
        <v>（商投建工达州中医药科技园-4工区-2号楼）达州市通川区达州中医药职业学院犀牛大道北段</v>
      </c>
      <c r="J376" s="4" t="str">
        <f>VLOOKUP(B376,辅助信息!E:I,4,FALSE)</f>
        <v>张扬</v>
      </c>
      <c r="K376" s="4">
        <f>VLOOKUP(J376,辅助信息!H:I,2,FALSE)</f>
        <v>18381904567</v>
      </c>
      <c r="L376" s="85"/>
      <c r="M376" s="98">
        <v>45704</v>
      </c>
      <c r="N376" s="69"/>
      <c r="O376" s="71">
        <f ca="1" t="shared" si="0"/>
        <v>0</v>
      </c>
      <c r="P376" s="71">
        <f ca="1" t="shared" si="1"/>
        <v>82</v>
      </c>
      <c r="Q376" s="8" t="str">
        <f>VLOOKUP(B376,辅助信息!E:M,9,FALSE)</f>
        <v>ZTWM-CDGS-XS-2024-0134-商投建工达州中医药科技成果示范园项目</v>
      </c>
      <c r="R376" s="8"/>
    </row>
    <row r="377" hidden="1" spans="2:18">
      <c r="B377" s="4" t="s">
        <v>69</v>
      </c>
      <c r="C377" s="5">
        <v>45702</v>
      </c>
      <c r="D377" s="4" t="str">
        <f>VLOOKUP(B377,辅助信息!E:K,7,FALSE)</f>
        <v>JWDDCD2025050800081</v>
      </c>
      <c r="E377" s="4" t="str">
        <f>VLOOKUP(F377,辅助信息!A:B,2,FALSE)</f>
        <v>螺纹钢</v>
      </c>
      <c r="F377" s="4" t="s">
        <v>82</v>
      </c>
      <c r="G377" s="7">
        <v>3</v>
      </c>
      <c r="H377" s="7" t="e">
        <f>_xlfn._xlws.FILTER(#REF!,#REF!&amp;#REF!&amp;#REF!&amp;#REF!=C377&amp;F377&amp;I377&amp;J377,"未发货")</f>
        <v>#REF!</v>
      </c>
      <c r="I377" s="4" t="str">
        <f>VLOOKUP(B377,辅助信息!E:I,3,FALSE)</f>
        <v>（商投建工达州中医药科技园-4工区-2号楼）达州市通川区达州中医药职业学院犀牛大道北段</v>
      </c>
      <c r="J377" s="4" t="str">
        <f>VLOOKUP(B377,辅助信息!E:I,4,FALSE)</f>
        <v>张扬</v>
      </c>
      <c r="K377" s="4">
        <f>VLOOKUP(J377,辅助信息!H:I,2,FALSE)</f>
        <v>18381904567</v>
      </c>
      <c r="L377" s="85"/>
      <c r="M377" s="98">
        <v>45704</v>
      </c>
      <c r="N377" s="69"/>
      <c r="O377" s="71">
        <f ca="1" t="shared" si="0"/>
        <v>0</v>
      </c>
      <c r="P377" s="71">
        <f ca="1" t="shared" si="1"/>
        <v>82</v>
      </c>
      <c r="Q377" s="8" t="str">
        <f>VLOOKUP(B377,辅助信息!E:M,9,FALSE)</f>
        <v>ZTWM-CDGS-XS-2024-0134-商投建工达州中医药科技成果示范园项目</v>
      </c>
      <c r="R377" s="8"/>
    </row>
    <row r="378" hidden="1" spans="2:18">
      <c r="B378" s="4" t="s">
        <v>69</v>
      </c>
      <c r="C378" s="5">
        <v>45702</v>
      </c>
      <c r="D378" s="4" t="str">
        <f>VLOOKUP(B378,辅助信息!E:K,7,FALSE)</f>
        <v>JWDDCD2025050800081</v>
      </c>
      <c r="E378" s="4" t="str">
        <f>VLOOKUP(F378,辅助信息!A:B,2,FALSE)</f>
        <v>螺纹钢</v>
      </c>
      <c r="F378" s="4" t="s">
        <v>45</v>
      </c>
      <c r="G378" s="7">
        <v>9</v>
      </c>
      <c r="H378" s="7" t="e">
        <f>_xlfn._xlws.FILTER(#REF!,#REF!&amp;#REF!&amp;#REF!&amp;#REF!=C378&amp;F378&amp;I378&amp;J378,"未发货")</f>
        <v>#REF!</v>
      </c>
      <c r="I378" s="4" t="str">
        <f>VLOOKUP(B378,辅助信息!E:I,3,FALSE)</f>
        <v>（商投建工达州中医药科技园-4工区-2号楼）达州市通川区达州中医药职业学院犀牛大道北段</v>
      </c>
      <c r="J378" s="4" t="str">
        <f>VLOOKUP(B378,辅助信息!E:I,4,FALSE)</f>
        <v>张扬</v>
      </c>
      <c r="K378" s="4">
        <f>VLOOKUP(J378,辅助信息!H:I,2,FALSE)</f>
        <v>18381904567</v>
      </c>
      <c r="L378" s="85"/>
      <c r="M378" s="98">
        <v>45704</v>
      </c>
      <c r="N378" s="69"/>
      <c r="O378" s="71">
        <f ca="1" t="shared" si="0"/>
        <v>0</v>
      </c>
      <c r="P378" s="71">
        <f ca="1" t="shared" si="1"/>
        <v>82</v>
      </c>
      <c r="Q378" s="8" t="str">
        <f>VLOOKUP(B378,辅助信息!E:M,9,FALSE)</f>
        <v>ZTWM-CDGS-XS-2024-0134-商投建工达州中医药科技成果示范园项目</v>
      </c>
      <c r="R378" s="8"/>
    </row>
    <row r="379" hidden="1" spans="2:18">
      <c r="B379" s="4" t="s">
        <v>69</v>
      </c>
      <c r="C379" s="5">
        <v>45702</v>
      </c>
      <c r="D379" s="4" t="str">
        <f>VLOOKUP(B379,辅助信息!E:K,7,FALSE)</f>
        <v>JWDDCD2025050800081</v>
      </c>
      <c r="E379" s="4" t="str">
        <f>VLOOKUP(F379,辅助信息!A:B,2,FALSE)</f>
        <v>螺纹钢</v>
      </c>
      <c r="F379" s="4" t="s">
        <v>21</v>
      </c>
      <c r="G379" s="7">
        <v>30</v>
      </c>
      <c r="H379" s="7" t="e">
        <f>_xlfn._xlws.FILTER(#REF!,#REF!&amp;#REF!&amp;#REF!&amp;#REF!=C379&amp;F379&amp;I379&amp;J379,"未发货")</f>
        <v>#REF!</v>
      </c>
      <c r="I379" s="4" t="str">
        <f>VLOOKUP(B379,辅助信息!E:I,3,FALSE)</f>
        <v>（商投建工达州中医药科技园-4工区-2号楼）达州市通川区达州中医药职业学院犀牛大道北段</v>
      </c>
      <c r="J379" s="4" t="str">
        <f>VLOOKUP(B379,辅助信息!E:I,4,FALSE)</f>
        <v>张扬</v>
      </c>
      <c r="K379" s="4">
        <f>VLOOKUP(J379,辅助信息!H:I,2,FALSE)</f>
        <v>18381904567</v>
      </c>
      <c r="L379" s="85"/>
      <c r="M379" s="98">
        <v>45704</v>
      </c>
      <c r="N379" s="69"/>
      <c r="O379" s="71">
        <f ca="1" t="shared" si="0"/>
        <v>0</v>
      </c>
      <c r="P379" s="71">
        <f ca="1" t="shared" si="1"/>
        <v>82</v>
      </c>
      <c r="Q379" s="8" t="str">
        <f>VLOOKUP(B379,辅助信息!E:M,9,FALSE)</f>
        <v>ZTWM-CDGS-XS-2024-0134-商投建工达州中医药科技成果示范园项目</v>
      </c>
      <c r="R379" s="8"/>
    </row>
    <row r="380" hidden="1" spans="2:18">
      <c r="B380" s="4" t="s">
        <v>69</v>
      </c>
      <c r="C380" s="5">
        <v>45702</v>
      </c>
      <c r="D380" s="4" t="str">
        <f>VLOOKUP(B380,辅助信息!E:K,7,FALSE)</f>
        <v>JWDDCD2025050800081</v>
      </c>
      <c r="E380" s="4" t="str">
        <f>VLOOKUP(F380,辅助信息!A:B,2,FALSE)</f>
        <v>螺纹钢</v>
      </c>
      <c r="F380" s="4" t="s">
        <v>58</v>
      </c>
      <c r="G380" s="7">
        <v>30</v>
      </c>
      <c r="H380" s="7" t="e">
        <f>_xlfn._xlws.FILTER(#REF!,#REF!&amp;#REF!&amp;#REF!&amp;#REF!=C380&amp;F380&amp;I380&amp;J380,"未发货")</f>
        <v>#REF!</v>
      </c>
      <c r="I380" s="4" t="str">
        <f>VLOOKUP(B380,辅助信息!E:I,3,FALSE)</f>
        <v>（商投建工达州中医药科技园-4工区-2号楼）达州市通川区达州中医药职业学院犀牛大道北段</v>
      </c>
      <c r="J380" s="4" t="str">
        <f>VLOOKUP(B380,辅助信息!E:I,4,FALSE)</f>
        <v>张扬</v>
      </c>
      <c r="K380" s="4">
        <f>VLOOKUP(J380,辅助信息!H:I,2,FALSE)</f>
        <v>18381904567</v>
      </c>
      <c r="L380" s="85"/>
      <c r="M380" s="98">
        <v>45704</v>
      </c>
      <c r="N380" s="69"/>
      <c r="O380" s="71">
        <f ca="1" t="shared" si="0"/>
        <v>0</v>
      </c>
      <c r="P380" s="71">
        <f ca="1" t="shared" si="1"/>
        <v>82</v>
      </c>
      <c r="Q380" s="8" t="str">
        <f>VLOOKUP(B380,辅助信息!E:M,9,FALSE)</f>
        <v>ZTWM-CDGS-XS-2024-0134-商投建工达州中医药科技成果示范园项目</v>
      </c>
      <c r="R380" s="8"/>
    </row>
    <row r="381" hidden="1" spans="2:18">
      <c r="B381" s="4" t="s">
        <v>69</v>
      </c>
      <c r="C381" s="5">
        <v>45702</v>
      </c>
      <c r="D381" s="4" t="str">
        <f>VLOOKUP(B381,辅助信息!E:K,7,FALSE)</f>
        <v>JWDDCD2025050800081</v>
      </c>
      <c r="E381" s="4" t="str">
        <f>VLOOKUP(F381,辅助信息!A:B,2,FALSE)</f>
        <v>螺纹钢</v>
      </c>
      <c r="F381" s="4" t="s">
        <v>46</v>
      </c>
      <c r="G381" s="7">
        <v>21</v>
      </c>
      <c r="H381" s="7" t="e">
        <f>_xlfn._xlws.FILTER(#REF!,#REF!&amp;#REF!&amp;#REF!&amp;#REF!=C381&amp;F381&amp;I381&amp;J381,"未发货")</f>
        <v>#REF!</v>
      </c>
      <c r="I381" s="4" t="str">
        <f>VLOOKUP(B381,辅助信息!E:I,3,FALSE)</f>
        <v>（商投建工达州中医药科技园-4工区-2号楼）达州市通川区达州中医药职业学院犀牛大道北段</v>
      </c>
      <c r="J381" s="4" t="str">
        <f>VLOOKUP(B381,辅助信息!E:I,4,FALSE)</f>
        <v>张扬</v>
      </c>
      <c r="K381" s="4">
        <f>VLOOKUP(J381,辅助信息!H:I,2,FALSE)</f>
        <v>18381904567</v>
      </c>
      <c r="L381" s="85"/>
      <c r="M381" s="98">
        <v>45704</v>
      </c>
      <c r="N381" s="69"/>
      <c r="O381" s="71">
        <f ca="1" t="shared" si="0"/>
        <v>0</v>
      </c>
      <c r="P381" s="71">
        <f ca="1" t="shared" si="1"/>
        <v>82</v>
      </c>
      <c r="Q381" s="8" t="str">
        <f>VLOOKUP(B381,辅助信息!E:M,9,FALSE)</f>
        <v>ZTWM-CDGS-XS-2024-0134-商投建工达州中医药科技成果示范园项目</v>
      </c>
      <c r="R381" s="8"/>
    </row>
    <row r="382" hidden="1" spans="2:18">
      <c r="B382" s="4" t="s">
        <v>69</v>
      </c>
      <c r="C382" s="5">
        <v>45702</v>
      </c>
      <c r="D382" s="4" t="str">
        <f>VLOOKUP(B382,辅助信息!E:K,7,FALSE)</f>
        <v>JWDDCD2025050800081</v>
      </c>
      <c r="E382" s="4" t="str">
        <f>VLOOKUP(F382,辅助信息!A:B,2,FALSE)</f>
        <v>螺纹钢</v>
      </c>
      <c r="F382" s="4" t="s">
        <v>22</v>
      </c>
      <c r="G382" s="7">
        <v>21</v>
      </c>
      <c r="H382" s="7" t="e">
        <f>_xlfn._xlws.FILTER(#REF!,#REF!&amp;#REF!&amp;#REF!&amp;#REF!=C382&amp;F382&amp;I382&amp;J382,"未发货")</f>
        <v>#REF!</v>
      </c>
      <c r="I382" s="4" t="str">
        <f>VLOOKUP(B382,辅助信息!E:I,3,FALSE)</f>
        <v>（商投建工达州中医药科技园-4工区-2号楼）达州市通川区达州中医药职业学院犀牛大道北段</v>
      </c>
      <c r="J382" s="4" t="str">
        <f>VLOOKUP(B382,辅助信息!E:I,4,FALSE)</f>
        <v>张扬</v>
      </c>
      <c r="K382" s="4">
        <f>VLOOKUP(J382,辅助信息!H:I,2,FALSE)</f>
        <v>18381904567</v>
      </c>
      <c r="L382" s="83"/>
      <c r="M382" s="98">
        <v>45704</v>
      </c>
      <c r="N382" s="69"/>
      <c r="O382" s="71">
        <f ca="1" t="shared" ref="O382:O408" si="2">IF(OR(M382="",N382&lt;&gt;""),"",MAX(M382-TODAY(),0))</f>
        <v>0</v>
      </c>
      <c r="P382" s="71">
        <f ca="1" t="shared" ref="P382:P408" si="3">IF(M382="","",IF(N382&lt;&gt;"",MAX(N382-M382,0),IF(TODAY()&gt;M382,TODAY()-M382,0)))</f>
        <v>82</v>
      </c>
      <c r="Q382" s="8" t="str">
        <f>VLOOKUP(B382,辅助信息!E:M,9,FALSE)</f>
        <v>ZTWM-CDGS-XS-2024-0134-商投建工达州中医药科技成果示范园项目</v>
      </c>
      <c r="R382" s="8"/>
    </row>
    <row r="383" s="8" customFormat="1" hidden="1" spans="2:17">
      <c r="B383" s="4" t="s">
        <v>80</v>
      </c>
      <c r="C383" s="5">
        <v>45703</v>
      </c>
      <c r="D383" s="4" t="e">
        <f>VLOOKUP(B383,辅助信息!E:K,7,FALSE)</f>
        <v>#N/A</v>
      </c>
      <c r="E383" s="4" t="str">
        <f>VLOOKUP(F383,辅助信息!A:B,2,FALSE)</f>
        <v>盘螺</v>
      </c>
      <c r="F383" s="4" t="s">
        <v>49</v>
      </c>
      <c r="G383" s="4">
        <v>7.5</v>
      </c>
      <c r="H383" s="4" t="e">
        <f>_xlfn._xlws.FILTER(#REF!,#REF!&amp;#REF!&amp;#REF!&amp;#REF!=C383&amp;F383&amp;I383&amp;J383,"未发货")</f>
        <v>#REF!</v>
      </c>
      <c r="I383" s="4" t="e">
        <f>VLOOKUP(B383,辅助信息!E:I,3,FALSE)</f>
        <v>#N/A</v>
      </c>
      <c r="J383" s="4" t="e">
        <f>VLOOKUP(B383,辅助信息!E:I,4,FALSE)</f>
        <v>#N/A</v>
      </c>
      <c r="K383" s="4" t="e">
        <f>VLOOKUP(J383,辅助信息!H:I,2,FALSE)</f>
        <v>#N/A</v>
      </c>
      <c r="L383" s="4" t="e">
        <f>VLOOKUP(B383,辅助信息!E:J,6,FALSE)</f>
        <v>#N/A</v>
      </c>
      <c r="M383" s="101">
        <v>45703</v>
      </c>
      <c r="N383" s="101"/>
      <c r="O383" s="8">
        <f ca="1" t="shared" si="2"/>
        <v>0</v>
      </c>
      <c r="P383" s="8">
        <f ca="1" t="shared" si="3"/>
        <v>83</v>
      </c>
      <c r="Q383" s="8" t="e">
        <f>VLOOKUP(B383,辅助信息!E:M,9,FALSE)</f>
        <v>#N/A</v>
      </c>
    </row>
    <row r="384" s="8" customFormat="1" hidden="1" spans="2:17">
      <c r="B384" s="4" t="s">
        <v>80</v>
      </c>
      <c r="C384" s="5">
        <v>45703</v>
      </c>
      <c r="D384" s="4" t="e">
        <f>VLOOKUP(B384,辅助信息!E:K,7,FALSE)</f>
        <v>#N/A</v>
      </c>
      <c r="E384" s="4" t="str">
        <f>VLOOKUP(F384,辅助信息!A:B,2,FALSE)</f>
        <v>盘螺</v>
      </c>
      <c r="F384" s="4" t="s">
        <v>40</v>
      </c>
      <c r="G384" s="4">
        <v>15</v>
      </c>
      <c r="H384" s="4" t="e">
        <f>_xlfn._xlws.FILTER(#REF!,#REF!&amp;#REF!&amp;#REF!&amp;#REF!=C384&amp;F384&amp;I384&amp;J384,"未发货")</f>
        <v>#REF!</v>
      </c>
      <c r="I384" s="4" t="e">
        <f>VLOOKUP(B384,辅助信息!E:I,3,FALSE)</f>
        <v>#N/A</v>
      </c>
      <c r="J384" s="4" t="e">
        <f>VLOOKUP(B384,辅助信息!E:I,4,FALSE)</f>
        <v>#N/A</v>
      </c>
      <c r="K384" s="4" t="e">
        <f>VLOOKUP(J384,辅助信息!H:I,2,FALSE)</f>
        <v>#N/A</v>
      </c>
      <c r="L384" s="85"/>
      <c r="M384" s="101">
        <v>45703</v>
      </c>
      <c r="N384" s="101"/>
      <c r="O384" s="8">
        <f ca="1" t="shared" si="2"/>
        <v>0</v>
      </c>
      <c r="P384" s="8">
        <f ca="1" t="shared" si="3"/>
        <v>83</v>
      </c>
      <c r="Q384" s="8" t="e">
        <f>VLOOKUP(B384,辅助信息!E:M,9,FALSE)</f>
        <v>#N/A</v>
      </c>
    </row>
    <row r="385" s="8" customFormat="1" hidden="1" spans="2:17">
      <c r="B385" s="4" t="s">
        <v>80</v>
      </c>
      <c r="C385" s="5">
        <v>45703</v>
      </c>
      <c r="D385" s="4" t="e">
        <f>VLOOKUP(B385,辅助信息!E:K,7,FALSE)</f>
        <v>#N/A</v>
      </c>
      <c r="E385" s="4" t="str">
        <f>VLOOKUP(F385,辅助信息!A:B,2,FALSE)</f>
        <v>螺纹钢</v>
      </c>
      <c r="F385" s="4" t="s">
        <v>30</v>
      </c>
      <c r="G385" s="4">
        <v>12</v>
      </c>
      <c r="H385" s="4" t="e">
        <f>_xlfn._xlws.FILTER(#REF!,#REF!&amp;#REF!&amp;#REF!&amp;#REF!=C385&amp;F385&amp;I385&amp;J385,"未发货")</f>
        <v>#REF!</v>
      </c>
      <c r="I385" s="4" t="e">
        <f>VLOOKUP(B385,辅助信息!E:I,3,FALSE)</f>
        <v>#N/A</v>
      </c>
      <c r="J385" s="4" t="e">
        <f>VLOOKUP(B385,辅助信息!E:I,4,FALSE)</f>
        <v>#N/A</v>
      </c>
      <c r="K385" s="4" t="e">
        <f>VLOOKUP(J385,辅助信息!H:I,2,FALSE)</f>
        <v>#N/A</v>
      </c>
      <c r="L385" s="83"/>
      <c r="M385" s="101">
        <v>45703</v>
      </c>
      <c r="N385" s="101"/>
      <c r="O385" s="8">
        <f ca="1" t="shared" si="2"/>
        <v>0</v>
      </c>
      <c r="P385" s="8">
        <f ca="1" t="shared" si="3"/>
        <v>83</v>
      </c>
      <c r="Q385" s="8" t="e">
        <f>VLOOKUP(B385,辅助信息!E:M,9,FALSE)</f>
        <v>#N/A</v>
      </c>
    </row>
    <row r="386" s="8" customFormat="1" hidden="1" spans="1:17">
      <c r="A386" s="102" t="s">
        <v>83</v>
      </c>
      <c r="B386" s="4" t="s">
        <v>64</v>
      </c>
      <c r="C386" s="5">
        <v>45703</v>
      </c>
      <c r="D386" s="4" t="str">
        <f>VLOOKUP(B386,辅助信息!E:K,7,FALSE)</f>
        <v>JWDDCD2024102400111</v>
      </c>
      <c r="E386" s="4" t="str">
        <f>VLOOKUP(F386,辅助信息!A:B,2,FALSE)</f>
        <v>盘螺</v>
      </c>
      <c r="F386" s="4" t="s">
        <v>26</v>
      </c>
      <c r="G386" s="103">
        <v>21</v>
      </c>
      <c r="H386" s="4" t="e">
        <f>_xlfn._xlws.FILTER(#REF!,#REF!&amp;#REF!&amp;#REF!&amp;#REF!=C386&amp;F386&amp;I386&amp;J386,"未发货")</f>
        <v>#REF!</v>
      </c>
      <c r="I386" s="4" t="str">
        <f>VLOOKUP(B386,辅助信息!E:I,3,FALSE)</f>
        <v>（五冶达州国道542项目-三工区桥梁3工段）四川省达州市达川区赵固镇水文村原村委会下300米</v>
      </c>
      <c r="J386" s="4" t="str">
        <f>VLOOKUP(B386,辅助信息!E:I,4,FALSE)</f>
        <v>李代茂</v>
      </c>
      <c r="K386" s="4">
        <f>VLOOKUP(J386,辅助信息!H:I,2,FALSE)</f>
        <v>18302833536</v>
      </c>
      <c r="L386" s="4" t="str">
        <f>VLOOKUP(B389,辅助信息!E:J,6,FALSE)</f>
        <v>五冶建设送货单,送货车型9.6米,装货前联系收货人核实到场规格,没提前告知进场规格现场不给予接收</v>
      </c>
      <c r="M386" s="101">
        <v>45704</v>
      </c>
      <c r="O386" s="8">
        <f ca="1" t="shared" si="2"/>
        <v>0</v>
      </c>
      <c r="P386" s="8">
        <f ca="1" t="shared" si="3"/>
        <v>82</v>
      </c>
      <c r="Q386" s="8" t="str">
        <f>VLOOKUP(B386,辅助信息!E:M,9,FALSE)</f>
        <v>ZTWM-CDGS-XS-2024-0181-五冶天府-国道542项目（二批次）</v>
      </c>
    </row>
    <row r="387" s="8" customFormat="1" hidden="1" spans="2:17">
      <c r="B387" s="4" t="s">
        <v>64</v>
      </c>
      <c r="C387" s="5">
        <v>45703</v>
      </c>
      <c r="D387" s="4" t="str">
        <f>VLOOKUP(B387,辅助信息!E:K,7,FALSE)</f>
        <v>JWDDCD2024102400111</v>
      </c>
      <c r="E387" s="4" t="str">
        <f>VLOOKUP(F387,辅助信息!A:B,2,FALSE)</f>
        <v>螺纹钢</v>
      </c>
      <c r="F387" s="4" t="s">
        <v>32</v>
      </c>
      <c r="G387" s="4">
        <v>21</v>
      </c>
      <c r="H387" s="4" t="e">
        <f>_xlfn._xlws.FILTER(#REF!,#REF!&amp;#REF!&amp;#REF!&amp;#REF!=C387&amp;F387&amp;I387&amp;J387,"未发货")</f>
        <v>#REF!</v>
      </c>
      <c r="I387" s="4" t="str">
        <f>VLOOKUP(B387,辅助信息!E:I,3,FALSE)</f>
        <v>（五冶达州国道542项目-三工区桥梁3工段）四川省达州市达川区赵固镇水文村原村委会下300米</v>
      </c>
      <c r="J387" s="4" t="str">
        <f>VLOOKUP(B387,辅助信息!E:I,4,FALSE)</f>
        <v>李代茂</v>
      </c>
      <c r="K387" s="4">
        <f>VLOOKUP(J387,辅助信息!H:I,2,FALSE)</f>
        <v>18302833536</v>
      </c>
      <c r="L387" s="85"/>
      <c r="M387" s="101">
        <v>45704</v>
      </c>
      <c r="O387" s="8">
        <f ca="1" t="shared" si="2"/>
        <v>0</v>
      </c>
      <c r="P387" s="8">
        <f ca="1" t="shared" si="3"/>
        <v>82</v>
      </c>
      <c r="Q387" s="8" t="str">
        <f>VLOOKUP(B387,辅助信息!E:M,9,FALSE)</f>
        <v>ZTWM-CDGS-XS-2024-0181-五冶天府-国道542项目（二批次）</v>
      </c>
    </row>
    <row r="388" s="8" customFormat="1" hidden="1" spans="2:17">
      <c r="B388" s="4" t="s">
        <v>64</v>
      </c>
      <c r="C388" s="5">
        <v>45703</v>
      </c>
      <c r="D388" s="4" t="str">
        <f>VLOOKUP(B388,辅助信息!E:K,7,FALSE)</f>
        <v>JWDDCD2024102400111</v>
      </c>
      <c r="E388" s="4" t="str">
        <f>VLOOKUP(F388,辅助信息!A:B,2,FALSE)</f>
        <v>螺纹钢</v>
      </c>
      <c r="F388" s="4" t="s">
        <v>18</v>
      </c>
      <c r="G388" s="4">
        <v>21</v>
      </c>
      <c r="H388" s="4" t="e">
        <f>_xlfn._xlws.FILTER(#REF!,#REF!&amp;#REF!&amp;#REF!&amp;#REF!=C388&amp;F388&amp;I388&amp;J388,"未发货")</f>
        <v>#REF!</v>
      </c>
      <c r="I388" s="4" t="str">
        <f>VLOOKUP(B388,辅助信息!E:I,3,FALSE)</f>
        <v>（五冶达州国道542项目-三工区桥梁3工段）四川省达州市达川区赵固镇水文村原村委会下300米</v>
      </c>
      <c r="J388" s="4" t="str">
        <f>VLOOKUP(B388,辅助信息!E:I,4,FALSE)</f>
        <v>李代茂</v>
      </c>
      <c r="K388" s="4">
        <f>VLOOKUP(J388,辅助信息!H:I,2,FALSE)</f>
        <v>18302833536</v>
      </c>
      <c r="L388" s="85"/>
      <c r="M388" s="101">
        <v>45704</v>
      </c>
      <c r="O388" s="8">
        <f ca="1" t="shared" si="2"/>
        <v>0</v>
      </c>
      <c r="P388" s="8">
        <f ca="1" t="shared" si="3"/>
        <v>82</v>
      </c>
      <c r="Q388" s="8" t="str">
        <f>VLOOKUP(B388,辅助信息!E:M,9,FALSE)</f>
        <v>ZTWM-CDGS-XS-2024-0181-五冶天府-国道542项目（二批次）</v>
      </c>
    </row>
    <row r="389" s="8" customFormat="1" hidden="1" spans="1:17">
      <c r="A389" s="71"/>
      <c r="B389" s="4" t="s">
        <v>64</v>
      </c>
      <c r="C389" s="5">
        <v>45703</v>
      </c>
      <c r="D389" s="4" t="str">
        <f>VLOOKUP(B389,辅助信息!E:K,7,FALSE)</f>
        <v>JWDDCD2024102400111</v>
      </c>
      <c r="E389" s="4" t="str">
        <f>VLOOKUP(F389,辅助信息!A:B,2,FALSE)</f>
        <v>螺纹钢</v>
      </c>
      <c r="F389" s="4" t="s">
        <v>65</v>
      </c>
      <c r="G389" s="7">
        <v>42</v>
      </c>
      <c r="H389" s="7" t="e">
        <f>_xlfn._xlws.FILTER(#REF!,#REF!&amp;#REF!&amp;#REF!&amp;#REF!=C389&amp;F389&amp;I389&amp;J389,"未发货")</f>
        <v>#REF!</v>
      </c>
      <c r="I389" s="4" t="str">
        <f>VLOOKUP(B389,辅助信息!E:I,3,FALSE)</f>
        <v>（五冶达州国道542项目-三工区桥梁3工段）四川省达州市达川区赵固镇水文村原村委会下300米</v>
      </c>
      <c r="J389" s="4" t="str">
        <f>VLOOKUP(B389,辅助信息!E:I,4,FALSE)</f>
        <v>李代茂</v>
      </c>
      <c r="K389" s="4">
        <f>VLOOKUP(J389,辅助信息!H:I,2,FALSE)</f>
        <v>18302833536</v>
      </c>
      <c r="L389" s="83"/>
      <c r="M389" s="98">
        <v>45704</v>
      </c>
      <c r="N389" s="71"/>
      <c r="O389" s="71">
        <f ca="1" t="shared" si="2"/>
        <v>0</v>
      </c>
      <c r="P389" s="71">
        <f ca="1" t="shared" si="3"/>
        <v>82</v>
      </c>
      <c r="Q389" s="8" t="str">
        <f>VLOOKUP(B389,辅助信息!E:M,9,FALSE)</f>
        <v>ZTWM-CDGS-XS-2024-0181-五冶天府-国道542项目（二批次）</v>
      </c>
    </row>
    <row r="390" s="8" customFormat="1" hidden="1" spans="1:17">
      <c r="A390" s="71"/>
      <c r="B390" s="4" t="s">
        <v>48</v>
      </c>
      <c r="C390" s="5">
        <v>45703</v>
      </c>
      <c r="D390" s="4" t="str">
        <f>VLOOKUP(B390,辅助信息!E:K,7,FALSE)</f>
        <v>ZTWM-CDGS-YL-20240529-006</v>
      </c>
      <c r="E390" s="4" t="str">
        <f>VLOOKUP(F390,辅助信息!A:B,2,FALSE)</f>
        <v>盘螺</v>
      </c>
      <c r="F390" s="4" t="s">
        <v>49</v>
      </c>
      <c r="G390" s="7">
        <v>3</v>
      </c>
      <c r="H390" s="7" t="e">
        <f>_xlfn._xlws.FILTER(#REF!,#REF!&amp;#REF!&amp;#REF!&amp;#REF!=C390&amp;F390&amp;I390&amp;J390,"未发货")</f>
        <v>#REF!</v>
      </c>
      <c r="I390" s="4" t="str">
        <f>VLOOKUP(B390,辅助信息!E:I,3,FALSE)</f>
        <v>(华西颐海-科创农业生态谷-1号钢筋房)成都市简阳市白金山水库</v>
      </c>
      <c r="J390" s="4" t="str">
        <f>VLOOKUP(B390,辅助信息!E:I,4,FALSE)</f>
        <v>石清国</v>
      </c>
      <c r="K390" s="4">
        <f>VLOOKUP(J390,辅助信息!H:I,2,FALSE)</f>
        <v>13458642015</v>
      </c>
      <c r="L390" s="56" t="str">
        <f>VLOOKUP(B390,辅助信息!E:J,6,FALSE)</f>
        <v>优先威钢,我方卸车,新老国标钢厂不加价可直发</v>
      </c>
      <c r="M390" s="98">
        <v>45705</v>
      </c>
      <c r="N390" s="71"/>
      <c r="O390" s="71">
        <f ca="1" t="shared" si="2"/>
        <v>0</v>
      </c>
      <c r="P390" s="71">
        <f ca="1" t="shared" si="3"/>
        <v>81</v>
      </c>
      <c r="Q390" s="8" t="str">
        <f>VLOOKUP(B390,辅助信息!E:M,9,FALSE)</f>
        <v>ZTWM-CDGS-XS-2024-0093-华西-颐海科创农业生态谷</v>
      </c>
    </row>
    <row r="391" s="8" customFormat="1" hidden="1" spans="1:17">
      <c r="A391" s="71"/>
      <c r="B391" s="4" t="s">
        <v>48</v>
      </c>
      <c r="C391" s="5">
        <v>45703</v>
      </c>
      <c r="D391" s="4" t="str">
        <f>VLOOKUP(B391,辅助信息!E:K,7,FALSE)</f>
        <v>ZTWM-CDGS-YL-20240529-006</v>
      </c>
      <c r="E391" s="4" t="str">
        <f>VLOOKUP(F391,辅助信息!A:B,2,FALSE)</f>
        <v>盘螺</v>
      </c>
      <c r="F391" s="4" t="s">
        <v>40</v>
      </c>
      <c r="G391" s="7">
        <v>10</v>
      </c>
      <c r="H391" s="7" t="e">
        <f>_xlfn._xlws.FILTER(#REF!,#REF!&amp;#REF!&amp;#REF!&amp;#REF!=C391&amp;F391&amp;I391&amp;J391,"未发货")</f>
        <v>#REF!</v>
      </c>
      <c r="I391" s="4" t="str">
        <f>VLOOKUP(B391,辅助信息!E:I,3,FALSE)</f>
        <v>(华西颐海-科创农业生态谷-1号钢筋房)成都市简阳市白金山水库</v>
      </c>
      <c r="J391" s="4" t="str">
        <f>VLOOKUP(B391,辅助信息!E:I,4,FALSE)</f>
        <v>石清国</v>
      </c>
      <c r="K391" s="4">
        <f>VLOOKUP(J391,辅助信息!H:I,2,FALSE)</f>
        <v>13458642015</v>
      </c>
      <c r="L391" s="85"/>
      <c r="M391" s="98">
        <v>45705</v>
      </c>
      <c r="N391" s="71"/>
      <c r="O391" s="71">
        <f ca="1" t="shared" si="2"/>
        <v>0</v>
      </c>
      <c r="P391" s="71">
        <f ca="1" t="shared" si="3"/>
        <v>81</v>
      </c>
      <c r="Q391" s="8" t="str">
        <f>VLOOKUP(B391,辅助信息!E:M,9,FALSE)</f>
        <v>ZTWM-CDGS-XS-2024-0093-华西-颐海科创农业生态谷</v>
      </c>
    </row>
    <row r="392" s="8" customFormat="1" hidden="1" spans="1:17">
      <c r="A392" s="71"/>
      <c r="B392" s="4" t="s">
        <v>48</v>
      </c>
      <c r="C392" s="5">
        <v>45703</v>
      </c>
      <c r="D392" s="4" t="str">
        <f>VLOOKUP(B392,辅助信息!E:K,7,FALSE)</f>
        <v>ZTWM-CDGS-YL-20240529-006</v>
      </c>
      <c r="E392" s="4" t="str">
        <f>VLOOKUP(F392,辅助信息!A:B,2,FALSE)</f>
        <v>盘螺</v>
      </c>
      <c r="F392" s="4" t="s">
        <v>41</v>
      </c>
      <c r="G392" s="7">
        <v>10</v>
      </c>
      <c r="H392" s="7" t="e">
        <f>_xlfn._xlws.FILTER(#REF!,#REF!&amp;#REF!&amp;#REF!&amp;#REF!=C392&amp;F392&amp;I392&amp;J392,"未发货")</f>
        <v>#REF!</v>
      </c>
      <c r="I392" s="4" t="str">
        <f>VLOOKUP(B392,辅助信息!E:I,3,FALSE)</f>
        <v>(华西颐海-科创农业生态谷-1号钢筋房)成都市简阳市白金山水库</v>
      </c>
      <c r="J392" s="4" t="str">
        <f>VLOOKUP(B392,辅助信息!E:I,4,FALSE)</f>
        <v>石清国</v>
      </c>
      <c r="K392" s="4">
        <f>VLOOKUP(J392,辅助信息!H:I,2,FALSE)</f>
        <v>13458642015</v>
      </c>
      <c r="L392" s="85"/>
      <c r="M392" s="98">
        <v>45705</v>
      </c>
      <c r="N392" s="71"/>
      <c r="O392" s="71">
        <f ca="1" t="shared" si="2"/>
        <v>0</v>
      </c>
      <c r="P392" s="71">
        <f ca="1" t="shared" si="3"/>
        <v>81</v>
      </c>
      <c r="Q392" s="8" t="str">
        <f>VLOOKUP(B392,辅助信息!E:M,9,FALSE)</f>
        <v>ZTWM-CDGS-XS-2024-0093-华西-颐海科创农业生态谷</v>
      </c>
    </row>
    <row r="393" s="8" customFormat="1" hidden="1" spans="1:17">
      <c r="A393" s="71"/>
      <c r="B393" s="4" t="s">
        <v>48</v>
      </c>
      <c r="C393" s="5">
        <v>45703</v>
      </c>
      <c r="D393" s="4" t="str">
        <f>VLOOKUP(B393,辅助信息!E:K,7,FALSE)</f>
        <v>ZTWM-CDGS-YL-20240529-006</v>
      </c>
      <c r="E393" s="4" t="str">
        <f>VLOOKUP(F393,辅助信息!A:B,2,FALSE)</f>
        <v>螺纹钢</v>
      </c>
      <c r="F393" s="4" t="s">
        <v>66</v>
      </c>
      <c r="G393" s="7">
        <v>12</v>
      </c>
      <c r="H393" s="7" t="e">
        <f>_xlfn._xlws.FILTER(#REF!,#REF!&amp;#REF!&amp;#REF!&amp;#REF!=C393&amp;F393&amp;I393&amp;J393,"未发货")</f>
        <v>#REF!</v>
      </c>
      <c r="I393" s="4" t="str">
        <f>VLOOKUP(B393,辅助信息!E:I,3,FALSE)</f>
        <v>(华西颐海-科创农业生态谷-1号钢筋房)成都市简阳市白金山水库</v>
      </c>
      <c r="J393" s="4" t="str">
        <f>VLOOKUP(B393,辅助信息!E:I,4,FALSE)</f>
        <v>石清国</v>
      </c>
      <c r="K393" s="4">
        <f>VLOOKUP(J393,辅助信息!H:I,2,FALSE)</f>
        <v>13458642015</v>
      </c>
      <c r="L393" s="85"/>
      <c r="M393" s="98">
        <v>45705</v>
      </c>
      <c r="N393" s="71"/>
      <c r="O393" s="71">
        <f ca="1" t="shared" si="2"/>
        <v>0</v>
      </c>
      <c r="P393" s="71">
        <f ca="1" t="shared" si="3"/>
        <v>81</v>
      </c>
      <c r="Q393" s="8" t="str">
        <f>VLOOKUP(B393,辅助信息!E:M,9,FALSE)</f>
        <v>ZTWM-CDGS-XS-2024-0093-华西-颐海科创农业生态谷</v>
      </c>
    </row>
    <row r="394" s="8" customFormat="1" hidden="1" spans="1:17">
      <c r="A394" s="71"/>
      <c r="B394" s="4" t="s">
        <v>48</v>
      </c>
      <c r="C394" s="5">
        <v>45703</v>
      </c>
      <c r="D394" s="4" t="str">
        <f>VLOOKUP(B394,辅助信息!E:K,7,FALSE)</f>
        <v>ZTWM-CDGS-YL-20240529-006</v>
      </c>
      <c r="E394" s="4" t="str">
        <f>VLOOKUP(F394,辅助信息!A:B,2,FALSE)</f>
        <v>螺纹钢</v>
      </c>
      <c r="F394" s="4" t="s">
        <v>22</v>
      </c>
      <c r="G394" s="7">
        <v>6</v>
      </c>
      <c r="H394" s="7" t="e">
        <f>_xlfn._xlws.FILTER(#REF!,#REF!&amp;#REF!&amp;#REF!&amp;#REF!=C394&amp;F394&amp;I394&amp;J394,"未发货")</f>
        <v>#REF!</v>
      </c>
      <c r="I394" s="4" t="str">
        <f>VLOOKUP(B394,辅助信息!E:I,3,FALSE)</f>
        <v>(华西颐海-科创农业生态谷-1号钢筋房)成都市简阳市白金山水库</v>
      </c>
      <c r="J394" s="4" t="str">
        <f>VLOOKUP(B394,辅助信息!E:I,4,FALSE)</f>
        <v>石清国</v>
      </c>
      <c r="K394" s="4">
        <f>VLOOKUP(J394,辅助信息!H:I,2,FALSE)</f>
        <v>13458642015</v>
      </c>
      <c r="L394" s="83"/>
      <c r="M394" s="98">
        <v>45705</v>
      </c>
      <c r="N394" s="71"/>
      <c r="O394" s="71">
        <f ca="1" t="shared" si="2"/>
        <v>0</v>
      </c>
      <c r="P394" s="71">
        <f ca="1" t="shared" si="3"/>
        <v>81</v>
      </c>
      <c r="Q394" s="8" t="str">
        <f>VLOOKUP(B394,辅助信息!E:M,9,FALSE)</f>
        <v>ZTWM-CDGS-XS-2024-0093-华西-颐海科创农业生态谷</v>
      </c>
    </row>
    <row r="395" s="8" customFormat="1" hidden="1" spans="1:17">
      <c r="A395" s="71"/>
      <c r="B395" s="4" t="s">
        <v>29</v>
      </c>
      <c r="C395" s="5">
        <v>45703</v>
      </c>
      <c r="D395" s="4" t="str">
        <f>VLOOKUP(B395,辅助信息!E:K,7,FALSE)</f>
        <v>JWDDCD2024102400111</v>
      </c>
      <c r="E395" s="4" t="str">
        <f>VLOOKUP(F395,辅助信息!A:B,2,FALSE)</f>
        <v>螺纹钢</v>
      </c>
      <c r="F395" s="4" t="s">
        <v>27</v>
      </c>
      <c r="G395" s="7">
        <v>15</v>
      </c>
      <c r="H395" s="7" t="e">
        <f>_xlfn._xlws.FILTER(#REF!,#REF!&amp;#REF!&amp;#REF!&amp;#REF!=C395&amp;F395&amp;I395&amp;J395,"未发货")</f>
        <v>#REF!</v>
      </c>
      <c r="I395" s="4" t="str">
        <f>VLOOKUP(B395,辅助信息!E:I,3,FALSE)</f>
        <v>（五冶达州国道542项目-二工区黄家湾隧道工段）四川省达州市达川区赵固镇黄家坡</v>
      </c>
      <c r="J395" s="4" t="str">
        <f>VLOOKUP(B395,辅助信息!E:I,4,FALSE)</f>
        <v>罗永方</v>
      </c>
      <c r="K395" s="4">
        <f>VLOOKUP(J395,辅助信息!H:I,2,FALSE)</f>
        <v>13551450899</v>
      </c>
      <c r="L395" s="56" t="str">
        <f>VLOOKUP(B395,辅助信息!E:J,6,FALSE)</f>
        <v>五冶建设送货单,4份材质书,送货车型9.6米,装货前联系收货人核实到场规格,没提前告知进场规格现场不给予接收</v>
      </c>
      <c r="M395" s="98">
        <v>45705</v>
      </c>
      <c r="N395" s="69"/>
      <c r="O395" s="71">
        <f ca="1" t="shared" si="2"/>
        <v>0</v>
      </c>
      <c r="P395" s="71">
        <f ca="1" t="shared" si="3"/>
        <v>81</v>
      </c>
      <c r="Q395" s="8" t="str">
        <f>VLOOKUP(B395,辅助信息!E:M,9,FALSE)</f>
        <v>ZTWM-CDGS-XS-2024-0181-五冶天府-国道542项目（二批次）</v>
      </c>
    </row>
    <row r="396" s="8" customFormat="1" hidden="1" spans="1:17">
      <c r="A396" s="71"/>
      <c r="B396" s="4" t="s">
        <v>29</v>
      </c>
      <c r="C396" s="5">
        <v>45703</v>
      </c>
      <c r="D396" s="4" t="str">
        <f>VLOOKUP(B396,辅助信息!E:K,7,FALSE)</f>
        <v>JWDDCD2024102400111</v>
      </c>
      <c r="E396" s="4" t="str">
        <f>VLOOKUP(F396,辅助信息!A:B,2,FALSE)</f>
        <v>螺纹钢</v>
      </c>
      <c r="F396" s="4" t="s">
        <v>32</v>
      </c>
      <c r="G396" s="7">
        <v>20</v>
      </c>
      <c r="H396" s="7" t="e">
        <f>_xlfn._xlws.FILTER(#REF!,#REF!&amp;#REF!&amp;#REF!&amp;#REF!=C396&amp;F396&amp;I396&amp;J396,"未发货")</f>
        <v>#REF!</v>
      </c>
      <c r="I396" s="4" t="str">
        <f>VLOOKUP(B396,辅助信息!E:I,3,FALSE)</f>
        <v>（五冶达州国道542项目-二工区黄家湾隧道工段）四川省达州市达川区赵固镇黄家坡</v>
      </c>
      <c r="J396" s="4" t="str">
        <f>VLOOKUP(B396,辅助信息!E:I,4,FALSE)</f>
        <v>罗永方</v>
      </c>
      <c r="K396" s="4">
        <f>VLOOKUP(J396,辅助信息!H:I,2,FALSE)</f>
        <v>13551450899</v>
      </c>
      <c r="L396" s="85"/>
      <c r="M396" s="98">
        <v>45705</v>
      </c>
      <c r="N396" s="69"/>
      <c r="O396" s="71">
        <f ca="1" t="shared" si="2"/>
        <v>0</v>
      </c>
      <c r="P396" s="71">
        <f ca="1" t="shared" si="3"/>
        <v>81</v>
      </c>
      <c r="Q396" s="8" t="str">
        <f>VLOOKUP(B396,辅助信息!E:M,9,FALSE)</f>
        <v>ZTWM-CDGS-XS-2024-0181-五冶天府-国道542项目（二批次）</v>
      </c>
    </row>
    <row r="397" s="8" customFormat="1" hidden="1" spans="1:17">
      <c r="A397" s="71"/>
      <c r="B397" s="4" t="s">
        <v>29</v>
      </c>
      <c r="C397" s="5">
        <v>45703</v>
      </c>
      <c r="D397" s="4" t="str">
        <f>VLOOKUP(B397,辅助信息!E:K,7,FALSE)</f>
        <v>JWDDCD2024102400111</v>
      </c>
      <c r="E397" s="4" t="str">
        <f>VLOOKUP(F397,辅助信息!A:B,2,FALSE)</f>
        <v>螺纹钢</v>
      </c>
      <c r="F397" s="4" t="s">
        <v>30</v>
      </c>
      <c r="G397" s="7">
        <v>35</v>
      </c>
      <c r="H397" s="7" t="e">
        <f>_xlfn._xlws.FILTER(#REF!,#REF!&amp;#REF!&amp;#REF!&amp;#REF!=C397&amp;F397&amp;I397&amp;J397,"未发货")</f>
        <v>#REF!</v>
      </c>
      <c r="I397" s="4" t="str">
        <f>VLOOKUP(B397,辅助信息!E:I,3,FALSE)</f>
        <v>（五冶达州国道542项目-二工区黄家湾隧道工段）四川省达州市达川区赵固镇黄家坡</v>
      </c>
      <c r="J397" s="4" t="str">
        <f>VLOOKUP(B397,辅助信息!E:I,4,FALSE)</f>
        <v>罗永方</v>
      </c>
      <c r="K397" s="4">
        <f>VLOOKUP(J397,辅助信息!H:I,2,FALSE)</f>
        <v>13551450899</v>
      </c>
      <c r="L397" s="83"/>
      <c r="M397" s="98">
        <v>45705</v>
      </c>
      <c r="N397" s="69"/>
      <c r="O397" s="71">
        <f ca="1" t="shared" si="2"/>
        <v>0</v>
      </c>
      <c r="P397" s="71">
        <f ca="1" t="shared" si="3"/>
        <v>81</v>
      </c>
      <c r="Q397" s="8" t="str">
        <f>VLOOKUP(B397,辅助信息!E:M,9,FALSE)</f>
        <v>ZTWM-CDGS-XS-2024-0181-五冶天府-国道542项目（二批次）</v>
      </c>
    </row>
    <row r="398" s="8" customFormat="1" ht="60" hidden="1" customHeight="1" spans="1:17">
      <c r="A398" s="71"/>
      <c r="B398" s="4" t="s">
        <v>78</v>
      </c>
      <c r="C398" s="5">
        <v>45703</v>
      </c>
      <c r="D398" s="4" t="str">
        <f>VLOOKUP(B398,辅助信息!E:K,7,FALSE)</f>
        <v>JWDDCD2024102400111</v>
      </c>
      <c r="E398" s="4" t="str">
        <f>VLOOKUP(F398,辅助信息!A:B,2,FALSE)</f>
        <v>螺纹钢</v>
      </c>
      <c r="F398" s="4" t="s">
        <v>33</v>
      </c>
      <c r="G398" s="7">
        <f>55-36</f>
        <v>19</v>
      </c>
      <c r="H398" s="7" t="e">
        <f>_xlfn._xlws.FILTER(#REF!,#REF!&amp;#REF!&amp;#REF!&amp;#REF!=C398&amp;F398&amp;I398&amp;J398,"未发货")</f>
        <v>#REF!</v>
      </c>
      <c r="I398" s="4" t="str">
        <f>VLOOKUP(B398,辅助信息!E:I,3,FALSE)</f>
        <v>（五冶达州国道542项目-二工区巴河特大桥工段-4号墩）达州市达川区桥湾镇陈余村</v>
      </c>
      <c r="J398" s="4" t="str">
        <f>VLOOKUP(B398,辅助信息!E:I,4,FALSE)</f>
        <v>谭福中</v>
      </c>
      <c r="K398" s="4">
        <f>VLOOKUP(J398,辅助信息!H:I,2,FALSE)</f>
        <v>15828538619</v>
      </c>
      <c r="L398" s="56" t="str">
        <f>VLOOKUP(B398,辅助信息!E:J,6,FALSE)</f>
        <v>五冶建设送货单,4份材质书,送货车型9.6米,装货前联系收货人核实到场规格,没提前告知进场规格现场不给予接收</v>
      </c>
      <c r="M398" s="98">
        <v>45705</v>
      </c>
      <c r="N398" s="71"/>
      <c r="O398" s="71">
        <f ca="1" t="shared" si="2"/>
        <v>0</v>
      </c>
      <c r="P398" s="71">
        <f ca="1" t="shared" si="3"/>
        <v>81</v>
      </c>
      <c r="Q398" s="8" t="str">
        <f>VLOOKUP(B398,辅助信息!E:M,9,FALSE)</f>
        <v>ZTWM-CDGS-XS-2024-0181-五冶天府-国道542项目（二批次）</v>
      </c>
    </row>
    <row r="399" s="8" customFormat="1" hidden="1" spans="1:17">
      <c r="A399" s="71"/>
      <c r="B399" s="4" t="s">
        <v>69</v>
      </c>
      <c r="C399" s="5">
        <v>45703</v>
      </c>
      <c r="D399" s="4" t="str">
        <f>VLOOKUP(B399,辅助信息!E:K,7,FALSE)</f>
        <v>JWDDCD2025050800081</v>
      </c>
      <c r="E399" s="4" t="str">
        <f>VLOOKUP(F399,辅助信息!A:B,2,FALSE)</f>
        <v>盘螺</v>
      </c>
      <c r="F399" s="4" t="s">
        <v>40</v>
      </c>
      <c r="G399" s="7">
        <v>6</v>
      </c>
      <c r="H399" s="7" t="e">
        <f>_xlfn._xlws.FILTER(#REF!,#REF!&amp;#REF!&amp;#REF!&amp;#REF!=C399&amp;F399&amp;I399&amp;J399,"未发货")</f>
        <v>#REF!</v>
      </c>
      <c r="I399" s="4" t="str">
        <f>VLOOKUP(B399,辅助信息!E:I,3,FALSE)</f>
        <v>（商投建工达州中医药科技园-4工区-2号楼）达州市通川区达州中医药职业学院犀牛大道北段</v>
      </c>
      <c r="J399" s="4" t="str">
        <f>VLOOKUP(B399,辅助信息!E:I,4,FALSE)</f>
        <v>张扬</v>
      </c>
      <c r="K399" s="4">
        <f>VLOOKUP(J399,辅助信息!H:I,2,FALSE)</f>
        <v>18381904567</v>
      </c>
      <c r="L399" s="56" t="str">
        <f>VLOOKUP(B399,辅助信息!E:J,6,FALSE)</f>
        <v>控制炉批号尽量少,优先安排达钢,提前联系到场规格及数量</v>
      </c>
      <c r="M399" s="98">
        <v>45704</v>
      </c>
      <c r="N399" s="71"/>
      <c r="O399" s="71">
        <f ca="1" t="shared" si="2"/>
        <v>0</v>
      </c>
      <c r="P399" s="71">
        <f ca="1" t="shared" si="3"/>
        <v>82</v>
      </c>
      <c r="Q399" s="8" t="str">
        <f>VLOOKUP(B399,辅助信息!E:M,9,FALSE)</f>
        <v>ZTWM-CDGS-XS-2024-0134-商投建工达州中医药科技成果示范园项目</v>
      </c>
    </row>
    <row r="400" s="8" customFormat="1" hidden="1" spans="1:17">
      <c r="A400" s="71"/>
      <c r="B400" s="4" t="s">
        <v>69</v>
      </c>
      <c r="C400" s="5">
        <v>45703</v>
      </c>
      <c r="D400" s="4" t="str">
        <f>VLOOKUP(B400,辅助信息!E:K,7,FALSE)</f>
        <v>JWDDCD2025050800081</v>
      </c>
      <c r="E400" s="4" t="str">
        <f>VLOOKUP(F400,辅助信息!A:B,2,FALSE)</f>
        <v>盘螺</v>
      </c>
      <c r="F400" s="4" t="s">
        <v>41</v>
      </c>
      <c r="G400" s="7">
        <v>9</v>
      </c>
      <c r="H400" s="7" t="e">
        <f>_xlfn._xlws.FILTER(#REF!,#REF!&amp;#REF!&amp;#REF!&amp;#REF!=C400&amp;F400&amp;I400&amp;J400,"未发货")</f>
        <v>#REF!</v>
      </c>
      <c r="I400" s="4" t="str">
        <f>VLOOKUP(B400,辅助信息!E:I,3,FALSE)</f>
        <v>（商投建工达州中医药科技园-4工区-2号楼）达州市通川区达州中医药职业学院犀牛大道北段</v>
      </c>
      <c r="J400" s="4" t="str">
        <f>VLOOKUP(B400,辅助信息!E:I,4,FALSE)</f>
        <v>张扬</v>
      </c>
      <c r="K400" s="4">
        <f>VLOOKUP(J400,辅助信息!H:I,2,FALSE)</f>
        <v>18381904567</v>
      </c>
      <c r="L400" s="85"/>
      <c r="M400" s="98">
        <v>45704</v>
      </c>
      <c r="N400" s="71"/>
      <c r="O400" s="71">
        <f ca="1" t="shared" si="2"/>
        <v>0</v>
      </c>
      <c r="P400" s="71">
        <f ca="1" t="shared" si="3"/>
        <v>82</v>
      </c>
      <c r="Q400" s="8" t="str">
        <f>VLOOKUP(B400,辅助信息!E:M,9,FALSE)</f>
        <v>ZTWM-CDGS-XS-2024-0134-商投建工达州中医药科技成果示范园项目</v>
      </c>
    </row>
    <row r="401" s="8" customFormat="1" hidden="1" spans="1:17">
      <c r="A401" s="71"/>
      <c r="B401" s="4" t="s">
        <v>69</v>
      </c>
      <c r="C401" s="5">
        <v>45703</v>
      </c>
      <c r="D401" s="4" t="str">
        <f>VLOOKUP(B401,辅助信息!E:K,7,FALSE)</f>
        <v>JWDDCD2025050800081</v>
      </c>
      <c r="E401" s="4" t="str">
        <f>VLOOKUP(F401,辅助信息!A:B,2,FALSE)</f>
        <v>螺纹钢</v>
      </c>
      <c r="F401" s="4" t="s">
        <v>32</v>
      </c>
      <c r="G401" s="7">
        <v>12</v>
      </c>
      <c r="H401" s="7" t="e">
        <f>_xlfn._xlws.FILTER(#REF!,#REF!&amp;#REF!&amp;#REF!&amp;#REF!=C401&amp;F401&amp;I401&amp;J401,"未发货")</f>
        <v>#REF!</v>
      </c>
      <c r="I401" s="4" t="str">
        <f>VLOOKUP(B401,辅助信息!E:I,3,FALSE)</f>
        <v>（商投建工达州中医药科技园-4工区-2号楼）达州市通川区达州中医药职业学院犀牛大道北段</v>
      </c>
      <c r="J401" s="4" t="str">
        <f>VLOOKUP(B401,辅助信息!E:I,4,FALSE)</f>
        <v>张扬</v>
      </c>
      <c r="K401" s="4">
        <f>VLOOKUP(J401,辅助信息!H:I,2,FALSE)</f>
        <v>18381904567</v>
      </c>
      <c r="L401" s="85"/>
      <c r="M401" s="98">
        <v>45704</v>
      </c>
      <c r="N401" s="71"/>
      <c r="O401" s="71">
        <f ca="1" t="shared" si="2"/>
        <v>0</v>
      </c>
      <c r="P401" s="71">
        <f ca="1" t="shared" si="3"/>
        <v>82</v>
      </c>
      <c r="Q401" s="8" t="str">
        <f>VLOOKUP(B401,辅助信息!E:M,9,FALSE)</f>
        <v>ZTWM-CDGS-XS-2024-0134-商投建工达州中医药科技成果示范园项目</v>
      </c>
    </row>
    <row r="402" s="8" customFormat="1" hidden="1" spans="1:17">
      <c r="A402" s="71"/>
      <c r="B402" s="4" t="s">
        <v>69</v>
      </c>
      <c r="C402" s="5">
        <v>45703</v>
      </c>
      <c r="D402" s="4" t="str">
        <f>VLOOKUP(B402,辅助信息!E:K,7,FALSE)</f>
        <v>JWDDCD2025050800081</v>
      </c>
      <c r="E402" s="4" t="str">
        <f>VLOOKUP(F402,辅助信息!A:B,2,FALSE)</f>
        <v>螺纹钢</v>
      </c>
      <c r="F402" s="4" t="s">
        <v>21</v>
      </c>
      <c r="G402" s="7">
        <v>30</v>
      </c>
      <c r="H402" s="7" t="e">
        <f>_xlfn._xlws.FILTER(#REF!,#REF!&amp;#REF!&amp;#REF!&amp;#REF!=C402&amp;F402&amp;I402&amp;J402,"未发货")</f>
        <v>#REF!</v>
      </c>
      <c r="I402" s="4" t="str">
        <f>VLOOKUP(B402,辅助信息!E:I,3,FALSE)</f>
        <v>（商投建工达州中医药科技园-4工区-2号楼）达州市通川区达州中医药职业学院犀牛大道北段</v>
      </c>
      <c r="J402" s="4" t="str">
        <f>VLOOKUP(B402,辅助信息!E:I,4,FALSE)</f>
        <v>张扬</v>
      </c>
      <c r="K402" s="4">
        <f>VLOOKUP(J402,辅助信息!H:I,2,FALSE)</f>
        <v>18381904567</v>
      </c>
      <c r="L402" s="83"/>
      <c r="M402" s="98">
        <v>45704</v>
      </c>
      <c r="N402" s="71"/>
      <c r="O402" s="71">
        <f ca="1" t="shared" si="2"/>
        <v>0</v>
      </c>
      <c r="P402" s="71">
        <f ca="1" t="shared" si="3"/>
        <v>82</v>
      </c>
      <c r="Q402" s="8" t="str">
        <f>VLOOKUP(B402,辅助信息!E:M,9,FALSE)</f>
        <v>ZTWM-CDGS-XS-2024-0134-商投建工达州中医药科技成果示范园项目</v>
      </c>
    </row>
    <row r="403" hidden="1" spans="2:18">
      <c r="B403" s="4" t="s">
        <v>84</v>
      </c>
      <c r="C403" s="5">
        <v>45703</v>
      </c>
      <c r="D403" s="4" t="str">
        <f>VLOOKUP(B403,辅助信息!E:K,7,FALSE)</f>
        <v>JWDDCD2024102400111</v>
      </c>
      <c r="E403" s="4" t="str">
        <f>VLOOKUP(F403,辅助信息!A:B,2,FALSE)</f>
        <v>螺纹钢</v>
      </c>
      <c r="F403" s="4" t="s">
        <v>27</v>
      </c>
      <c r="G403" s="7">
        <v>8</v>
      </c>
      <c r="H403" s="7" t="e">
        <f>_xlfn._xlws.FILTER(#REF!,#REF!&amp;#REF!&amp;#REF!&amp;#REF!=C403&amp;F403&amp;I403&amp;J403,"未发货")</f>
        <v>#REF!</v>
      </c>
      <c r="I403" s="4" t="str">
        <f>VLOOKUP(B403,辅助信息!E:I,3,FALSE)</f>
        <v>（五冶达州国道542项目-一工区路基一工段）四川省达州市达川区石梯火车站盖板加工点</v>
      </c>
      <c r="J403" s="4" t="str">
        <f>VLOOKUP(B403,辅助信息!E:I,4,FALSE)</f>
        <v>郑松</v>
      </c>
      <c r="K403" s="4">
        <f>VLOOKUP(J403,辅助信息!H:I,2,FALSE)</f>
        <v>13527304849</v>
      </c>
      <c r="L403" s="56" t="str">
        <f>VLOOKUP(B403,辅助信息!E:J,6,FALSE)</f>
        <v>五冶建设送货单,送货车型13米,装货前联系收货人核实到场规格,没提前告知进场规格现场不给予接收</v>
      </c>
      <c r="M403" s="98">
        <v>45705</v>
      </c>
      <c r="N403" s="69"/>
      <c r="O403" s="71">
        <f ca="1" t="shared" si="2"/>
        <v>0</v>
      </c>
      <c r="P403" s="71">
        <f ca="1" t="shared" si="3"/>
        <v>81</v>
      </c>
      <c r="Q403" s="8" t="str">
        <f>VLOOKUP(B403,辅助信息!E:M,9,FALSE)</f>
        <v>ZTWM-CDGS-XS-2024-0181-五冶天府-国道542项目（二批次）</v>
      </c>
      <c r="R403" s="8"/>
    </row>
    <row r="404" hidden="1" spans="2:18">
      <c r="B404" s="4" t="s">
        <v>84</v>
      </c>
      <c r="C404" s="5">
        <v>45703</v>
      </c>
      <c r="D404" s="4" t="str">
        <f>VLOOKUP(B404,辅助信息!E:K,7,FALSE)</f>
        <v>JWDDCD2024102400111</v>
      </c>
      <c r="E404" s="4" t="str">
        <f>VLOOKUP(F404,辅助信息!A:B,2,FALSE)</f>
        <v>螺纹钢</v>
      </c>
      <c r="F404" s="4" t="s">
        <v>33</v>
      </c>
      <c r="G404" s="7">
        <v>8</v>
      </c>
      <c r="H404" s="7" t="e">
        <f>_xlfn._xlws.FILTER(#REF!,#REF!&amp;#REF!&amp;#REF!&amp;#REF!=C404&amp;F404&amp;I404&amp;J404,"未发货")</f>
        <v>#REF!</v>
      </c>
      <c r="I404" s="4" t="str">
        <f>VLOOKUP(B404,辅助信息!E:I,3,FALSE)</f>
        <v>（五冶达州国道542项目-一工区路基一工段）四川省达州市达川区石梯火车站盖板加工点</v>
      </c>
      <c r="J404" s="4" t="str">
        <f>VLOOKUP(B404,辅助信息!E:I,4,FALSE)</f>
        <v>郑松</v>
      </c>
      <c r="K404" s="4">
        <f>VLOOKUP(J404,辅助信息!H:I,2,FALSE)</f>
        <v>13527304849</v>
      </c>
      <c r="L404" s="85"/>
      <c r="M404" s="98">
        <v>45705</v>
      </c>
      <c r="N404" s="69"/>
      <c r="O404" s="71">
        <f ca="1" t="shared" si="2"/>
        <v>0</v>
      </c>
      <c r="P404" s="71">
        <f ca="1" t="shared" si="3"/>
        <v>81</v>
      </c>
      <c r="Q404" s="8" t="str">
        <f>VLOOKUP(B404,辅助信息!E:M,9,FALSE)</f>
        <v>ZTWM-CDGS-XS-2024-0181-五冶天府-国道542项目（二批次）</v>
      </c>
      <c r="R404" s="8"/>
    </row>
    <row r="405" hidden="1" spans="2:18">
      <c r="B405" s="4" t="s">
        <v>84</v>
      </c>
      <c r="C405" s="5">
        <v>45703</v>
      </c>
      <c r="D405" s="4" t="str">
        <f>VLOOKUP(B405,辅助信息!E:K,7,FALSE)</f>
        <v>JWDDCD2024102400111</v>
      </c>
      <c r="E405" s="4" t="str">
        <f>VLOOKUP(F405,辅助信息!A:B,2,FALSE)</f>
        <v>螺纹钢</v>
      </c>
      <c r="F405" s="4" t="s">
        <v>18</v>
      </c>
      <c r="G405" s="7">
        <v>12</v>
      </c>
      <c r="H405" s="7" t="e">
        <f>_xlfn._xlws.FILTER(#REF!,#REF!&amp;#REF!&amp;#REF!&amp;#REF!=C405&amp;F405&amp;I405&amp;J405,"未发货")</f>
        <v>#REF!</v>
      </c>
      <c r="I405" s="4" t="str">
        <f>VLOOKUP(B405,辅助信息!E:I,3,FALSE)</f>
        <v>（五冶达州国道542项目-一工区路基一工段）四川省达州市达川区石梯火车站盖板加工点</v>
      </c>
      <c r="J405" s="4" t="str">
        <f>VLOOKUP(B405,辅助信息!E:I,4,FALSE)</f>
        <v>郑松</v>
      </c>
      <c r="K405" s="4">
        <f>VLOOKUP(J405,辅助信息!H:I,2,FALSE)</f>
        <v>13527304849</v>
      </c>
      <c r="L405" s="83"/>
      <c r="M405" s="98">
        <v>45705</v>
      </c>
      <c r="N405" s="69"/>
      <c r="O405" s="71">
        <f ca="1" t="shared" si="2"/>
        <v>0</v>
      </c>
      <c r="P405" s="71">
        <f ca="1" t="shared" si="3"/>
        <v>81</v>
      </c>
      <c r="Q405" s="8" t="str">
        <f>VLOOKUP(B405,辅助信息!E:M,9,FALSE)</f>
        <v>ZTWM-CDGS-XS-2024-0181-五冶天府-国道542项目（二批次）</v>
      </c>
      <c r="R405" s="8"/>
    </row>
    <row r="406" hidden="1" spans="1:18">
      <c r="A406" s="78" t="s">
        <v>85</v>
      </c>
      <c r="B406" s="4" t="s">
        <v>75</v>
      </c>
      <c r="C406" s="5">
        <v>45703</v>
      </c>
      <c r="D406" s="4" t="str">
        <f>VLOOKUP(B406,辅助信息!E:K,7,FALSE)</f>
        <v>JWDDCD2024102400111</v>
      </c>
      <c r="E406" s="4" t="str">
        <f>VLOOKUP(F406,辅助信息!A:B,2,FALSE)</f>
        <v>螺纹钢</v>
      </c>
      <c r="F406" s="4" t="s">
        <v>28</v>
      </c>
      <c r="G406" s="7">
        <v>9</v>
      </c>
      <c r="H406" s="7" t="e">
        <f>_xlfn._xlws.FILTER(#REF!,#REF!&amp;#REF!&amp;#REF!&amp;#REF!=C406&amp;F406&amp;I406&amp;J406,"未发货")</f>
        <v>#REF!</v>
      </c>
      <c r="I406" s="4" t="str">
        <f>VLOOKUP(B406,辅助信息!E:I,3,FALSE)</f>
        <v>（五冶达州国道542项目-一工区桥梁一工段）四川省达州市四川省达州市达川区石桥镇武寨村</v>
      </c>
      <c r="J406" s="4" t="str">
        <f>VLOOKUP(B406,辅助信息!E:I,4,FALSE)</f>
        <v>杨勇</v>
      </c>
      <c r="K406" s="4">
        <f>VLOOKUP(J406,辅助信息!H:I,2,FALSE)</f>
        <v>18398563998</v>
      </c>
      <c r="L406" s="56" t="str">
        <f>VLOOKUP(B406,辅助信息!E:J,6,FALSE)</f>
        <v>五冶建设送货单,送货车型13米,装货前联系收货人核实到场规格,没提前告知进场规格现场不给予接收</v>
      </c>
      <c r="M406" s="98">
        <v>45709</v>
      </c>
      <c r="N406" s="69"/>
      <c r="O406" s="71">
        <f ca="1" t="shared" si="2"/>
        <v>0</v>
      </c>
      <c r="P406" s="71">
        <f ca="1" t="shared" si="3"/>
        <v>77</v>
      </c>
      <c r="Q406" s="8" t="str">
        <f>VLOOKUP(B406,辅助信息!E:M,9,FALSE)</f>
        <v>ZTWM-CDGS-XS-2024-0181-五冶天府-国道542项目（二批次）</v>
      </c>
      <c r="R406" s="8"/>
    </row>
    <row r="407" hidden="1" spans="2:18">
      <c r="B407" s="4" t="s">
        <v>75</v>
      </c>
      <c r="C407" s="5">
        <v>45703</v>
      </c>
      <c r="D407" s="4" t="str">
        <f>VLOOKUP(B407,辅助信息!E:K,7,FALSE)</f>
        <v>JWDDCD2024102400111</v>
      </c>
      <c r="E407" s="4" t="str">
        <f>VLOOKUP(F407,辅助信息!A:B,2,FALSE)</f>
        <v>螺纹钢</v>
      </c>
      <c r="F407" s="4" t="s">
        <v>18</v>
      </c>
      <c r="G407" s="7">
        <v>9</v>
      </c>
      <c r="H407" s="7" t="e">
        <f>_xlfn._xlws.FILTER(#REF!,#REF!&amp;#REF!&amp;#REF!&amp;#REF!=C407&amp;F407&amp;I407&amp;J407,"未发货")</f>
        <v>#REF!</v>
      </c>
      <c r="I407" s="4" t="str">
        <f>VLOOKUP(B407,辅助信息!E:I,3,FALSE)</f>
        <v>（五冶达州国道542项目-一工区桥梁一工段）四川省达州市四川省达州市达川区石桥镇武寨村</v>
      </c>
      <c r="J407" s="4" t="str">
        <f>VLOOKUP(B407,辅助信息!E:I,4,FALSE)</f>
        <v>杨勇</v>
      </c>
      <c r="K407" s="4">
        <f>VLOOKUP(J407,辅助信息!H:I,2,FALSE)</f>
        <v>18398563998</v>
      </c>
      <c r="L407" s="85"/>
      <c r="M407" s="98">
        <v>45709</v>
      </c>
      <c r="N407" s="69"/>
      <c r="O407" s="71">
        <f ca="1" t="shared" si="2"/>
        <v>0</v>
      </c>
      <c r="P407" s="71">
        <f ca="1" t="shared" si="3"/>
        <v>77</v>
      </c>
      <c r="Q407" s="8" t="str">
        <f>VLOOKUP(B407,辅助信息!E:M,9,FALSE)</f>
        <v>ZTWM-CDGS-XS-2024-0181-五冶天府-国道542项目（二批次）</v>
      </c>
      <c r="R407" s="8"/>
    </row>
    <row r="408" hidden="1" spans="2:18">
      <c r="B408" s="4" t="s">
        <v>75</v>
      </c>
      <c r="C408" s="5">
        <v>45703</v>
      </c>
      <c r="D408" s="4" t="str">
        <f>VLOOKUP(B408,辅助信息!E:K,7,FALSE)</f>
        <v>JWDDCD2024102400111</v>
      </c>
      <c r="E408" s="4" t="str">
        <f>VLOOKUP(F408,辅助信息!A:B,2,FALSE)</f>
        <v>螺纹钢</v>
      </c>
      <c r="F408" s="4" t="s">
        <v>65</v>
      </c>
      <c r="G408" s="94">
        <v>36</v>
      </c>
      <c r="H408" s="7" t="e">
        <f>_xlfn._xlws.FILTER(#REF!,#REF!&amp;#REF!&amp;#REF!&amp;#REF!=C408&amp;F408&amp;I408&amp;J408,"未发货")</f>
        <v>#REF!</v>
      </c>
      <c r="I408" s="4" t="str">
        <f>VLOOKUP(B408,辅助信息!E:I,3,FALSE)</f>
        <v>（五冶达州国道542项目-一工区桥梁一工段）四川省达州市四川省达州市达川区石桥镇武寨村</v>
      </c>
      <c r="J408" s="4" t="str">
        <f>VLOOKUP(B408,辅助信息!E:I,4,FALSE)</f>
        <v>杨勇</v>
      </c>
      <c r="K408" s="4">
        <f>VLOOKUP(J408,辅助信息!H:I,2,FALSE)</f>
        <v>18398563998</v>
      </c>
      <c r="L408" s="85"/>
      <c r="M408" s="98">
        <v>45709</v>
      </c>
      <c r="N408" s="69"/>
      <c r="O408" s="71">
        <f ca="1" t="shared" si="2"/>
        <v>0</v>
      </c>
      <c r="P408" s="71">
        <f ca="1" t="shared" si="3"/>
        <v>77</v>
      </c>
      <c r="Q408" s="8" t="str">
        <f>VLOOKUP(B408,辅助信息!E:M,9,FALSE)</f>
        <v>ZTWM-CDGS-XS-2024-0181-五冶天府-国道542项目（二批次）</v>
      </c>
      <c r="R408" s="8"/>
    </row>
    <row r="409" hidden="1" spans="2:18">
      <c r="B409" s="4" t="s">
        <v>75</v>
      </c>
      <c r="C409" s="5">
        <v>45703</v>
      </c>
      <c r="D409" s="4" t="str">
        <f>VLOOKUP(B409,辅助信息!E:K,7,FALSE)</f>
        <v>JWDDCD2024102400111</v>
      </c>
      <c r="E409" s="4" t="str">
        <f>VLOOKUP(F409,辅助信息!A:B,2,FALSE)</f>
        <v>螺纹钢</v>
      </c>
      <c r="F409" s="4" t="s">
        <v>77</v>
      </c>
      <c r="G409" s="94">
        <v>20</v>
      </c>
      <c r="H409" s="7" t="e">
        <f>_xlfn._xlws.FILTER(#REF!,#REF!&amp;#REF!&amp;#REF!&amp;#REF!=C409&amp;F409&amp;I409&amp;J409,"未发货")</f>
        <v>#REF!</v>
      </c>
      <c r="I409" s="4" t="str">
        <f>VLOOKUP(B409,辅助信息!E:I,3,FALSE)</f>
        <v>（五冶达州国道542项目-一工区桥梁一工段）四川省达州市四川省达州市达川区石桥镇武寨村</v>
      </c>
      <c r="J409" s="4" t="str">
        <f>VLOOKUP(B409,辅助信息!E:I,4,FALSE)</f>
        <v>杨勇</v>
      </c>
      <c r="K409" s="4">
        <f>VLOOKUP(J409,辅助信息!H:I,2,FALSE)</f>
        <v>18398563998</v>
      </c>
      <c r="L409" s="85"/>
      <c r="M409" s="98"/>
      <c r="N409" s="69"/>
      <c r="Q409" s="8"/>
      <c r="R409" s="8"/>
    </row>
    <row r="410" hidden="1" spans="2:18">
      <c r="B410" s="4" t="s">
        <v>75</v>
      </c>
      <c r="C410" s="5">
        <v>45703</v>
      </c>
      <c r="D410" s="4" t="str">
        <f>VLOOKUP(B410,辅助信息!E:K,7,FALSE)</f>
        <v>JWDDCD2024102400111</v>
      </c>
      <c r="E410" s="4" t="str">
        <f>VLOOKUP(F410,辅助信息!A:B,2,FALSE)</f>
        <v>螺纹钢</v>
      </c>
      <c r="F410" s="4" t="s">
        <v>86</v>
      </c>
      <c r="G410" s="7">
        <v>26</v>
      </c>
      <c r="H410" s="7" t="e">
        <f>_xlfn._xlws.FILTER(#REF!,#REF!&amp;#REF!&amp;#REF!&amp;#REF!=C410&amp;F410&amp;I410&amp;J410,"未发货")</f>
        <v>#REF!</v>
      </c>
      <c r="I410" s="4" t="str">
        <f>VLOOKUP(B410,辅助信息!E:I,3,FALSE)</f>
        <v>（五冶达州国道542项目-一工区桥梁一工段）四川省达州市四川省达州市达川区石桥镇武寨村</v>
      </c>
      <c r="J410" s="4" t="str">
        <f>VLOOKUP(B410,辅助信息!E:I,4,FALSE)</f>
        <v>杨勇</v>
      </c>
      <c r="K410" s="4">
        <f>VLOOKUP(J410,辅助信息!H:I,2,FALSE)</f>
        <v>18398563998</v>
      </c>
      <c r="L410" s="83"/>
      <c r="M410" s="98">
        <v>45709</v>
      </c>
      <c r="N410" s="69"/>
      <c r="O410" s="71">
        <f ca="1" t="shared" ref="O410:O416" si="4">IF(OR(M410="",N410&lt;&gt;""),"",MAX(M410-TODAY(),0))</f>
        <v>0</v>
      </c>
      <c r="P410" s="71">
        <f ca="1" t="shared" ref="P410:P416" si="5">IF(M410="","",IF(N410&lt;&gt;"",MAX(N410-M410,0),IF(TODAY()&gt;M410,TODAY()-M410,0)))</f>
        <v>77</v>
      </c>
      <c r="Q410" s="8" t="str">
        <f>VLOOKUP(B410,辅助信息!E:M,9,FALSE)</f>
        <v>ZTWM-CDGS-XS-2024-0181-五冶天府-国道542项目（二批次）</v>
      </c>
      <c r="R410" s="8"/>
    </row>
    <row r="411" hidden="1" spans="2:18">
      <c r="B411" s="4" t="s">
        <v>87</v>
      </c>
      <c r="C411" s="5">
        <v>45703</v>
      </c>
      <c r="D411" s="4" t="str">
        <f>VLOOKUP(B411,辅助信息!E:K,7,FALSE)</f>
        <v>JWDDCD2024102400111</v>
      </c>
      <c r="E411" s="4" t="str">
        <f>VLOOKUP(F411,辅助信息!A:B,2,FALSE)</f>
        <v>螺纹钢</v>
      </c>
      <c r="F411" s="4" t="s">
        <v>27</v>
      </c>
      <c r="G411" s="7">
        <v>8</v>
      </c>
      <c r="H411" s="7" t="e">
        <f>_xlfn._xlws.FILTER(#REF!,#REF!&amp;#REF!&amp;#REF!&amp;#REF!=C411&amp;F411&amp;I411&amp;J411,"未发货")</f>
        <v>#REF!</v>
      </c>
      <c r="I411" s="4" t="str">
        <f>VLOOKUP(B411,辅助信息!E:I,3,FALSE)</f>
        <v>（五冶达州国道542项目-一工区桥梁二工段）四川省达州市达川区达川区石梯镇石成村</v>
      </c>
      <c r="J411" s="4" t="str">
        <f>VLOOKUP(B411,辅助信息!E:I,4,FALSE)</f>
        <v>夏树彬</v>
      </c>
      <c r="K411" s="4">
        <f>VLOOKUP(J411,辅助信息!H:I,2,FALSE)</f>
        <v>13518183653</v>
      </c>
      <c r="L411" s="56" t="str">
        <f>VLOOKUP(B411,辅助信息!E:J,6,FALSE)</f>
        <v>五冶建设送货单,送货车型9.6米,装货前联系收货人核实到场规格,没提前告知进场规格现场不给予接收</v>
      </c>
      <c r="M411" s="98">
        <v>45706</v>
      </c>
      <c r="N411" s="69"/>
      <c r="O411" s="71">
        <f ca="1" t="shared" si="4"/>
        <v>0</v>
      </c>
      <c r="P411" s="71">
        <f ca="1" t="shared" si="5"/>
        <v>80</v>
      </c>
      <c r="Q411" s="8" t="str">
        <f>VLOOKUP(B411,辅助信息!E:M,9,FALSE)</f>
        <v>ZTWM-CDGS-XS-2024-0181-五冶天府-国道542项目（二批次）</v>
      </c>
      <c r="R411" s="8"/>
    </row>
    <row r="412" hidden="1" spans="2:18">
      <c r="B412" s="4" t="s">
        <v>87</v>
      </c>
      <c r="C412" s="5">
        <v>45703</v>
      </c>
      <c r="D412" s="4" t="str">
        <f>VLOOKUP(B412,辅助信息!E:K,7,FALSE)</f>
        <v>JWDDCD2024102400111</v>
      </c>
      <c r="E412" s="4" t="str">
        <f>VLOOKUP(F412,辅助信息!A:B,2,FALSE)</f>
        <v>螺纹钢</v>
      </c>
      <c r="F412" s="4" t="s">
        <v>65</v>
      </c>
      <c r="G412" s="7">
        <v>27</v>
      </c>
      <c r="H412" s="7" t="e">
        <f>_xlfn._xlws.FILTER(#REF!,#REF!&amp;#REF!&amp;#REF!&amp;#REF!=C412&amp;F412&amp;I412&amp;J412,"未发货")</f>
        <v>#REF!</v>
      </c>
      <c r="I412" s="4" t="str">
        <f>VLOOKUP(B412,辅助信息!E:I,3,FALSE)</f>
        <v>（五冶达州国道542项目-一工区桥梁二工段）四川省达州市达川区达川区石梯镇石成村</v>
      </c>
      <c r="J412" s="4" t="str">
        <f>VLOOKUP(B412,辅助信息!E:I,4,FALSE)</f>
        <v>夏树彬</v>
      </c>
      <c r="K412" s="4">
        <f>VLOOKUP(J412,辅助信息!H:I,2,FALSE)</f>
        <v>13518183653</v>
      </c>
      <c r="L412" s="83"/>
      <c r="M412" s="98">
        <v>45706</v>
      </c>
      <c r="N412" s="69"/>
      <c r="O412" s="71">
        <f ca="1" t="shared" si="4"/>
        <v>0</v>
      </c>
      <c r="P412" s="71">
        <f ca="1" t="shared" si="5"/>
        <v>80</v>
      </c>
      <c r="Q412" s="8" t="str">
        <f>VLOOKUP(B412,辅助信息!E:M,9,FALSE)</f>
        <v>ZTWM-CDGS-XS-2024-0181-五冶天府-国道542项目（二批次）</v>
      </c>
      <c r="R412" s="8"/>
    </row>
    <row r="413" hidden="1" spans="2:18">
      <c r="B413" s="4" t="s">
        <v>74</v>
      </c>
      <c r="C413" s="5">
        <v>45703</v>
      </c>
      <c r="D413" s="4" t="str">
        <f>VLOOKUP(B413,辅助信息!E:K,7,FALSE)</f>
        <v>JWDDCD2024102400111</v>
      </c>
      <c r="E413" s="4" t="str">
        <f>VLOOKUP(F413,辅助信息!A:B,2,FALSE)</f>
        <v>螺纹钢</v>
      </c>
      <c r="F413" s="4" t="s">
        <v>19</v>
      </c>
      <c r="G413" s="7">
        <v>12</v>
      </c>
      <c r="H413" s="7" t="e">
        <f>_xlfn._xlws.FILTER(#REF!,#REF!&amp;#REF!&amp;#REF!&amp;#REF!=C413&amp;F413&amp;I413&amp;J413,"未发货")</f>
        <v>#REF!</v>
      </c>
      <c r="I413" s="4" t="str">
        <f>VLOOKUP(B413,辅助信息!E:I,3,FALSE)</f>
        <v>（五冶达州国道542项目-桥梁4标）四川省达州市达川区大堰镇双井村</v>
      </c>
      <c r="J413" s="4" t="str">
        <f>VLOOKUP(B413,辅助信息!E:I,4,FALSE)</f>
        <v>吴志强</v>
      </c>
      <c r="K413" s="4">
        <f>VLOOKUP(J413,辅助信息!H:I,2,FALSE)</f>
        <v>18820030907</v>
      </c>
      <c r="L413" s="56" t="str">
        <f>VLOOKUP(B413,辅助信息!E:J,6,FALSE)</f>
        <v>五冶建设送货单,送货车型13米,装货前联系收货人核实到场规格,没提前告知进场规格现场不给予接收</v>
      </c>
      <c r="M413" s="98">
        <v>45711</v>
      </c>
      <c r="N413" s="69"/>
      <c r="O413" s="71">
        <f ca="1" t="shared" si="4"/>
        <v>0</v>
      </c>
      <c r="P413" s="71">
        <f ca="1" t="shared" si="5"/>
        <v>75</v>
      </c>
      <c r="Q413" s="8" t="str">
        <f>VLOOKUP(B413,辅助信息!E:M,9,FALSE)</f>
        <v>ZTWM-CDGS-XS-2024-0181-五冶天府-国道542项目（二批次）</v>
      </c>
      <c r="R413" s="8"/>
    </row>
    <row r="414" hidden="1" spans="2:18">
      <c r="B414" s="4" t="s">
        <v>74</v>
      </c>
      <c r="C414" s="5">
        <v>45703</v>
      </c>
      <c r="D414" s="4" t="str">
        <f>VLOOKUP(B414,辅助信息!E:K,7,FALSE)</f>
        <v>JWDDCD2024102400111</v>
      </c>
      <c r="E414" s="4" t="str">
        <f>VLOOKUP(F414,辅助信息!A:B,2,FALSE)</f>
        <v>螺纹钢</v>
      </c>
      <c r="F414" s="4" t="s">
        <v>33</v>
      </c>
      <c r="G414" s="7">
        <v>12</v>
      </c>
      <c r="H414" s="7" t="e">
        <f>_xlfn._xlws.FILTER(#REF!,#REF!&amp;#REF!&amp;#REF!&amp;#REF!=C414&amp;F414&amp;I414&amp;J414,"未发货")</f>
        <v>#REF!</v>
      </c>
      <c r="I414" s="4" t="str">
        <f>VLOOKUP(B414,辅助信息!E:I,3,FALSE)</f>
        <v>（五冶达州国道542项目-桥梁4标）四川省达州市达川区大堰镇双井村</v>
      </c>
      <c r="J414" s="4" t="str">
        <f>VLOOKUP(B414,辅助信息!E:I,4,FALSE)</f>
        <v>吴志强</v>
      </c>
      <c r="K414" s="4">
        <f>VLOOKUP(J414,辅助信息!H:I,2,FALSE)</f>
        <v>18820030907</v>
      </c>
      <c r="L414" s="85"/>
      <c r="M414" s="98">
        <v>45711</v>
      </c>
      <c r="N414" s="69"/>
      <c r="O414" s="71">
        <f ca="1" t="shared" si="4"/>
        <v>0</v>
      </c>
      <c r="P414" s="71">
        <f ca="1" t="shared" si="5"/>
        <v>75</v>
      </c>
      <c r="Q414" s="8" t="str">
        <f>VLOOKUP(B414,辅助信息!E:M,9,FALSE)</f>
        <v>ZTWM-CDGS-XS-2024-0181-五冶天府-国道542项目（二批次）</v>
      </c>
      <c r="R414" s="8"/>
    </row>
    <row r="415" hidden="1" spans="2:18">
      <c r="B415" s="4" t="s">
        <v>74</v>
      </c>
      <c r="C415" s="5">
        <v>45703</v>
      </c>
      <c r="D415" s="4" t="str">
        <f>VLOOKUP(B415,辅助信息!E:K,7,FALSE)</f>
        <v>JWDDCD2024102400111</v>
      </c>
      <c r="E415" s="4" t="str">
        <f>VLOOKUP(F415,辅助信息!A:B,2,FALSE)</f>
        <v>螺纹钢</v>
      </c>
      <c r="F415" s="4" t="s">
        <v>28</v>
      </c>
      <c r="G415" s="7">
        <v>12</v>
      </c>
      <c r="H415" s="7" t="e">
        <f>_xlfn._xlws.FILTER(#REF!,#REF!&amp;#REF!&amp;#REF!&amp;#REF!=C415&amp;F415&amp;I415&amp;J415,"未发货")</f>
        <v>#REF!</v>
      </c>
      <c r="I415" s="4" t="str">
        <f>VLOOKUP(B415,辅助信息!E:I,3,FALSE)</f>
        <v>（五冶达州国道542项目-桥梁4标）四川省达州市达川区大堰镇双井村</v>
      </c>
      <c r="J415" s="4" t="str">
        <f>VLOOKUP(B415,辅助信息!E:I,4,FALSE)</f>
        <v>吴志强</v>
      </c>
      <c r="K415" s="4">
        <f>VLOOKUP(J415,辅助信息!H:I,2,FALSE)</f>
        <v>18820030907</v>
      </c>
      <c r="L415" s="85"/>
      <c r="M415" s="98">
        <v>45711</v>
      </c>
      <c r="N415" s="69"/>
      <c r="O415" s="71">
        <f ca="1" t="shared" si="4"/>
        <v>0</v>
      </c>
      <c r="P415" s="71">
        <f ca="1" t="shared" si="5"/>
        <v>75</v>
      </c>
      <c r="Q415" s="8" t="str">
        <f>VLOOKUP(B415,辅助信息!E:M,9,FALSE)</f>
        <v>ZTWM-CDGS-XS-2024-0181-五冶天府-国道542项目（二批次）</v>
      </c>
      <c r="R415" s="8"/>
    </row>
    <row r="416" hidden="1" spans="2:18">
      <c r="B416" s="4" t="s">
        <v>74</v>
      </c>
      <c r="C416" s="5">
        <v>45703</v>
      </c>
      <c r="D416" s="4" t="str">
        <f>VLOOKUP(B416,辅助信息!E:K,7,FALSE)</f>
        <v>JWDDCD2024102400111</v>
      </c>
      <c r="E416" s="4" t="str">
        <f>VLOOKUP(F416,辅助信息!A:B,2,FALSE)</f>
        <v>螺纹钢</v>
      </c>
      <c r="F416" s="4" t="s">
        <v>18</v>
      </c>
      <c r="G416" s="7">
        <v>3</v>
      </c>
      <c r="H416" s="7" t="e">
        <f>_xlfn._xlws.FILTER(#REF!,#REF!&amp;#REF!&amp;#REF!&amp;#REF!=C416&amp;F416&amp;I416&amp;J416,"未发货")</f>
        <v>#REF!</v>
      </c>
      <c r="I416" s="4" t="str">
        <f>VLOOKUP(B416,辅助信息!E:I,3,FALSE)</f>
        <v>（五冶达州国道542项目-桥梁4标）四川省达州市达川区大堰镇双井村</v>
      </c>
      <c r="J416" s="4" t="str">
        <f>VLOOKUP(B416,辅助信息!E:I,4,FALSE)</f>
        <v>吴志强</v>
      </c>
      <c r="K416" s="4">
        <f>VLOOKUP(J416,辅助信息!H:I,2,FALSE)</f>
        <v>18820030907</v>
      </c>
      <c r="L416" s="83"/>
      <c r="M416" s="98">
        <v>45711</v>
      </c>
      <c r="N416" s="69"/>
      <c r="O416" s="71">
        <f ca="1" t="shared" si="4"/>
        <v>0</v>
      </c>
      <c r="P416" s="71">
        <f ca="1" t="shared" si="5"/>
        <v>75</v>
      </c>
      <c r="Q416" s="8" t="str">
        <f>VLOOKUP(B416,辅助信息!E:M,9,FALSE)</f>
        <v>ZTWM-CDGS-XS-2024-0181-五冶天府-国道542项目（二批次）</v>
      </c>
      <c r="R416" s="8"/>
    </row>
    <row r="417" hidden="1" spans="2:18">
      <c r="B417" s="4" t="s">
        <v>79</v>
      </c>
      <c r="C417" s="5">
        <v>45703</v>
      </c>
      <c r="D417" s="4" t="str">
        <f>VLOOKUP(B417,辅助信息!E:K,7,FALSE)</f>
        <v>JWDDCD2024102400111</v>
      </c>
      <c r="E417" s="4" t="str">
        <f>VLOOKUP(F417,辅助信息!A:B,2,FALSE)</f>
        <v>盘螺</v>
      </c>
      <c r="F417" s="4" t="s">
        <v>40</v>
      </c>
      <c r="G417" s="7">
        <v>3</v>
      </c>
      <c r="H417" s="7" t="e">
        <f>_xlfn._xlws.FILTER(#REF!,#REF!&amp;#REF!&amp;#REF!&amp;#REF!=C417&amp;F417&amp;I417&amp;J417,"未发货")</f>
        <v>#REF!</v>
      </c>
      <c r="I417" s="4" t="str">
        <f>VLOOKUP(B417,辅助信息!E:I,3,FALSE)</f>
        <v>（五冶达州国道542项目-养护工区）四川省达州市达川区管村镇油房村</v>
      </c>
      <c r="J417" s="4"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9"/>
      <c r="N417" s="69"/>
      <c r="O417" s="69"/>
      <c r="P417" s="69"/>
      <c r="Q417" s="8" t="str">
        <f>VLOOKUP(B417,辅助信息!E:M,9,FALSE)</f>
        <v>ZTWM-CDGS-XS-2024-0181-五冶天府-国道542项目（二批次）</v>
      </c>
      <c r="R417" s="8"/>
    </row>
    <row r="418" hidden="1" spans="2:18">
      <c r="B418" s="4" t="s">
        <v>79</v>
      </c>
      <c r="C418" s="5">
        <v>45703</v>
      </c>
      <c r="D418" s="4" t="str">
        <f>VLOOKUP(B418,辅助信息!E:K,7,FALSE)</f>
        <v>JWDDCD2024102400111</v>
      </c>
      <c r="E418" s="4" t="str">
        <f>VLOOKUP(F418,辅助信息!A:B,2,FALSE)</f>
        <v>盘螺</v>
      </c>
      <c r="F418" s="4" t="s">
        <v>41</v>
      </c>
      <c r="G418" s="7">
        <v>3</v>
      </c>
      <c r="H418" s="7" t="e">
        <f>_xlfn._xlws.FILTER(#REF!,#REF!&amp;#REF!&amp;#REF!&amp;#REF!=C418&amp;F418&amp;I418&amp;J418,"未发货")</f>
        <v>#REF!</v>
      </c>
      <c r="I418" s="4" t="str">
        <f>VLOOKUP(B418,辅助信息!E:I,3,FALSE)</f>
        <v>（五冶达州国道542项目-养护工区）四川省达州市达川区管村镇油房村</v>
      </c>
      <c r="J418" s="4" t="str">
        <f>VLOOKUP(B418,辅助信息!E:I,4,FALSE)</f>
        <v>侯自强</v>
      </c>
      <c r="K418" s="86">
        <f>VLOOKUP(J418,辅助信息!H:I,2,FALSE)</f>
        <v>13281725223</v>
      </c>
      <c r="L418" s="85"/>
      <c r="M418" s="69"/>
      <c r="N418" s="69"/>
      <c r="O418" s="69"/>
      <c r="P418" s="69"/>
      <c r="Q418" s="8" t="str">
        <f>VLOOKUP(B418,辅助信息!E:M,9,FALSE)</f>
        <v>ZTWM-CDGS-XS-2024-0181-五冶天府-国道542项目（二批次）</v>
      </c>
      <c r="R418" s="8"/>
    </row>
    <row r="419" hidden="1" spans="2:18">
      <c r="B419" s="4" t="s">
        <v>79</v>
      </c>
      <c r="C419" s="5">
        <v>45703</v>
      </c>
      <c r="D419" s="4" t="str">
        <f>VLOOKUP(B419,辅助信息!E:K,7,FALSE)</f>
        <v>JWDDCD2024102400111</v>
      </c>
      <c r="E419" s="4" t="str">
        <f>VLOOKUP(F419,辅助信息!A:B,2,FALSE)</f>
        <v>螺纹钢</v>
      </c>
      <c r="F419" s="4" t="s">
        <v>27</v>
      </c>
      <c r="G419" s="94">
        <v>9</v>
      </c>
      <c r="H419" s="7" t="e">
        <f>_xlfn._xlws.FILTER(#REF!,#REF!&amp;#REF!&amp;#REF!&amp;#REF!=C419&amp;F419&amp;I419&amp;J419,"未发货")</f>
        <v>#REF!</v>
      </c>
      <c r="I419" s="4" t="str">
        <f>VLOOKUP(B419,辅助信息!E:I,3,FALSE)</f>
        <v>（五冶达州国道542项目-养护工区）四川省达州市达川区管村镇油房村</v>
      </c>
      <c r="J419" s="4" t="str">
        <f>VLOOKUP(B419,辅助信息!E:I,4,FALSE)</f>
        <v>侯自强</v>
      </c>
      <c r="K419" s="86">
        <f>VLOOKUP(J419,辅助信息!H:I,2,FALSE)</f>
        <v>13281725223</v>
      </c>
      <c r="L419" s="85"/>
      <c r="M419" s="69"/>
      <c r="N419" s="69"/>
      <c r="O419" s="69"/>
      <c r="P419" s="69"/>
      <c r="Q419" s="8" t="str">
        <f>VLOOKUP(B419,辅助信息!E:M,9,FALSE)</f>
        <v>ZTWM-CDGS-XS-2024-0181-五冶天府-国道542项目（二批次）</v>
      </c>
      <c r="R419" s="8"/>
    </row>
    <row r="420" hidden="1" spans="2:18">
      <c r="B420" s="4" t="s">
        <v>79</v>
      </c>
      <c r="C420" s="5">
        <v>45703</v>
      </c>
      <c r="D420" s="4" t="str">
        <f>VLOOKUP(B420,辅助信息!E:K,7,FALSE)</f>
        <v>JWDDCD2024102400111</v>
      </c>
      <c r="E420" s="4" t="str">
        <f>VLOOKUP(F420,辅助信息!A:B,2,FALSE)</f>
        <v>螺纹钢</v>
      </c>
      <c r="F420" s="4" t="s">
        <v>19</v>
      </c>
      <c r="G420" s="7">
        <v>20</v>
      </c>
      <c r="H420" s="7" t="e">
        <f>_xlfn._xlws.FILTER(#REF!,#REF!&amp;#REF!&amp;#REF!&amp;#REF!=C420&amp;F420&amp;I420&amp;J420,"未发货")</f>
        <v>#REF!</v>
      </c>
      <c r="I420" s="4" t="str">
        <f>VLOOKUP(B420,辅助信息!E:I,3,FALSE)</f>
        <v>（五冶达州国道542项目-养护工区）四川省达州市达川区管村镇油房村</v>
      </c>
      <c r="J420" s="4" t="str">
        <f>VLOOKUP(B420,辅助信息!E:I,4,FALSE)</f>
        <v>侯自强</v>
      </c>
      <c r="K420" s="86">
        <f>VLOOKUP(J420,辅助信息!H:I,2,FALSE)</f>
        <v>13281725223</v>
      </c>
      <c r="L420" s="85"/>
      <c r="M420" s="69"/>
      <c r="N420" s="69"/>
      <c r="O420" s="69"/>
      <c r="P420" s="69"/>
      <c r="Q420" s="8" t="str">
        <f>VLOOKUP(B420,辅助信息!E:M,9,FALSE)</f>
        <v>ZTWM-CDGS-XS-2024-0181-五冶天府-国道542项目（二批次）</v>
      </c>
      <c r="R420" s="8"/>
    </row>
    <row r="421" hidden="1" spans="2:18">
      <c r="B421" s="4" t="s">
        <v>79</v>
      </c>
      <c r="C421" s="5">
        <v>45703</v>
      </c>
      <c r="D421" s="4" t="str">
        <f>VLOOKUP(B421,辅助信息!E:K,7,FALSE)</f>
        <v>JWDDCD2024102400111</v>
      </c>
      <c r="E421" s="4" t="str">
        <f>VLOOKUP(F421,辅助信息!A:B,2,FALSE)</f>
        <v>螺纹钢</v>
      </c>
      <c r="F421" s="4" t="s">
        <v>32</v>
      </c>
      <c r="G421" s="94">
        <v>9</v>
      </c>
      <c r="H421" s="7" t="e">
        <f>_xlfn._xlws.FILTER(#REF!,#REF!&amp;#REF!&amp;#REF!&amp;#REF!=C421&amp;F421&amp;I421&amp;J421,"未发货")</f>
        <v>#REF!</v>
      </c>
      <c r="I421" s="4" t="str">
        <f>VLOOKUP(B421,辅助信息!E:I,3,FALSE)</f>
        <v>（五冶达州国道542项目-养护工区）四川省达州市达川区管村镇油房村</v>
      </c>
      <c r="J421" s="4" t="str">
        <f>VLOOKUP(B421,辅助信息!E:I,4,FALSE)</f>
        <v>侯自强</v>
      </c>
      <c r="K421" s="86">
        <f>VLOOKUP(J421,辅助信息!H:I,2,FALSE)</f>
        <v>13281725223</v>
      </c>
      <c r="L421" s="85"/>
      <c r="M421" s="69"/>
      <c r="N421" s="69"/>
      <c r="O421" s="69"/>
      <c r="P421" s="69"/>
      <c r="Q421" s="8" t="str">
        <f>VLOOKUP(B421,辅助信息!E:M,9,FALSE)</f>
        <v>ZTWM-CDGS-XS-2024-0181-五冶天府-国道542项目（二批次）</v>
      </c>
      <c r="R421" s="8"/>
    </row>
    <row r="422" hidden="1" spans="2:18">
      <c r="B422" s="4" t="s">
        <v>79</v>
      </c>
      <c r="C422" s="5">
        <v>45703</v>
      </c>
      <c r="D422" s="4" t="str">
        <f>VLOOKUP(B422,辅助信息!E:K,7,FALSE)</f>
        <v>JWDDCD2024102400111</v>
      </c>
      <c r="E422" s="4" t="str">
        <f>VLOOKUP(F422,辅助信息!A:B,2,FALSE)</f>
        <v>螺纹钢</v>
      </c>
      <c r="F422" s="4" t="s">
        <v>30</v>
      </c>
      <c r="G422" s="7">
        <v>3</v>
      </c>
      <c r="H422" s="7" t="e">
        <f>_xlfn._xlws.FILTER(#REF!,#REF!&amp;#REF!&amp;#REF!&amp;#REF!=C422&amp;F422&amp;I422&amp;J422,"未发货")</f>
        <v>#REF!</v>
      </c>
      <c r="I422" s="4" t="str">
        <f>VLOOKUP(B422,辅助信息!E:I,3,FALSE)</f>
        <v>（五冶达州国道542项目-养护工区）四川省达州市达川区管村镇油房村</v>
      </c>
      <c r="J422" s="4" t="str">
        <f>VLOOKUP(B422,辅助信息!E:I,4,FALSE)</f>
        <v>侯自强</v>
      </c>
      <c r="K422" s="86">
        <f>VLOOKUP(J422,辅助信息!H:I,2,FALSE)</f>
        <v>13281725223</v>
      </c>
      <c r="L422" s="85"/>
      <c r="M422" s="69"/>
      <c r="N422" s="69"/>
      <c r="O422" s="69"/>
      <c r="P422" s="69"/>
      <c r="Q422" s="8" t="str">
        <f>VLOOKUP(B422,辅助信息!E:M,9,FALSE)</f>
        <v>ZTWM-CDGS-XS-2024-0181-五冶天府-国道542项目（二批次）</v>
      </c>
      <c r="R422" s="8"/>
    </row>
    <row r="423" hidden="1" spans="2:18">
      <c r="B423" s="4" t="s">
        <v>79</v>
      </c>
      <c r="C423" s="5">
        <v>45703</v>
      </c>
      <c r="D423" s="4" t="str">
        <f>VLOOKUP(B423,辅助信息!E:K,7,FALSE)</f>
        <v>JWDDCD2024102400111</v>
      </c>
      <c r="E423" s="4" t="str">
        <f>VLOOKUP(F423,辅助信息!A:B,2,FALSE)</f>
        <v>螺纹钢</v>
      </c>
      <c r="F423" s="4" t="s">
        <v>33</v>
      </c>
      <c r="G423" s="94">
        <v>25</v>
      </c>
      <c r="H423" s="7" t="e">
        <f>_xlfn._xlws.FILTER(#REF!,#REF!&amp;#REF!&amp;#REF!&amp;#REF!=C423&amp;F423&amp;I423&amp;J423,"未发货")</f>
        <v>#REF!</v>
      </c>
      <c r="I423" s="4" t="str">
        <f>VLOOKUP(B423,辅助信息!E:I,3,FALSE)</f>
        <v>（五冶达州国道542项目-养护工区）四川省达州市达川区管村镇油房村</v>
      </c>
      <c r="J423" s="4" t="str">
        <f>VLOOKUP(B423,辅助信息!E:I,4,FALSE)</f>
        <v>侯自强</v>
      </c>
      <c r="K423" s="86">
        <f>VLOOKUP(J423,辅助信息!H:I,2,FALSE)</f>
        <v>13281725223</v>
      </c>
      <c r="L423" s="85"/>
      <c r="M423" s="69"/>
      <c r="N423" s="69"/>
      <c r="O423" s="69"/>
      <c r="P423" s="69"/>
      <c r="Q423" s="8" t="str">
        <f>VLOOKUP(B423,辅助信息!E:M,9,FALSE)</f>
        <v>ZTWM-CDGS-XS-2024-0181-五冶天府-国道542项目（二批次）</v>
      </c>
      <c r="R423" s="8"/>
    </row>
    <row r="424" hidden="1" spans="2:18">
      <c r="B424" s="4" t="s">
        <v>79</v>
      </c>
      <c r="C424" s="5">
        <v>45703</v>
      </c>
      <c r="D424" s="4" t="str">
        <f>VLOOKUP(B424,辅助信息!E:K,7,FALSE)</f>
        <v>JWDDCD2024102400111</v>
      </c>
      <c r="E424" s="4" t="str">
        <f>VLOOKUP(F424,辅助信息!A:B,2,FALSE)</f>
        <v>螺纹钢</v>
      </c>
      <c r="F424" s="4" t="s">
        <v>18</v>
      </c>
      <c r="G424" s="94">
        <v>90</v>
      </c>
      <c r="H424" s="7" t="e">
        <f>_xlfn._xlws.FILTER(#REF!,#REF!&amp;#REF!&amp;#REF!&amp;#REF!=C424&amp;F424&amp;I424&amp;J424,"未发货")</f>
        <v>#REF!</v>
      </c>
      <c r="I424" s="4" t="str">
        <f>VLOOKUP(B424,辅助信息!E:I,3,FALSE)</f>
        <v>（五冶达州国道542项目-养护工区）四川省达州市达川区管村镇油房村</v>
      </c>
      <c r="J424" s="4" t="str">
        <f>VLOOKUP(B424,辅助信息!E:I,4,FALSE)</f>
        <v>侯自强</v>
      </c>
      <c r="K424" s="86">
        <f>VLOOKUP(J424,辅助信息!H:I,2,FALSE)</f>
        <v>13281725223</v>
      </c>
      <c r="L424" s="83"/>
      <c r="M424" s="69"/>
      <c r="N424" s="69"/>
      <c r="O424" s="69"/>
      <c r="P424" s="69"/>
      <c r="Q424" s="8" t="str">
        <f>VLOOKUP(B424,辅助信息!E:M,9,FALSE)</f>
        <v>ZTWM-CDGS-XS-2024-0181-五冶天府-国道542项目（二批次）</v>
      </c>
      <c r="R424" s="8"/>
    </row>
    <row r="425" s="8" customFormat="1" hidden="1" spans="2:17">
      <c r="B425" s="4" t="s">
        <v>80</v>
      </c>
      <c r="C425" s="5">
        <v>45704</v>
      </c>
      <c r="D425" s="4" t="e">
        <f>VLOOKUP(B425,辅助信息!E:K,7,FALSE)</f>
        <v>#N/A</v>
      </c>
      <c r="E425" s="4" t="str">
        <f>VLOOKUP(F425,辅助信息!A:B,2,FALSE)</f>
        <v>盘螺</v>
      </c>
      <c r="F425" s="4" t="s">
        <v>49</v>
      </c>
      <c r="G425" s="4">
        <v>7.5</v>
      </c>
      <c r="H425" s="4" t="e">
        <f>_xlfn._xlws.FILTER(#REF!,#REF!&amp;#REF!&amp;#REF!&amp;#REF!=C425&amp;F425&amp;I425&amp;J425,"未发货")</f>
        <v>#REF!</v>
      </c>
      <c r="I425" s="4" t="e">
        <f>VLOOKUP(B425,辅助信息!E:I,3,FALSE)</f>
        <v>#N/A</v>
      </c>
      <c r="J425" s="4" t="e">
        <f>VLOOKUP(B425,辅助信息!E:I,4,FALSE)</f>
        <v>#N/A</v>
      </c>
      <c r="K425" s="4" t="e">
        <f>VLOOKUP(J425,辅助信息!H:I,2,FALSE)</f>
        <v>#N/A</v>
      </c>
      <c r="L425" s="8" t="e">
        <f>VLOOKUP(B425,辅助信息!E:J,6,FALSE)</f>
        <v>#N/A</v>
      </c>
      <c r="M425" s="101">
        <v>45703</v>
      </c>
      <c r="N425" s="101"/>
      <c r="O425" s="8">
        <f ca="1" t="shared" ref="O425:O442" si="6">IF(OR(M425="",N425&lt;&gt;""),"",MAX(M425-TODAY(),0))</f>
        <v>0</v>
      </c>
      <c r="P425" s="8">
        <f ca="1" t="shared" ref="P425:P442" si="7">IF(M425="","",IF(N425&lt;&gt;"",MAX(N425-M425,0),IF(TODAY()&gt;M425,TODAY()-M425,0)))</f>
        <v>83</v>
      </c>
      <c r="Q425" s="8" t="e">
        <f>VLOOKUP(B425,辅助信息!E:M,9,FALSE)</f>
        <v>#N/A</v>
      </c>
    </row>
    <row r="426" s="8" customFormat="1" hidden="1" spans="2:17">
      <c r="B426" s="4" t="s">
        <v>80</v>
      </c>
      <c r="C426" s="5">
        <v>45704</v>
      </c>
      <c r="D426" s="4" t="e">
        <f>VLOOKUP(B426,辅助信息!E:K,7,FALSE)</f>
        <v>#N/A</v>
      </c>
      <c r="E426" s="4" t="str">
        <f>VLOOKUP(F426,辅助信息!A:B,2,FALSE)</f>
        <v>盘螺</v>
      </c>
      <c r="F426" s="4" t="s">
        <v>40</v>
      </c>
      <c r="G426" s="4">
        <v>15</v>
      </c>
      <c r="H426" s="4" t="e">
        <f>_xlfn._xlws.FILTER(#REF!,#REF!&amp;#REF!&amp;#REF!&amp;#REF!=C426&amp;F426&amp;I426&amp;J426,"未发货")</f>
        <v>#REF!</v>
      </c>
      <c r="I426" s="4" t="e">
        <f>VLOOKUP(B426,辅助信息!E:I,3,FALSE)</f>
        <v>#N/A</v>
      </c>
      <c r="J426" s="4" t="e">
        <f>VLOOKUP(B426,辅助信息!E:I,4,FALSE)</f>
        <v>#N/A</v>
      </c>
      <c r="K426" s="4" t="e">
        <f>VLOOKUP(J426,辅助信息!H:I,2,FALSE)</f>
        <v>#N/A</v>
      </c>
      <c r="M426" s="101">
        <v>45703</v>
      </c>
      <c r="N426" s="101"/>
      <c r="O426" s="8">
        <f ca="1" t="shared" si="6"/>
        <v>0</v>
      </c>
      <c r="P426" s="8">
        <f ca="1" t="shared" si="7"/>
        <v>83</v>
      </c>
      <c r="Q426" s="8" t="e">
        <f>VLOOKUP(B426,辅助信息!E:M,9,FALSE)</f>
        <v>#N/A</v>
      </c>
    </row>
    <row r="427" s="8" customFormat="1" hidden="1" spans="2:17">
      <c r="B427" s="4" t="s">
        <v>80</v>
      </c>
      <c r="C427" s="5">
        <v>45704</v>
      </c>
      <c r="D427" s="4" t="e">
        <f>VLOOKUP(B427,辅助信息!E:K,7,FALSE)</f>
        <v>#N/A</v>
      </c>
      <c r="E427" s="4" t="str">
        <f>VLOOKUP(F427,辅助信息!A:B,2,FALSE)</f>
        <v>螺纹钢</v>
      </c>
      <c r="F427" s="4" t="s">
        <v>30</v>
      </c>
      <c r="G427" s="4">
        <v>12</v>
      </c>
      <c r="H427" s="4" t="e">
        <f>_xlfn._xlws.FILTER(#REF!,#REF!&amp;#REF!&amp;#REF!&amp;#REF!=C427&amp;F427&amp;I427&amp;J427,"未发货")</f>
        <v>#REF!</v>
      </c>
      <c r="I427" s="4" t="e">
        <f>VLOOKUP(B427,辅助信息!E:I,3,FALSE)</f>
        <v>#N/A</v>
      </c>
      <c r="J427" s="4" t="e">
        <f>VLOOKUP(B427,辅助信息!E:I,4,FALSE)</f>
        <v>#N/A</v>
      </c>
      <c r="K427" s="4" t="e">
        <f>VLOOKUP(J427,辅助信息!H:I,2,FALSE)</f>
        <v>#N/A</v>
      </c>
      <c r="M427" s="101">
        <v>45703</v>
      </c>
      <c r="N427" s="101"/>
      <c r="O427" s="8">
        <f ca="1" t="shared" si="6"/>
        <v>0</v>
      </c>
      <c r="P427" s="8">
        <f ca="1" t="shared" si="7"/>
        <v>83</v>
      </c>
      <c r="Q427" s="8" t="e">
        <f>VLOOKUP(B427,辅助信息!E:M,9,FALSE)</f>
        <v>#N/A</v>
      </c>
    </row>
    <row r="428" s="8" customFormat="1" hidden="1" spans="2:17">
      <c r="B428" s="4" t="s">
        <v>64</v>
      </c>
      <c r="C428" s="5">
        <v>45704</v>
      </c>
      <c r="D428" s="4" t="str">
        <f>VLOOKUP(B428,辅助信息!E:K,7,FALSE)</f>
        <v>JWDDCD2024102400111</v>
      </c>
      <c r="E428" s="4" t="str">
        <f>VLOOKUP(F428,辅助信息!A:B,2,FALSE)</f>
        <v>螺纹钢</v>
      </c>
      <c r="F428" s="4" t="s">
        <v>32</v>
      </c>
      <c r="G428" s="4">
        <v>21</v>
      </c>
      <c r="H428" s="4" t="e">
        <f>_xlfn._xlws.FILTER(#REF!,#REF!&amp;#REF!&amp;#REF!&amp;#REF!=C428&amp;F428&amp;I428&amp;J428,"未发货")</f>
        <v>#REF!</v>
      </c>
      <c r="I428" s="4" t="str">
        <f>VLOOKUP(B428,辅助信息!E:I,3,FALSE)</f>
        <v>（五冶达州国道542项目-三工区桥梁3工段）四川省达州市达川区赵固镇水文村原村委会下300米</v>
      </c>
      <c r="J428" s="4" t="str">
        <f>VLOOKUP(B428,辅助信息!E:I,4,FALSE)</f>
        <v>李代茂</v>
      </c>
      <c r="K428" s="4">
        <f>VLOOKUP(J428,辅助信息!H:I,2,FALSE)</f>
        <v>18302833536</v>
      </c>
      <c r="L428" s="8" t="str">
        <f>VLOOKUP(B428,辅助信息!E:J,6,FALSE)</f>
        <v>五冶建设送货单,送货车型9.6米,装货前联系收货人核实到场规格,没提前告知进场规格现场不给予接收</v>
      </c>
      <c r="M428" s="101">
        <v>45704</v>
      </c>
      <c r="O428" s="8">
        <f ca="1" t="shared" si="6"/>
        <v>0</v>
      </c>
      <c r="P428" s="8">
        <f ca="1" t="shared" si="7"/>
        <v>82</v>
      </c>
      <c r="Q428" s="8" t="str">
        <f>VLOOKUP(B428,辅助信息!E:M,9,FALSE)</f>
        <v>ZTWM-CDGS-XS-2024-0181-五冶天府-国道542项目（二批次）</v>
      </c>
    </row>
    <row r="429" s="8" customFormat="1" hidden="1" spans="2:17">
      <c r="B429" s="4" t="s">
        <v>64</v>
      </c>
      <c r="C429" s="5">
        <v>45704</v>
      </c>
      <c r="D429" s="4" t="str">
        <f>VLOOKUP(B429,辅助信息!E:K,7,FALSE)</f>
        <v>JWDDCD2024102400111</v>
      </c>
      <c r="E429" s="4" t="str">
        <f>VLOOKUP(F429,辅助信息!A:B,2,FALSE)</f>
        <v>螺纹钢</v>
      </c>
      <c r="F429" s="4" t="s">
        <v>65</v>
      </c>
      <c r="G429" s="4">
        <v>42</v>
      </c>
      <c r="H429" s="4" t="e">
        <f>_xlfn._xlws.FILTER(#REF!,#REF!&amp;#REF!&amp;#REF!&amp;#REF!=C429&amp;F429&amp;I429&amp;J429,"未发货")</f>
        <v>#REF!</v>
      </c>
      <c r="I429" s="4" t="str">
        <f>VLOOKUP(B429,辅助信息!E:I,3,FALSE)</f>
        <v>（五冶达州国道542项目-三工区桥梁3工段）四川省达州市达川区赵固镇水文村原村委会下300米</v>
      </c>
      <c r="J429" s="4" t="str">
        <f>VLOOKUP(B429,辅助信息!E:I,4,FALSE)</f>
        <v>李代茂</v>
      </c>
      <c r="K429" s="4">
        <f>VLOOKUP(J429,辅助信息!H:I,2,FALSE)</f>
        <v>18302833536</v>
      </c>
      <c r="M429" s="101">
        <v>45704</v>
      </c>
      <c r="O429" s="8">
        <f ca="1" t="shared" si="6"/>
        <v>0</v>
      </c>
      <c r="P429" s="8">
        <f ca="1" t="shared" si="7"/>
        <v>82</v>
      </c>
      <c r="Q429" s="8" t="str">
        <f>VLOOKUP(B429,辅助信息!E:M,9,FALSE)</f>
        <v>ZTWM-CDGS-XS-2024-0181-五冶天府-国道542项目（二批次）</v>
      </c>
    </row>
    <row r="430" s="8" customFormat="1" hidden="1" spans="2:17">
      <c r="B430" s="4" t="s">
        <v>48</v>
      </c>
      <c r="C430" s="5">
        <v>45704</v>
      </c>
      <c r="D430" s="4" t="str">
        <f>VLOOKUP(B430,辅助信息!E:K,7,FALSE)</f>
        <v>ZTWM-CDGS-YL-20240529-006</v>
      </c>
      <c r="E430" s="4" t="str">
        <f>VLOOKUP(F430,辅助信息!A:B,2,FALSE)</f>
        <v>盘螺</v>
      </c>
      <c r="F430" s="4" t="s">
        <v>49</v>
      </c>
      <c r="G430" s="4">
        <v>3</v>
      </c>
      <c r="H430" s="4" t="e">
        <f>_xlfn._xlws.FILTER(#REF!,#REF!&amp;#REF!&amp;#REF!&amp;#REF!=C430&amp;F430&amp;I430&amp;J430,"未发货")</f>
        <v>#REF!</v>
      </c>
      <c r="I430" s="4" t="str">
        <f>VLOOKUP(B430,辅助信息!E:I,3,FALSE)</f>
        <v>(华西颐海-科创农业生态谷-1号钢筋房)成都市简阳市白金山水库</v>
      </c>
      <c r="J430" s="4" t="str">
        <f>VLOOKUP(B430,辅助信息!E:I,4,FALSE)</f>
        <v>石清国</v>
      </c>
      <c r="K430" s="4">
        <f>VLOOKUP(J430,辅助信息!H:I,2,FALSE)</f>
        <v>13458642015</v>
      </c>
      <c r="L430" s="8" t="str">
        <f>VLOOKUP(B430,辅助信息!E:J,6,FALSE)</f>
        <v>优先威钢,我方卸车,新老国标钢厂不加价可直发</v>
      </c>
      <c r="M430" s="101">
        <v>45705</v>
      </c>
      <c r="O430" s="8">
        <f ca="1" t="shared" si="6"/>
        <v>0</v>
      </c>
      <c r="P430" s="8">
        <f ca="1" t="shared" si="7"/>
        <v>81</v>
      </c>
      <c r="Q430" s="8" t="str">
        <f>VLOOKUP(B430,辅助信息!E:M,9,FALSE)</f>
        <v>ZTWM-CDGS-XS-2024-0093-华西-颐海科创农业生态谷</v>
      </c>
    </row>
    <row r="431" s="8" customFormat="1" hidden="1" spans="2:17">
      <c r="B431" s="4" t="s">
        <v>29</v>
      </c>
      <c r="C431" s="5">
        <v>45704</v>
      </c>
      <c r="D431" s="4" t="str">
        <f>VLOOKUP(B431,辅助信息!E:K,7,FALSE)</f>
        <v>JWDDCD2024102400111</v>
      </c>
      <c r="E431" s="4" t="str">
        <f>VLOOKUP(F431,辅助信息!A:B,2,FALSE)</f>
        <v>螺纹钢</v>
      </c>
      <c r="F431" s="4" t="s">
        <v>27</v>
      </c>
      <c r="G431" s="4">
        <v>15</v>
      </c>
      <c r="H431" s="4" t="e">
        <f>_xlfn._xlws.FILTER(#REF!,#REF!&amp;#REF!&amp;#REF!&amp;#REF!=C431&amp;F431&amp;I431&amp;J431,"未发货")</f>
        <v>#REF!</v>
      </c>
      <c r="I431" s="4" t="str">
        <f>VLOOKUP(B431,辅助信息!E:I,3,FALSE)</f>
        <v>（五冶达州国道542项目-二工区黄家湾隧道工段）四川省达州市达川区赵固镇黄家坡</v>
      </c>
      <c r="J431" s="4" t="str">
        <f>VLOOKUP(B431,辅助信息!E:I,4,FALSE)</f>
        <v>罗永方</v>
      </c>
      <c r="K431" s="4">
        <f>VLOOKUP(J431,辅助信息!H:I,2,FALSE)</f>
        <v>13551450899</v>
      </c>
      <c r="L431" s="8" t="str">
        <f>VLOOKUP(B431,辅助信息!E:J,6,FALSE)</f>
        <v>五冶建设送货单,4份材质书,送货车型9.6米,装货前联系收货人核实到场规格,没提前告知进场规格现场不给予接收</v>
      </c>
      <c r="M431" s="101">
        <v>45705</v>
      </c>
      <c r="O431" s="8">
        <f ca="1" t="shared" si="6"/>
        <v>0</v>
      </c>
      <c r="P431" s="8">
        <f ca="1" t="shared" si="7"/>
        <v>81</v>
      </c>
      <c r="Q431" s="8" t="str">
        <f>VLOOKUP(B431,辅助信息!E:M,9,FALSE)</f>
        <v>ZTWM-CDGS-XS-2024-0181-五冶天府-国道542项目（二批次）</v>
      </c>
    </row>
    <row r="432" s="8" customFormat="1" hidden="1" spans="2:17">
      <c r="B432" s="4" t="s">
        <v>29</v>
      </c>
      <c r="C432" s="5">
        <v>45704</v>
      </c>
      <c r="D432" s="4" t="str">
        <f>VLOOKUP(B432,辅助信息!E:K,7,FALSE)</f>
        <v>JWDDCD2024102400111</v>
      </c>
      <c r="E432" s="4" t="str">
        <f>VLOOKUP(F432,辅助信息!A:B,2,FALSE)</f>
        <v>螺纹钢</v>
      </c>
      <c r="F432" s="4" t="s">
        <v>32</v>
      </c>
      <c r="G432" s="4">
        <v>20</v>
      </c>
      <c r="H432" s="4" t="e">
        <f>_xlfn._xlws.FILTER(#REF!,#REF!&amp;#REF!&amp;#REF!&amp;#REF!=C432&amp;F432&amp;I432&amp;J432,"未发货")</f>
        <v>#REF!</v>
      </c>
      <c r="I432" s="4" t="str">
        <f>VLOOKUP(B432,辅助信息!E:I,3,FALSE)</f>
        <v>（五冶达州国道542项目-二工区黄家湾隧道工段）四川省达州市达川区赵固镇黄家坡</v>
      </c>
      <c r="J432" s="4" t="str">
        <f>VLOOKUP(B432,辅助信息!E:I,4,FALSE)</f>
        <v>罗永方</v>
      </c>
      <c r="K432" s="4">
        <f>VLOOKUP(J432,辅助信息!H:I,2,FALSE)</f>
        <v>13551450899</v>
      </c>
      <c r="M432" s="101">
        <v>45705</v>
      </c>
      <c r="O432" s="8">
        <f ca="1" t="shared" si="6"/>
        <v>0</v>
      </c>
      <c r="P432" s="8">
        <f ca="1" t="shared" si="7"/>
        <v>81</v>
      </c>
      <c r="Q432" s="8" t="str">
        <f>VLOOKUP(B432,辅助信息!E:M,9,FALSE)</f>
        <v>ZTWM-CDGS-XS-2024-0181-五冶天府-国道542项目（二批次）</v>
      </c>
    </row>
    <row r="433" s="8" customFormat="1" hidden="1" spans="2:17">
      <c r="B433" s="4" t="s">
        <v>29</v>
      </c>
      <c r="C433" s="5">
        <v>45704</v>
      </c>
      <c r="D433" s="4" t="str">
        <f>VLOOKUP(B433,辅助信息!E:K,7,FALSE)</f>
        <v>JWDDCD2024102400111</v>
      </c>
      <c r="E433" s="4" t="str">
        <f>VLOOKUP(F433,辅助信息!A:B,2,FALSE)</f>
        <v>螺纹钢</v>
      </c>
      <c r="F433" s="4" t="s">
        <v>30</v>
      </c>
      <c r="G433" s="4">
        <v>35</v>
      </c>
      <c r="H433" s="4" t="e">
        <f>_xlfn._xlws.FILTER(#REF!,#REF!&amp;#REF!&amp;#REF!&amp;#REF!=C433&amp;F433&amp;I433&amp;J433,"未发货")</f>
        <v>#REF!</v>
      </c>
      <c r="I433" s="4" t="str">
        <f>VLOOKUP(B433,辅助信息!E:I,3,FALSE)</f>
        <v>（五冶达州国道542项目-二工区黄家湾隧道工段）四川省达州市达川区赵固镇黄家坡</v>
      </c>
      <c r="J433" s="4" t="str">
        <f>VLOOKUP(B433,辅助信息!E:I,4,FALSE)</f>
        <v>罗永方</v>
      </c>
      <c r="K433" s="4">
        <f>VLOOKUP(J433,辅助信息!H:I,2,FALSE)</f>
        <v>13551450899</v>
      </c>
      <c r="M433" s="101">
        <v>45705</v>
      </c>
      <c r="O433" s="8">
        <f ca="1" t="shared" si="6"/>
        <v>0</v>
      </c>
      <c r="P433" s="8">
        <f ca="1" t="shared" si="7"/>
        <v>81</v>
      </c>
      <c r="Q433" s="8" t="str">
        <f>VLOOKUP(B433,辅助信息!E:M,9,FALSE)</f>
        <v>ZTWM-CDGS-XS-2024-0181-五冶天府-国道542项目（二批次）</v>
      </c>
    </row>
    <row r="434" s="8" customFormat="1" hidden="1" spans="2:17">
      <c r="B434" s="4" t="s">
        <v>78</v>
      </c>
      <c r="C434" s="5">
        <v>45704</v>
      </c>
      <c r="D434" s="4" t="str">
        <f>VLOOKUP(B434,辅助信息!E:K,7,FALSE)</f>
        <v>JWDDCD2024102400111</v>
      </c>
      <c r="E434" s="4" t="str">
        <f>VLOOKUP(F434,辅助信息!A:B,2,FALSE)</f>
        <v>螺纹钢</v>
      </c>
      <c r="F434" s="4" t="s">
        <v>33</v>
      </c>
      <c r="G434" s="4">
        <f>55-36</f>
        <v>19</v>
      </c>
      <c r="H434" s="4" t="e">
        <f>_xlfn._xlws.FILTER(#REF!,#REF!&amp;#REF!&amp;#REF!&amp;#REF!=C434&amp;F434&amp;I434&amp;J434,"未发货")</f>
        <v>#REF!</v>
      </c>
      <c r="I434" s="4" t="str">
        <f>VLOOKUP(B434,辅助信息!E:I,3,FALSE)</f>
        <v>（五冶达州国道542项目-二工区巴河特大桥工段-4号墩）达州市达川区桥湾镇陈余村</v>
      </c>
      <c r="J434" s="4" t="str">
        <f>VLOOKUP(B434,辅助信息!E:I,4,FALSE)</f>
        <v>谭福中</v>
      </c>
      <c r="K434" s="4">
        <f>VLOOKUP(J434,辅助信息!H:I,2,FALSE)</f>
        <v>15828538619</v>
      </c>
      <c r="L434" s="8" t="str">
        <f>VLOOKUP(B434,辅助信息!E:J,6,FALSE)</f>
        <v>五冶建设送货单,4份材质书,送货车型9.6米,装货前联系收货人核实到场规格,没提前告知进场规格现场不给予接收</v>
      </c>
      <c r="M434" s="101">
        <v>45705</v>
      </c>
      <c r="O434" s="8">
        <f ca="1" t="shared" si="6"/>
        <v>0</v>
      </c>
      <c r="P434" s="8">
        <f ca="1" t="shared" si="7"/>
        <v>81</v>
      </c>
      <c r="Q434" s="8" t="str">
        <f>VLOOKUP(B434,辅助信息!E:M,9,FALSE)</f>
        <v>ZTWM-CDGS-XS-2024-0181-五冶天府-国道542项目（二批次）</v>
      </c>
    </row>
    <row r="435" s="8" customFormat="1" hidden="1" spans="2:17">
      <c r="B435" s="4" t="s">
        <v>69</v>
      </c>
      <c r="C435" s="5">
        <v>45704</v>
      </c>
      <c r="D435" s="4" t="str">
        <f>VLOOKUP(B435,辅助信息!E:K,7,FALSE)</f>
        <v>JWDDCD2025050800081</v>
      </c>
      <c r="E435" s="4" t="str">
        <f>VLOOKUP(F435,辅助信息!A:B,2,FALSE)</f>
        <v>盘螺</v>
      </c>
      <c r="F435" s="4" t="s">
        <v>40</v>
      </c>
      <c r="G435" s="103">
        <v>13</v>
      </c>
      <c r="H435" s="4" t="e">
        <f>_xlfn._xlws.FILTER(#REF!,#REF!&amp;#REF!&amp;#REF!&amp;#REF!=C435&amp;F435&amp;I435&amp;J435,"未发货")</f>
        <v>#REF!</v>
      </c>
      <c r="I435" s="4" t="str">
        <f>VLOOKUP(B435,辅助信息!E:I,3,FALSE)</f>
        <v>（商投建工达州中医药科技园-4工区-2号楼）达州市通川区达州中医药职业学院犀牛大道北段</v>
      </c>
      <c r="J435" s="4" t="str">
        <f>VLOOKUP(B435,辅助信息!E:I,4,FALSE)</f>
        <v>张扬</v>
      </c>
      <c r="K435" s="4">
        <f>VLOOKUP(J435,辅助信息!H:I,2,FALSE)</f>
        <v>18381904567</v>
      </c>
      <c r="L435" s="8" t="str">
        <f>VLOOKUP(B435,辅助信息!E:J,6,FALSE)</f>
        <v>控制炉批号尽量少,优先安排达钢,提前联系到场规格及数量</v>
      </c>
      <c r="M435" s="101">
        <v>45704</v>
      </c>
      <c r="O435" s="8">
        <f ca="1" t="shared" si="6"/>
        <v>0</v>
      </c>
      <c r="P435" s="8">
        <f ca="1" t="shared" si="7"/>
        <v>82</v>
      </c>
      <c r="Q435" s="8" t="str">
        <f>VLOOKUP(B435,辅助信息!E:M,9,FALSE)</f>
        <v>ZTWM-CDGS-XS-2024-0134-商投建工达州中医药科技成果示范园项目</v>
      </c>
    </row>
    <row r="436" s="8" customFormat="1" hidden="1" spans="2:17">
      <c r="B436" s="4" t="s">
        <v>69</v>
      </c>
      <c r="C436" s="5">
        <v>45704</v>
      </c>
      <c r="D436" s="4" t="str">
        <f>VLOOKUP(B436,辅助信息!E:K,7,FALSE)</f>
        <v>JWDDCD2025050800081</v>
      </c>
      <c r="E436" s="4" t="str">
        <f>VLOOKUP(F436,辅助信息!A:B,2,FALSE)</f>
        <v>盘螺</v>
      </c>
      <c r="F436" s="4" t="s">
        <v>41</v>
      </c>
      <c r="G436" s="4">
        <v>9</v>
      </c>
      <c r="H436" s="4" t="e">
        <f>_xlfn._xlws.FILTER(#REF!,#REF!&amp;#REF!&amp;#REF!&amp;#REF!=C436&amp;F436&amp;I436&amp;J436,"未发货")</f>
        <v>#REF!</v>
      </c>
      <c r="I436" s="4" t="str">
        <f>VLOOKUP(B436,辅助信息!E:I,3,FALSE)</f>
        <v>（商投建工达州中医药科技园-4工区-2号楼）达州市通川区达州中医药职业学院犀牛大道北段</v>
      </c>
      <c r="J436" s="4" t="str">
        <f>VLOOKUP(B436,辅助信息!E:I,4,FALSE)</f>
        <v>张扬</v>
      </c>
      <c r="K436" s="4">
        <f>VLOOKUP(J436,辅助信息!H:I,2,FALSE)</f>
        <v>18381904567</v>
      </c>
      <c r="M436" s="101">
        <v>45704</v>
      </c>
      <c r="O436" s="8">
        <f ca="1" t="shared" si="6"/>
        <v>0</v>
      </c>
      <c r="P436" s="8">
        <f ca="1" t="shared" si="7"/>
        <v>82</v>
      </c>
      <c r="Q436" s="8" t="str">
        <f>VLOOKUP(B436,辅助信息!E:M,9,FALSE)</f>
        <v>ZTWM-CDGS-XS-2024-0134-商投建工达州中医药科技成果示范园项目</v>
      </c>
    </row>
    <row r="437" s="8" customFormat="1" hidden="1" spans="2:17">
      <c r="B437" s="4" t="s">
        <v>69</v>
      </c>
      <c r="C437" s="5">
        <v>45704</v>
      </c>
      <c r="D437" s="4" t="str">
        <f>VLOOKUP(B437,辅助信息!E:K,7,FALSE)</f>
        <v>JWDDCD2025050800081</v>
      </c>
      <c r="E437" s="4" t="str">
        <f>VLOOKUP(F437,辅助信息!A:B,2,FALSE)</f>
        <v>螺纹钢</v>
      </c>
      <c r="F437" s="103" t="s">
        <v>32</v>
      </c>
      <c r="G437" s="4">
        <v>12</v>
      </c>
      <c r="H437" s="4" t="e">
        <f>_xlfn._xlws.FILTER(#REF!,#REF!&amp;#REF!&amp;#REF!&amp;#REF!=C437&amp;F437&amp;I437&amp;J437,"未发货")</f>
        <v>#REF!</v>
      </c>
      <c r="I437" s="4" t="str">
        <f>VLOOKUP(B437,辅助信息!E:I,3,FALSE)</f>
        <v>（商投建工达州中医药科技园-4工区-2号楼）达州市通川区达州中医药职业学院犀牛大道北段</v>
      </c>
      <c r="J437" s="4" t="str">
        <f>VLOOKUP(B437,辅助信息!E:I,4,FALSE)</f>
        <v>张扬</v>
      </c>
      <c r="K437" s="4">
        <f>VLOOKUP(J437,辅助信息!H:I,2,FALSE)</f>
        <v>18381904567</v>
      </c>
      <c r="M437" s="101">
        <v>45704</v>
      </c>
      <c r="O437" s="8">
        <f ca="1" t="shared" si="6"/>
        <v>0</v>
      </c>
      <c r="P437" s="8">
        <f ca="1" t="shared" si="7"/>
        <v>82</v>
      </c>
      <c r="Q437" s="8" t="str">
        <f>VLOOKUP(B437,辅助信息!E:M,9,FALSE)</f>
        <v>ZTWM-CDGS-XS-2024-0134-商投建工达州中医药科技成果示范园项目</v>
      </c>
    </row>
    <row r="438" s="8" customFormat="1" hidden="1" spans="2:17">
      <c r="B438" s="4" t="s">
        <v>69</v>
      </c>
      <c r="C438" s="5">
        <v>45704</v>
      </c>
      <c r="D438" s="4" t="str">
        <f>VLOOKUP(B438,辅助信息!E:K,7,FALSE)</f>
        <v>JWDDCD2025050800081</v>
      </c>
      <c r="E438" s="4" t="str">
        <f>VLOOKUP(F438,辅助信息!A:B,2,FALSE)</f>
        <v>螺纹钢</v>
      </c>
      <c r="F438" s="103" t="s">
        <v>21</v>
      </c>
      <c r="G438" s="4">
        <v>30</v>
      </c>
      <c r="H438" s="4" t="e">
        <f>_xlfn._xlws.FILTER(#REF!,#REF!&amp;#REF!&amp;#REF!&amp;#REF!=C438&amp;F438&amp;I438&amp;J438,"未发货")</f>
        <v>#REF!</v>
      </c>
      <c r="I438" s="4" t="str">
        <f>VLOOKUP(B438,辅助信息!E:I,3,FALSE)</f>
        <v>（商投建工达州中医药科技园-4工区-2号楼）达州市通川区达州中医药职业学院犀牛大道北段</v>
      </c>
      <c r="J438" s="4" t="str">
        <f>VLOOKUP(B438,辅助信息!E:I,4,FALSE)</f>
        <v>张扬</v>
      </c>
      <c r="K438" s="4">
        <f>VLOOKUP(J438,辅助信息!H:I,2,FALSE)</f>
        <v>18381904567</v>
      </c>
      <c r="M438" s="101">
        <v>45704</v>
      </c>
      <c r="O438" s="8">
        <f ca="1" t="shared" si="6"/>
        <v>0</v>
      </c>
      <c r="P438" s="8">
        <f ca="1" t="shared" si="7"/>
        <v>82</v>
      </c>
      <c r="Q438" s="8" t="str">
        <f>VLOOKUP(B438,辅助信息!E:M,9,FALSE)</f>
        <v>ZTWM-CDGS-XS-2024-0134-商投建工达州中医药科技成果示范园项目</v>
      </c>
    </row>
    <row r="439" s="8" customFormat="1" hidden="1" spans="1:17">
      <c r="A439" s="71"/>
      <c r="B439" s="4" t="s">
        <v>84</v>
      </c>
      <c r="C439" s="5">
        <v>45704</v>
      </c>
      <c r="D439" s="4" t="str">
        <f>VLOOKUP(B439,辅助信息!E:K,7,FALSE)</f>
        <v>JWDDCD2024102400111</v>
      </c>
      <c r="E439" s="4" t="str">
        <f>VLOOKUP(F439,辅助信息!A:B,2,FALSE)</f>
        <v>螺纹钢</v>
      </c>
      <c r="F439" s="4" t="s">
        <v>27</v>
      </c>
      <c r="G439" s="7">
        <v>8</v>
      </c>
      <c r="H439" s="7" t="e">
        <f>_xlfn._xlws.FILTER(#REF!,#REF!&amp;#REF!&amp;#REF!&amp;#REF!=C439&amp;F439&amp;I439&amp;J439,"未发货")</f>
        <v>#REF!</v>
      </c>
      <c r="I439" s="4" t="str">
        <f>VLOOKUP(B439,辅助信息!E:I,3,FALSE)</f>
        <v>（五冶达州国道542项目-一工区路基一工段）四川省达州市达川区石梯火车站盖板加工点</v>
      </c>
      <c r="J439" s="4" t="str">
        <f>VLOOKUP(B439,辅助信息!E:I,4,FALSE)</f>
        <v>郑松</v>
      </c>
      <c r="K439" s="4">
        <f>VLOOKUP(J439,辅助信息!H:I,2,FALSE)</f>
        <v>13527304849</v>
      </c>
      <c r="L439" s="71" t="str">
        <f>VLOOKUP(B439,辅助信息!E:J,6,FALSE)</f>
        <v>五冶建设送货单,送货车型13米,装货前联系收货人核实到场规格,没提前告知进场规格现场不给予接收</v>
      </c>
      <c r="M439" s="98">
        <v>45705</v>
      </c>
      <c r="N439" s="71"/>
      <c r="O439" s="71">
        <f ca="1" t="shared" si="6"/>
        <v>0</v>
      </c>
      <c r="P439" s="71">
        <f ca="1" t="shared" si="7"/>
        <v>81</v>
      </c>
      <c r="Q439" s="8" t="str">
        <f>VLOOKUP(B439,辅助信息!E:M,9,FALSE)</f>
        <v>ZTWM-CDGS-XS-2024-0181-五冶天府-国道542项目（二批次）</v>
      </c>
    </row>
    <row r="440" s="8" customFormat="1" hidden="1" spans="1:17">
      <c r="A440" s="71"/>
      <c r="B440" s="4" t="s">
        <v>84</v>
      </c>
      <c r="C440" s="5">
        <v>45704</v>
      </c>
      <c r="D440" s="4" t="str">
        <f>VLOOKUP(B440,辅助信息!E:K,7,FALSE)</f>
        <v>JWDDCD2024102400111</v>
      </c>
      <c r="E440" s="4" t="str">
        <f>VLOOKUP(F440,辅助信息!A:B,2,FALSE)</f>
        <v>螺纹钢</v>
      </c>
      <c r="F440" s="4" t="s">
        <v>33</v>
      </c>
      <c r="G440" s="7">
        <v>8</v>
      </c>
      <c r="H440" s="7" t="e">
        <f>_xlfn._xlws.FILTER(#REF!,#REF!&amp;#REF!&amp;#REF!&amp;#REF!=C440&amp;F440&amp;I440&amp;J440,"未发货")</f>
        <v>#REF!</v>
      </c>
      <c r="I440" s="4" t="str">
        <f>VLOOKUP(B440,辅助信息!E:I,3,FALSE)</f>
        <v>（五冶达州国道542项目-一工区路基一工段）四川省达州市达川区石梯火车站盖板加工点</v>
      </c>
      <c r="J440" s="4" t="str">
        <f>VLOOKUP(B440,辅助信息!E:I,4,FALSE)</f>
        <v>郑松</v>
      </c>
      <c r="K440" s="4">
        <f>VLOOKUP(J440,辅助信息!H:I,2,FALSE)</f>
        <v>13527304849</v>
      </c>
      <c r="M440" s="98">
        <v>45705</v>
      </c>
      <c r="N440" s="71"/>
      <c r="O440" s="71">
        <f ca="1" t="shared" si="6"/>
        <v>0</v>
      </c>
      <c r="P440" s="71">
        <f ca="1" t="shared" si="7"/>
        <v>81</v>
      </c>
      <c r="Q440" s="8" t="str">
        <f>VLOOKUP(B440,辅助信息!E:M,9,FALSE)</f>
        <v>ZTWM-CDGS-XS-2024-0181-五冶天府-国道542项目（二批次）</v>
      </c>
    </row>
    <row r="441" s="8" customFormat="1" hidden="1" spans="1:17">
      <c r="A441" s="71"/>
      <c r="B441" s="4" t="s">
        <v>84</v>
      </c>
      <c r="C441" s="5">
        <v>45704</v>
      </c>
      <c r="D441" s="4" t="str">
        <f>VLOOKUP(B441,辅助信息!E:K,7,FALSE)</f>
        <v>JWDDCD2024102400111</v>
      </c>
      <c r="E441" s="4" t="str">
        <f>VLOOKUP(F441,辅助信息!A:B,2,FALSE)</f>
        <v>螺纹钢</v>
      </c>
      <c r="F441" s="4" t="s">
        <v>18</v>
      </c>
      <c r="G441" s="7">
        <v>12</v>
      </c>
      <c r="H441" s="7" t="e">
        <f>_xlfn._xlws.FILTER(#REF!,#REF!&amp;#REF!&amp;#REF!&amp;#REF!=C441&amp;F441&amp;I441&amp;J441,"未发货")</f>
        <v>#REF!</v>
      </c>
      <c r="I441" s="4" t="str">
        <f>VLOOKUP(B441,辅助信息!E:I,3,FALSE)</f>
        <v>（五冶达州国道542项目-一工区路基一工段）四川省达州市达川区石梯火车站盖板加工点</v>
      </c>
      <c r="J441" s="4" t="str">
        <f>VLOOKUP(B441,辅助信息!E:I,4,FALSE)</f>
        <v>郑松</v>
      </c>
      <c r="K441" s="4">
        <f>VLOOKUP(J441,辅助信息!H:I,2,FALSE)</f>
        <v>13527304849</v>
      </c>
      <c r="M441" s="98">
        <v>45705</v>
      </c>
      <c r="N441" s="71"/>
      <c r="O441" s="71">
        <f ca="1" t="shared" si="6"/>
        <v>0</v>
      </c>
      <c r="P441" s="71">
        <f ca="1" t="shared" si="7"/>
        <v>81</v>
      </c>
      <c r="Q441" s="8" t="str">
        <f>VLOOKUP(B441,辅助信息!E:M,9,FALSE)</f>
        <v>ZTWM-CDGS-XS-2024-0181-五冶天府-国道542项目（二批次）</v>
      </c>
    </row>
    <row r="442" s="8" customFormat="1" hidden="1" spans="1:17">
      <c r="A442" s="71"/>
      <c r="B442" s="4" t="s">
        <v>75</v>
      </c>
      <c r="C442" s="5">
        <v>45704</v>
      </c>
      <c r="D442" s="4" t="str">
        <f>VLOOKUP(B442,辅助信息!E:K,7,FALSE)</f>
        <v>JWDDCD2024102400111</v>
      </c>
      <c r="E442" s="4" t="str">
        <f>VLOOKUP(F442,辅助信息!A:B,2,FALSE)</f>
        <v>螺纹钢</v>
      </c>
      <c r="F442" s="4" t="s">
        <v>65</v>
      </c>
      <c r="G442" s="7">
        <v>36</v>
      </c>
      <c r="H442" s="7" t="e">
        <f>_xlfn._xlws.FILTER(#REF!,#REF!&amp;#REF!&amp;#REF!&amp;#REF!=C442&amp;F442&amp;I442&amp;J442,"未发货")</f>
        <v>#REF!</v>
      </c>
      <c r="I442" s="4" t="str">
        <f>VLOOKUP(B442,辅助信息!E:I,3,FALSE)</f>
        <v>（五冶达州国道542项目-一工区桥梁一工段）四川省达州市四川省达州市达川区石桥镇武寨村</v>
      </c>
      <c r="J442" s="4" t="str">
        <f>VLOOKUP(B442,辅助信息!E:I,4,FALSE)</f>
        <v>杨勇</v>
      </c>
      <c r="K442" s="4">
        <f>VLOOKUP(J442,辅助信息!H:I,2,FALSE)</f>
        <v>18398563998</v>
      </c>
      <c r="L442" s="71" t="str">
        <f>VLOOKUP(B442,辅助信息!E:J,6,FALSE)</f>
        <v>五冶建设送货单,送货车型13米,装货前联系收货人核实到场规格,没提前告知进场规格现场不给予接收</v>
      </c>
      <c r="M442" s="98">
        <v>45709</v>
      </c>
      <c r="N442" s="71"/>
      <c r="O442" s="71">
        <f ca="1" t="shared" si="6"/>
        <v>0</v>
      </c>
      <c r="P442" s="71">
        <f ca="1" t="shared" si="7"/>
        <v>77</v>
      </c>
      <c r="Q442" s="8" t="str">
        <f>VLOOKUP(B442,辅助信息!E:M,9,FALSE)</f>
        <v>ZTWM-CDGS-XS-2024-0181-五冶天府-国道542项目（二批次）</v>
      </c>
    </row>
    <row r="443" s="8" customFormat="1" hidden="1" spans="1:16">
      <c r="A443" s="71"/>
      <c r="B443" s="4" t="s">
        <v>75</v>
      </c>
      <c r="C443" s="5">
        <v>45704</v>
      </c>
      <c r="D443" s="4" t="str">
        <f>VLOOKUP(B443,辅助信息!E:K,7,FALSE)</f>
        <v>JWDDCD2024102400111</v>
      </c>
      <c r="E443" s="4" t="str">
        <f>VLOOKUP(F443,辅助信息!A:B,2,FALSE)</f>
        <v>螺纹钢</v>
      </c>
      <c r="F443" s="4" t="s">
        <v>77</v>
      </c>
      <c r="G443" s="7">
        <v>20</v>
      </c>
      <c r="H443" s="7" t="e">
        <f>_xlfn._xlws.FILTER(#REF!,#REF!&amp;#REF!&amp;#REF!&amp;#REF!=C443&amp;F443&amp;I443&amp;J443,"未发货")</f>
        <v>#REF!</v>
      </c>
      <c r="I443" s="4" t="str">
        <f>VLOOKUP(B443,辅助信息!E:I,3,FALSE)</f>
        <v>（五冶达州国道542项目-一工区桥梁一工段）四川省达州市四川省达州市达川区石桥镇武寨村</v>
      </c>
      <c r="J443" s="4" t="str">
        <f>VLOOKUP(B443,辅助信息!E:I,4,FALSE)</f>
        <v>杨勇</v>
      </c>
      <c r="K443" s="4">
        <f>VLOOKUP(J443,辅助信息!H:I,2,FALSE)</f>
        <v>18398563998</v>
      </c>
      <c r="M443" s="98"/>
      <c r="N443" s="71"/>
      <c r="O443" s="71"/>
      <c r="P443" s="71"/>
    </row>
    <row r="444" s="8" customFormat="1" hidden="1" spans="1:17">
      <c r="A444" s="71"/>
      <c r="B444" s="4" t="s">
        <v>87</v>
      </c>
      <c r="C444" s="5">
        <v>45704</v>
      </c>
      <c r="D444" s="4" t="str">
        <f>VLOOKUP(B444,辅助信息!E:K,7,FALSE)</f>
        <v>JWDDCD2024102400111</v>
      </c>
      <c r="E444" s="4" t="str">
        <f>VLOOKUP(F444,辅助信息!A:B,2,FALSE)</f>
        <v>螺纹钢</v>
      </c>
      <c r="F444" s="4" t="s">
        <v>27</v>
      </c>
      <c r="G444" s="7">
        <v>8</v>
      </c>
      <c r="H444" s="7" t="e">
        <f>_xlfn._xlws.FILTER(#REF!,#REF!&amp;#REF!&amp;#REF!&amp;#REF!=C444&amp;F444&amp;I444&amp;J444,"未发货")</f>
        <v>#REF!</v>
      </c>
      <c r="I444" s="4" t="str">
        <f>VLOOKUP(B444,辅助信息!E:I,3,FALSE)</f>
        <v>（五冶达州国道542项目-一工区桥梁二工段）四川省达州市达川区达川区石梯镇石成村</v>
      </c>
      <c r="J444" s="4" t="str">
        <f>VLOOKUP(B444,辅助信息!E:I,4,FALSE)</f>
        <v>夏树彬</v>
      </c>
      <c r="K444" s="4">
        <f>VLOOKUP(J444,辅助信息!H:I,2,FALSE)</f>
        <v>13518183653</v>
      </c>
      <c r="L444" s="71" t="str">
        <f>VLOOKUP(B444,辅助信息!E:J,6,FALSE)</f>
        <v>五冶建设送货单,送货车型9.6米,装货前联系收货人核实到场规格,没提前告知进场规格现场不给予接收</v>
      </c>
      <c r="M444" s="98">
        <v>45706</v>
      </c>
      <c r="N444" s="71"/>
      <c r="O444" s="71">
        <f ca="1" t="shared" ref="O444:O463" si="8">IF(OR(M444="",N444&lt;&gt;""),"",MAX(M444-TODAY(),0))</f>
        <v>0</v>
      </c>
      <c r="P444" s="71">
        <f ca="1" t="shared" ref="P444:P463" si="9">IF(M444="","",IF(N444&lt;&gt;"",MAX(N444-M444,0),IF(TODAY()&gt;M444,TODAY()-M444,0)))</f>
        <v>80</v>
      </c>
      <c r="Q444" s="8" t="str">
        <f>VLOOKUP(B444,辅助信息!E:M,9,FALSE)</f>
        <v>ZTWM-CDGS-XS-2024-0181-五冶天府-国道542项目（二批次）</v>
      </c>
    </row>
    <row r="445" s="8" customFormat="1" hidden="1" spans="1:17">
      <c r="A445" s="71"/>
      <c r="B445" s="4" t="s">
        <v>87</v>
      </c>
      <c r="C445" s="5">
        <v>45704</v>
      </c>
      <c r="D445" s="4" t="str">
        <f>VLOOKUP(B445,辅助信息!E:K,7,FALSE)</f>
        <v>JWDDCD2024102400111</v>
      </c>
      <c r="E445" s="4" t="str">
        <f>VLOOKUP(F445,辅助信息!A:B,2,FALSE)</f>
        <v>螺纹钢</v>
      </c>
      <c r="F445" s="4" t="s">
        <v>65</v>
      </c>
      <c r="G445" s="7">
        <v>27</v>
      </c>
      <c r="H445" s="7" t="e">
        <f>_xlfn._xlws.FILTER(#REF!,#REF!&amp;#REF!&amp;#REF!&amp;#REF!=C445&amp;F445&amp;I445&amp;J445,"未发货")</f>
        <v>#REF!</v>
      </c>
      <c r="I445" s="4" t="str">
        <f>VLOOKUP(B445,辅助信息!E:I,3,FALSE)</f>
        <v>（五冶达州国道542项目-一工区桥梁二工段）四川省达州市达川区达川区石梯镇石成村</v>
      </c>
      <c r="J445" s="4" t="str">
        <f>VLOOKUP(B445,辅助信息!E:I,4,FALSE)</f>
        <v>夏树彬</v>
      </c>
      <c r="K445" s="4">
        <f>VLOOKUP(J445,辅助信息!H:I,2,FALSE)</f>
        <v>13518183653</v>
      </c>
      <c r="M445" s="98">
        <v>45706</v>
      </c>
      <c r="N445" s="71"/>
      <c r="O445" s="71">
        <f ca="1" t="shared" si="8"/>
        <v>0</v>
      </c>
      <c r="P445" s="71">
        <f ca="1" t="shared" si="9"/>
        <v>80</v>
      </c>
      <c r="Q445" s="8" t="str">
        <f>VLOOKUP(B445,辅助信息!E:M,9,FALSE)</f>
        <v>ZTWM-CDGS-XS-2024-0181-五冶天府-国道542项目（二批次）</v>
      </c>
    </row>
    <row r="446" s="8" customFormat="1" hidden="1" spans="1:17">
      <c r="A446" s="71"/>
      <c r="B446" s="4" t="s">
        <v>74</v>
      </c>
      <c r="C446" s="5">
        <v>45704</v>
      </c>
      <c r="D446" s="4" t="str">
        <f>VLOOKUP(B446,辅助信息!E:K,7,FALSE)</f>
        <v>JWDDCD2024102400111</v>
      </c>
      <c r="E446" s="4" t="str">
        <f>VLOOKUP(F446,辅助信息!A:B,2,FALSE)</f>
        <v>螺纹钢</v>
      </c>
      <c r="F446" s="4" t="s">
        <v>19</v>
      </c>
      <c r="G446" s="7">
        <v>12</v>
      </c>
      <c r="H446" s="7" t="e">
        <f>_xlfn._xlws.FILTER(#REF!,#REF!&amp;#REF!&amp;#REF!&amp;#REF!=C446&amp;F446&amp;I446&amp;J446,"未发货")</f>
        <v>#REF!</v>
      </c>
      <c r="I446" s="4" t="str">
        <f>VLOOKUP(B446,辅助信息!E:I,3,FALSE)</f>
        <v>（五冶达州国道542项目-桥梁4标）四川省达州市达川区大堰镇双井村</v>
      </c>
      <c r="J446" s="4" t="str">
        <f>VLOOKUP(B446,辅助信息!E:I,4,FALSE)</f>
        <v>吴志强</v>
      </c>
      <c r="K446" s="4">
        <f>VLOOKUP(J446,辅助信息!H:I,2,FALSE)</f>
        <v>18820030907</v>
      </c>
      <c r="L446" s="71" t="str">
        <f>VLOOKUP(B446,辅助信息!E:J,6,FALSE)</f>
        <v>五冶建设送货单,送货车型13米,装货前联系收货人核实到场规格,没提前告知进场规格现场不给予接收</v>
      </c>
      <c r="M446" s="98">
        <v>45711</v>
      </c>
      <c r="N446" s="71"/>
      <c r="O446" s="71">
        <f ca="1" t="shared" si="8"/>
        <v>0</v>
      </c>
      <c r="P446" s="71">
        <f ca="1" t="shared" si="9"/>
        <v>75</v>
      </c>
      <c r="Q446" s="8" t="str">
        <f>VLOOKUP(B446,辅助信息!E:M,9,FALSE)</f>
        <v>ZTWM-CDGS-XS-2024-0181-五冶天府-国道542项目（二批次）</v>
      </c>
    </row>
    <row r="447" s="8" customFormat="1" hidden="1" spans="1:17">
      <c r="A447" s="71"/>
      <c r="B447" s="4" t="s">
        <v>74</v>
      </c>
      <c r="C447" s="5">
        <v>45704</v>
      </c>
      <c r="D447" s="4" t="str">
        <f>VLOOKUP(B447,辅助信息!E:K,7,FALSE)</f>
        <v>JWDDCD2024102400111</v>
      </c>
      <c r="E447" s="4" t="str">
        <f>VLOOKUP(F447,辅助信息!A:B,2,FALSE)</f>
        <v>螺纹钢</v>
      </c>
      <c r="F447" s="4" t="s">
        <v>33</v>
      </c>
      <c r="G447" s="7">
        <v>12</v>
      </c>
      <c r="H447" s="7" t="e">
        <f>_xlfn._xlws.FILTER(#REF!,#REF!&amp;#REF!&amp;#REF!&amp;#REF!=C447&amp;F447&amp;I447&amp;J447,"未发货")</f>
        <v>#REF!</v>
      </c>
      <c r="I447" s="4" t="str">
        <f>VLOOKUP(B447,辅助信息!E:I,3,FALSE)</f>
        <v>（五冶达州国道542项目-桥梁4标）四川省达州市达川区大堰镇双井村</v>
      </c>
      <c r="J447" s="4" t="str">
        <f>VLOOKUP(B447,辅助信息!E:I,4,FALSE)</f>
        <v>吴志强</v>
      </c>
      <c r="K447" s="4">
        <f>VLOOKUP(J447,辅助信息!H:I,2,FALSE)</f>
        <v>18820030907</v>
      </c>
      <c r="M447" s="98">
        <v>45711</v>
      </c>
      <c r="N447" s="71"/>
      <c r="O447" s="71">
        <f ca="1" t="shared" si="8"/>
        <v>0</v>
      </c>
      <c r="P447" s="71">
        <f ca="1" t="shared" si="9"/>
        <v>75</v>
      </c>
      <c r="Q447" s="8" t="str">
        <f>VLOOKUP(B447,辅助信息!E:M,9,FALSE)</f>
        <v>ZTWM-CDGS-XS-2024-0181-五冶天府-国道542项目（二批次）</v>
      </c>
    </row>
    <row r="448" s="8" customFormat="1" hidden="1" spans="1:17">
      <c r="A448" s="71"/>
      <c r="B448" s="4" t="s">
        <v>74</v>
      </c>
      <c r="C448" s="5">
        <v>45704</v>
      </c>
      <c r="D448" s="4" t="str">
        <f>VLOOKUP(B448,辅助信息!E:K,7,FALSE)</f>
        <v>JWDDCD2024102400111</v>
      </c>
      <c r="E448" s="4" t="str">
        <f>VLOOKUP(F448,辅助信息!A:B,2,FALSE)</f>
        <v>螺纹钢</v>
      </c>
      <c r="F448" s="4" t="s">
        <v>28</v>
      </c>
      <c r="G448" s="7">
        <v>12</v>
      </c>
      <c r="H448" s="7" t="e">
        <f>_xlfn._xlws.FILTER(#REF!,#REF!&amp;#REF!&amp;#REF!&amp;#REF!=C448&amp;F448&amp;I448&amp;J448,"未发货")</f>
        <v>#REF!</v>
      </c>
      <c r="I448" s="4" t="str">
        <f>VLOOKUP(B448,辅助信息!E:I,3,FALSE)</f>
        <v>（五冶达州国道542项目-桥梁4标）四川省达州市达川区大堰镇双井村</v>
      </c>
      <c r="J448" s="4" t="str">
        <f>VLOOKUP(B448,辅助信息!E:I,4,FALSE)</f>
        <v>吴志强</v>
      </c>
      <c r="K448" s="4">
        <f>VLOOKUP(J448,辅助信息!H:I,2,FALSE)</f>
        <v>18820030907</v>
      </c>
      <c r="M448" s="98">
        <v>45711</v>
      </c>
      <c r="N448" s="71"/>
      <c r="O448" s="71">
        <f ca="1" t="shared" si="8"/>
        <v>0</v>
      </c>
      <c r="P448" s="71">
        <f ca="1" t="shared" si="9"/>
        <v>75</v>
      </c>
      <c r="Q448" s="8" t="str">
        <f>VLOOKUP(B448,辅助信息!E:M,9,FALSE)</f>
        <v>ZTWM-CDGS-XS-2024-0181-五冶天府-国道542项目（二批次）</v>
      </c>
    </row>
    <row r="449" s="8" customFormat="1" hidden="1" spans="1:17">
      <c r="A449" s="71"/>
      <c r="B449" s="4" t="s">
        <v>74</v>
      </c>
      <c r="C449" s="5">
        <v>45704</v>
      </c>
      <c r="D449" s="4" t="str">
        <f>VLOOKUP(B449,辅助信息!E:K,7,FALSE)</f>
        <v>JWDDCD2024102400111</v>
      </c>
      <c r="E449" s="4" t="str">
        <f>VLOOKUP(F449,辅助信息!A:B,2,FALSE)</f>
        <v>螺纹钢</v>
      </c>
      <c r="F449" s="4" t="s">
        <v>18</v>
      </c>
      <c r="G449" s="7">
        <v>3</v>
      </c>
      <c r="H449" s="7" t="e">
        <f>_xlfn._xlws.FILTER(#REF!,#REF!&amp;#REF!&amp;#REF!&amp;#REF!=C449&amp;F449&amp;I449&amp;J449,"未发货")</f>
        <v>#REF!</v>
      </c>
      <c r="I449" s="4" t="str">
        <f>VLOOKUP(B449,辅助信息!E:I,3,FALSE)</f>
        <v>（五冶达州国道542项目-桥梁4标）四川省达州市达川区大堰镇双井村</v>
      </c>
      <c r="J449" s="4" t="str">
        <f>VLOOKUP(B449,辅助信息!E:I,4,FALSE)</f>
        <v>吴志强</v>
      </c>
      <c r="K449" s="4">
        <f>VLOOKUP(J449,辅助信息!H:I,2,FALSE)</f>
        <v>18820030907</v>
      </c>
      <c r="M449" s="98">
        <v>45711</v>
      </c>
      <c r="N449" s="71"/>
      <c r="O449" s="71">
        <f ca="1" t="shared" si="8"/>
        <v>0</v>
      </c>
      <c r="P449" s="71">
        <f ca="1" t="shared" si="9"/>
        <v>75</v>
      </c>
      <c r="Q449" s="8" t="str">
        <f>VLOOKUP(B449,辅助信息!E:M,9,FALSE)</f>
        <v>ZTWM-CDGS-XS-2024-0181-五冶天府-国道542项目（二批次）</v>
      </c>
    </row>
    <row r="450" s="8" customFormat="1" hidden="1" spans="1:17">
      <c r="A450" s="71"/>
      <c r="B450" s="4" t="s">
        <v>79</v>
      </c>
      <c r="C450" s="5">
        <v>45704</v>
      </c>
      <c r="D450" s="4" t="str">
        <f>VLOOKUP(B450,辅助信息!E:K,7,FALSE)</f>
        <v>JWDDCD2024102400111</v>
      </c>
      <c r="E450" s="4" t="str">
        <f>VLOOKUP(F450,辅助信息!A:B,2,FALSE)</f>
        <v>盘螺</v>
      </c>
      <c r="F450" s="4" t="s">
        <v>40</v>
      </c>
      <c r="G450" s="7">
        <v>3</v>
      </c>
      <c r="H450" s="7" t="e">
        <f>_xlfn._xlws.FILTER(#REF!,#REF!&amp;#REF!&amp;#REF!&amp;#REF!=C450&amp;F450&amp;I450&amp;J450,"未发货")</f>
        <v>#REF!</v>
      </c>
      <c r="I450" s="4" t="str">
        <f>VLOOKUP(B450,辅助信息!E:I,3,FALSE)</f>
        <v>（五冶达州国道542项目-养护工区）四川省达州市达川区管村镇油房村</v>
      </c>
      <c r="J450" s="4" t="str">
        <f>VLOOKUP(B450,辅助信息!E:I,4,FALSE)</f>
        <v>侯自强</v>
      </c>
      <c r="K450" s="4">
        <f>VLOOKUP(J450,辅助信息!H:I,2,FALSE)</f>
        <v>13281725223</v>
      </c>
      <c r="L450" s="71" t="str">
        <f>VLOOKUP(B450,辅助信息!E:J,6,FALSE)</f>
        <v>五冶建设送货单,送货车型9.6米,装货前联系收货人核实到场规格,没提前告知进场规格现场不给予接收</v>
      </c>
      <c r="M450" s="71"/>
      <c r="N450" s="71"/>
      <c r="O450" s="71" t="str">
        <f ca="1" t="shared" si="8"/>
        <v/>
      </c>
      <c r="P450" s="71" t="str">
        <f ca="1" t="shared" si="9"/>
        <v/>
      </c>
      <c r="Q450" s="8" t="str">
        <f>VLOOKUP(B450,辅助信息!E:M,9,FALSE)</f>
        <v>ZTWM-CDGS-XS-2024-0181-五冶天府-国道542项目（二批次）</v>
      </c>
    </row>
    <row r="451" s="8" customFormat="1" hidden="1" spans="1:17">
      <c r="A451" s="71"/>
      <c r="B451" s="4" t="s">
        <v>79</v>
      </c>
      <c r="C451" s="5">
        <v>45704</v>
      </c>
      <c r="D451" s="4" t="str">
        <f>VLOOKUP(B451,辅助信息!E:K,7,FALSE)</f>
        <v>JWDDCD2024102400111</v>
      </c>
      <c r="E451" s="4" t="str">
        <f>VLOOKUP(F451,辅助信息!A:B,2,FALSE)</f>
        <v>盘螺</v>
      </c>
      <c r="F451" s="4" t="s">
        <v>41</v>
      </c>
      <c r="G451" s="7">
        <v>3</v>
      </c>
      <c r="H451" s="7" t="e">
        <f>_xlfn._xlws.FILTER(#REF!,#REF!&amp;#REF!&amp;#REF!&amp;#REF!=C451&amp;F451&amp;I451&amp;J451,"未发货")</f>
        <v>#REF!</v>
      </c>
      <c r="I451" s="4" t="str">
        <f>VLOOKUP(B451,辅助信息!E:I,3,FALSE)</f>
        <v>（五冶达州国道542项目-养护工区）四川省达州市达川区管村镇油房村</v>
      </c>
      <c r="J451" s="4" t="str">
        <f>VLOOKUP(B451,辅助信息!E:I,4,FALSE)</f>
        <v>侯自强</v>
      </c>
      <c r="K451" s="4">
        <f>VLOOKUP(J451,辅助信息!H:I,2,FALSE)</f>
        <v>13281725223</v>
      </c>
      <c r="M451" s="71"/>
      <c r="N451" s="71"/>
      <c r="O451" s="71" t="str">
        <f ca="1" t="shared" si="8"/>
        <v/>
      </c>
      <c r="P451" s="71" t="str">
        <f ca="1" t="shared" si="9"/>
        <v/>
      </c>
      <c r="Q451" s="8" t="str">
        <f>VLOOKUP(B451,辅助信息!E:M,9,FALSE)</f>
        <v>ZTWM-CDGS-XS-2024-0181-五冶天府-国道542项目（二批次）</v>
      </c>
    </row>
    <row r="452" s="8" customFormat="1" hidden="1" spans="1:17">
      <c r="A452" s="71"/>
      <c r="B452" s="4" t="s">
        <v>79</v>
      </c>
      <c r="C452" s="5">
        <v>45704</v>
      </c>
      <c r="D452" s="4" t="str">
        <f>VLOOKUP(B452,辅助信息!E:K,7,FALSE)</f>
        <v>JWDDCD2024102400111</v>
      </c>
      <c r="E452" s="4" t="str">
        <f>VLOOKUP(F452,辅助信息!A:B,2,FALSE)</f>
        <v>螺纹钢</v>
      </c>
      <c r="F452" s="4" t="s">
        <v>27</v>
      </c>
      <c r="G452" s="7">
        <v>9</v>
      </c>
      <c r="H452" s="7" t="e">
        <f>_xlfn._xlws.FILTER(#REF!,#REF!&amp;#REF!&amp;#REF!&amp;#REF!=C452&amp;F452&amp;I452&amp;J452,"未发货")</f>
        <v>#REF!</v>
      </c>
      <c r="I452" s="4" t="str">
        <f>VLOOKUP(B452,辅助信息!E:I,3,FALSE)</f>
        <v>（五冶达州国道542项目-养护工区）四川省达州市达川区管村镇油房村</v>
      </c>
      <c r="J452" s="4" t="str">
        <f>VLOOKUP(B452,辅助信息!E:I,4,FALSE)</f>
        <v>侯自强</v>
      </c>
      <c r="K452" s="4">
        <f>VLOOKUP(J452,辅助信息!H:I,2,FALSE)</f>
        <v>13281725223</v>
      </c>
      <c r="M452" s="71"/>
      <c r="N452" s="71"/>
      <c r="O452" s="71" t="str">
        <f ca="1" t="shared" si="8"/>
        <v/>
      </c>
      <c r="P452" s="71" t="str">
        <f ca="1" t="shared" si="9"/>
        <v/>
      </c>
      <c r="Q452" s="8" t="str">
        <f>VLOOKUP(B452,辅助信息!E:M,9,FALSE)</f>
        <v>ZTWM-CDGS-XS-2024-0181-五冶天府-国道542项目（二批次）</v>
      </c>
    </row>
    <row r="453" s="8" customFormat="1" hidden="1" spans="1:17">
      <c r="A453" s="71"/>
      <c r="B453" s="4" t="s">
        <v>79</v>
      </c>
      <c r="C453" s="5">
        <v>45704</v>
      </c>
      <c r="D453" s="4" t="str">
        <f>VLOOKUP(B453,辅助信息!E:K,7,FALSE)</f>
        <v>JWDDCD2024102400111</v>
      </c>
      <c r="E453" s="4" t="str">
        <f>VLOOKUP(F453,辅助信息!A:B,2,FALSE)</f>
        <v>螺纹钢</v>
      </c>
      <c r="F453" s="4" t="s">
        <v>19</v>
      </c>
      <c r="G453" s="7">
        <v>20</v>
      </c>
      <c r="H453" s="7" t="e">
        <f>_xlfn._xlws.FILTER(#REF!,#REF!&amp;#REF!&amp;#REF!&amp;#REF!=C453&amp;F453&amp;I453&amp;J453,"未发货")</f>
        <v>#REF!</v>
      </c>
      <c r="I453" s="4" t="str">
        <f>VLOOKUP(B453,辅助信息!E:I,3,FALSE)</f>
        <v>（五冶达州国道542项目-养护工区）四川省达州市达川区管村镇油房村</v>
      </c>
      <c r="J453" s="4" t="str">
        <f>VLOOKUP(B453,辅助信息!E:I,4,FALSE)</f>
        <v>侯自强</v>
      </c>
      <c r="K453" s="4">
        <f>VLOOKUP(J453,辅助信息!H:I,2,FALSE)</f>
        <v>13281725223</v>
      </c>
      <c r="M453" s="71"/>
      <c r="N453" s="71"/>
      <c r="O453" s="71" t="str">
        <f ca="1" t="shared" si="8"/>
        <v/>
      </c>
      <c r="P453" s="71" t="str">
        <f ca="1" t="shared" si="9"/>
        <v/>
      </c>
      <c r="Q453" s="8" t="str">
        <f>VLOOKUP(B453,辅助信息!E:M,9,FALSE)</f>
        <v>ZTWM-CDGS-XS-2024-0181-五冶天府-国道542项目（二批次）</v>
      </c>
    </row>
    <row r="454" s="8" customFormat="1" hidden="1" spans="1:17">
      <c r="A454" s="71"/>
      <c r="B454" s="4" t="s">
        <v>79</v>
      </c>
      <c r="C454" s="5">
        <v>45704</v>
      </c>
      <c r="D454" s="4" t="str">
        <f>VLOOKUP(B454,辅助信息!E:K,7,FALSE)</f>
        <v>JWDDCD2024102400111</v>
      </c>
      <c r="E454" s="4" t="str">
        <f>VLOOKUP(F454,辅助信息!A:B,2,FALSE)</f>
        <v>螺纹钢</v>
      </c>
      <c r="F454" s="4" t="s">
        <v>32</v>
      </c>
      <c r="G454" s="7">
        <v>9</v>
      </c>
      <c r="H454" s="7" t="e">
        <f>_xlfn._xlws.FILTER(#REF!,#REF!&amp;#REF!&amp;#REF!&amp;#REF!=C454&amp;F454&amp;I454&amp;J454,"未发货")</f>
        <v>#REF!</v>
      </c>
      <c r="I454" s="4" t="str">
        <f>VLOOKUP(B454,辅助信息!E:I,3,FALSE)</f>
        <v>（五冶达州国道542项目-养护工区）四川省达州市达川区管村镇油房村</v>
      </c>
      <c r="J454" s="4" t="str">
        <f>VLOOKUP(B454,辅助信息!E:I,4,FALSE)</f>
        <v>侯自强</v>
      </c>
      <c r="K454" s="4">
        <f>VLOOKUP(J454,辅助信息!H:I,2,FALSE)</f>
        <v>13281725223</v>
      </c>
      <c r="M454" s="71"/>
      <c r="N454" s="71"/>
      <c r="O454" s="71" t="str">
        <f ca="1" t="shared" si="8"/>
        <v/>
      </c>
      <c r="P454" s="71" t="str">
        <f ca="1" t="shared" si="9"/>
        <v/>
      </c>
      <c r="Q454" s="8" t="str">
        <f>VLOOKUP(B454,辅助信息!E:M,9,FALSE)</f>
        <v>ZTWM-CDGS-XS-2024-0181-五冶天府-国道542项目（二批次）</v>
      </c>
    </row>
    <row r="455" s="8" customFormat="1" hidden="1" spans="1:17">
      <c r="A455" s="71"/>
      <c r="B455" s="4" t="s">
        <v>79</v>
      </c>
      <c r="C455" s="5">
        <v>45704</v>
      </c>
      <c r="D455" s="4" t="str">
        <f>VLOOKUP(B455,辅助信息!E:K,7,FALSE)</f>
        <v>JWDDCD2024102400111</v>
      </c>
      <c r="E455" s="4" t="str">
        <f>VLOOKUP(F455,辅助信息!A:B,2,FALSE)</f>
        <v>螺纹钢</v>
      </c>
      <c r="F455" s="4" t="s">
        <v>30</v>
      </c>
      <c r="G455" s="7">
        <v>3</v>
      </c>
      <c r="H455" s="7" t="e">
        <f>_xlfn._xlws.FILTER(#REF!,#REF!&amp;#REF!&amp;#REF!&amp;#REF!=C455&amp;F455&amp;I455&amp;J455,"未发货")</f>
        <v>#REF!</v>
      </c>
      <c r="I455" s="4" t="str">
        <f>VLOOKUP(B455,辅助信息!E:I,3,FALSE)</f>
        <v>（五冶达州国道542项目-养护工区）四川省达州市达川区管村镇油房村</v>
      </c>
      <c r="J455" s="4" t="str">
        <f>VLOOKUP(B455,辅助信息!E:I,4,FALSE)</f>
        <v>侯自强</v>
      </c>
      <c r="K455" s="4">
        <f>VLOOKUP(J455,辅助信息!H:I,2,FALSE)</f>
        <v>13281725223</v>
      </c>
      <c r="M455" s="71"/>
      <c r="N455" s="71"/>
      <c r="O455" s="71" t="str">
        <f ca="1" t="shared" si="8"/>
        <v/>
      </c>
      <c r="P455" s="71" t="str">
        <f ca="1" t="shared" si="9"/>
        <v/>
      </c>
      <c r="Q455" s="8" t="str">
        <f>VLOOKUP(B455,辅助信息!E:M,9,FALSE)</f>
        <v>ZTWM-CDGS-XS-2024-0181-五冶天府-国道542项目（二批次）</v>
      </c>
    </row>
    <row r="456" s="8" customFormat="1" hidden="1" spans="1:17">
      <c r="A456" s="71"/>
      <c r="B456" s="4" t="s">
        <v>79</v>
      </c>
      <c r="C456" s="5">
        <v>45704</v>
      </c>
      <c r="D456" s="4" t="str">
        <f>VLOOKUP(B456,辅助信息!E:K,7,FALSE)</f>
        <v>JWDDCD2024102400111</v>
      </c>
      <c r="E456" s="4" t="str">
        <f>VLOOKUP(F456,辅助信息!A:B,2,FALSE)</f>
        <v>螺纹钢</v>
      </c>
      <c r="F456" s="4" t="s">
        <v>33</v>
      </c>
      <c r="G456" s="7">
        <v>25</v>
      </c>
      <c r="H456" s="7" t="e">
        <f>_xlfn._xlws.FILTER(#REF!,#REF!&amp;#REF!&amp;#REF!&amp;#REF!=C456&amp;F456&amp;I456&amp;J456,"未发货")</f>
        <v>#REF!</v>
      </c>
      <c r="I456" s="4" t="str">
        <f>VLOOKUP(B456,辅助信息!E:I,3,FALSE)</f>
        <v>（五冶达州国道542项目-养护工区）四川省达州市达川区管村镇油房村</v>
      </c>
      <c r="J456" s="4" t="str">
        <f>VLOOKUP(B456,辅助信息!E:I,4,FALSE)</f>
        <v>侯自强</v>
      </c>
      <c r="K456" s="4">
        <f>VLOOKUP(J456,辅助信息!H:I,2,FALSE)</f>
        <v>13281725223</v>
      </c>
      <c r="M456" s="71"/>
      <c r="N456" s="71"/>
      <c r="O456" s="71" t="str">
        <f ca="1" t="shared" si="8"/>
        <v/>
      </c>
      <c r="P456" s="71" t="str">
        <f ca="1" t="shared" si="9"/>
        <v/>
      </c>
      <c r="Q456" s="8" t="str">
        <f>VLOOKUP(B456,辅助信息!E:M,9,FALSE)</f>
        <v>ZTWM-CDGS-XS-2024-0181-五冶天府-国道542项目（二批次）</v>
      </c>
    </row>
    <row r="457" s="8" customFormat="1" hidden="1" spans="1:17">
      <c r="A457" s="71"/>
      <c r="B457" s="4" t="s">
        <v>79</v>
      </c>
      <c r="C457" s="5">
        <v>45704</v>
      </c>
      <c r="D457" s="4" t="str">
        <f>VLOOKUP(B457,辅助信息!E:K,7,FALSE)</f>
        <v>JWDDCD2024102400111</v>
      </c>
      <c r="E457" s="4" t="str">
        <f>VLOOKUP(F457,辅助信息!A:B,2,FALSE)</f>
        <v>螺纹钢</v>
      </c>
      <c r="F457" s="4" t="s">
        <v>18</v>
      </c>
      <c r="G457" s="7">
        <v>90</v>
      </c>
      <c r="H457" s="7" t="e">
        <f>_xlfn._xlws.FILTER(#REF!,#REF!&amp;#REF!&amp;#REF!&amp;#REF!=C457&amp;F457&amp;I457&amp;J457,"未发货")</f>
        <v>#REF!</v>
      </c>
      <c r="I457" s="4" t="str">
        <f>VLOOKUP(B457,辅助信息!E:I,3,FALSE)</f>
        <v>（五冶达州国道542项目-养护工区）四川省达州市达川区管村镇油房村</v>
      </c>
      <c r="J457" s="4" t="str">
        <f>VLOOKUP(B457,辅助信息!E:I,4,FALSE)</f>
        <v>侯自强</v>
      </c>
      <c r="K457" s="4">
        <f>VLOOKUP(J457,辅助信息!H:I,2,FALSE)</f>
        <v>13281725223</v>
      </c>
      <c r="M457" s="71"/>
      <c r="N457" s="71"/>
      <c r="O457" s="71" t="str">
        <f ca="1" t="shared" si="8"/>
        <v/>
      </c>
      <c r="P457" s="71" t="str">
        <f ca="1" t="shared" si="9"/>
        <v/>
      </c>
      <c r="Q457" s="8" t="str">
        <f>VLOOKUP(B457,辅助信息!E:M,9,FALSE)</f>
        <v>ZTWM-CDGS-XS-2024-0181-五冶天府-国道542项目（二批次）</v>
      </c>
    </row>
    <row r="458" hidden="1" spans="2:18">
      <c r="B458" s="4" t="s">
        <v>68</v>
      </c>
      <c r="C458" s="5">
        <v>45704</v>
      </c>
      <c r="D458" s="4" t="str">
        <f>VLOOKUP(B458,辅助信息!E:K,7,FALSE)</f>
        <v>JWDDCD2025050800081</v>
      </c>
      <c r="E458" s="4" t="str">
        <f>VLOOKUP(F458,辅助信息!A:B,2,FALSE)</f>
        <v>盘螺</v>
      </c>
      <c r="F458" s="4" t="s">
        <v>40</v>
      </c>
      <c r="G458" s="7">
        <v>3</v>
      </c>
      <c r="H458" s="7" t="e">
        <f>_xlfn._xlws.FILTER(#REF!,#REF!&amp;#REF!&amp;#REF!&amp;#REF!=C458&amp;F458&amp;I458&amp;J458,"未发货")</f>
        <v>#REF!</v>
      </c>
      <c r="I458" s="4" t="str">
        <f>VLOOKUP(B458,辅助信息!E:I,3,FALSE)</f>
        <v>（商投建工达州中医药科技园-2工区-景观桥）达州市通川区达州中医药职业学院犀牛大道北段</v>
      </c>
      <c r="J458" s="4" t="str">
        <f>VLOOKUP(B458,辅助信息!E:I,4,FALSE)</f>
        <v>李波</v>
      </c>
      <c r="K458" s="4">
        <f>VLOOKUP(J458,辅助信息!H:I,2,FALSE)</f>
        <v>18381899787</v>
      </c>
      <c r="L458" s="71" t="str">
        <f>VLOOKUP(B458,辅助信息!E:J,6,FALSE)</f>
        <v>控制炉批号尽量少,优先安排达钢,提前联系到场规格及数量</v>
      </c>
      <c r="M458" s="98">
        <v>45706</v>
      </c>
      <c r="N458" s="69"/>
      <c r="O458" s="71">
        <f ca="1" t="shared" si="8"/>
        <v>0</v>
      </c>
      <c r="P458" s="71">
        <f ca="1" t="shared" si="9"/>
        <v>80</v>
      </c>
      <c r="Q458" s="8" t="str">
        <f>VLOOKUP(B458,辅助信息!E:M,9,FALSE)</f>
        <v>ZTWM-CDGS-XS-2024-0134-商投建工达州中医药科技成果示范园项目</v>
      </c>
      <c r="R458" s="8"/>
    </row>
    <row r="459" hidden="1" spans="2:18">
      <c r="B459" s="4" t="s">
        <v>68</v>
      </c>
      <c r="C459" s="5">
        <v>45704</v>
      </c>
      <c r="D459" s="4" t="str">
        <f>VLOOKUP(B459,辅助信息!E:K,7,FALSE)</f>
        <v>JWDDCD2025050800081</v>
      </c>
      <c r="E459" s="4" t="str">
        <f>VLOOKUP(F459,辅助信息!A:B,2,FALSE)</f>
        <v>螺纹钢</v>
      </c>
      <c r="F459" s="4" t="s">
        <v>27</v>
      </c>
      <c r="G459" s="7">
        <v>10</v>
      </c>
      <c r="H459" s="7" t="e">
        <f>_xlfn._xlws.FILTER(#REF!,#REF!&amp;#REF!&amp;#REF!&amp;#REF!=C459&amp;F459&amp;I459&amp;J459,"未发货")</f>
        <v>#REF!</v>
      </c>
      <c r="I459" s="4" t="str">
        <f>VLOOKUP(B459,辅助信息!E:I,3,FALSE)</f>
        <v>（商投建工达州中医药科技园-2工区-景观桥）达州市通川区达州中医药职业学院犀牛大道北段</v>
      </c>
      <c r="J459" s="4" t="str">
        <f>VLOOKUP(B459,辅助信息!E:I,4,FALSE)</f>
        <v>李波</v>
      </c>
      <c r="K459" s="4">
        <f>VLOOKUP(J459,辅助信息!H:I,2,FALSE)</f>
        <v>18381899787</v>
      </c>
      <c r="M459" s="98">
        <v>45706</v>
      </c>
      <c r="N459" s="69"/>
      <c r="O459" s="71">
        <f ca="1" t="shared" si="8"/>
        <v>0</v>
      </c>
      <c r="P459" s="71">
        <f ca="1" t="shared" si="9"/>
        <v>80</v>
      </c>
      <c r="Q459" s="8" t="str">
        <f>VLOOKUP(B459,辅助信息!E:M,9,FALSE)</f>
        <v>ZTWM-CDGS-XS-2024-0134-商投建工达州中医药科技成果示范园项目</v>
      </c>
      <c r="R459" s="8"/>
    </row>
    <row r="460" hidden="1" spans="2:18">
      <c r="B460" s="4" t="s">
        <v>68</v>
      </c>
      <c r="C460" s="5">
        <v>45704</v>
      </c>
      <c r="D460" s="4" t="str">
        <f>VLOOKUP(B460,辅助信息!E:K,7,FALSE)</f>
        <v>JWDDCD2025050800081</v>
      </c>
      <c r="E460" s="4" t="str">
        <f>VLOOKUP(F460,辅助信息!A:B,2,FALSE)</f>
        <v>螺纹钢</v>
      </c>
      <c r="F460" s="4" t="s">
        <v>32</v>
      </c>
      <c r="G460" s="7">
        <v>15</v>
      </c>
      <c r="H460" s="7" t="e">
        <f>_xlfn._xlws.FILTER(#REF!,#REF!&amp;#REF!&amp;#REF!&amp;#REF!=C460&amp;F460&amp;I460&amp;J460,"未发货")</f>
        <v>#REF!</v>
      </c>
      <c r="I460" s="4" t="str">
        <f>VLOOKUP(B460,辅助信息!E:I,3,FALSE)</f>
        <v>（商投建工达州中医药科技园-2工区-景观桥）达州市通川区达州中医药职业学院犀牛大道北段</v>
      </c>
      <c r="J460" s="4" t="str">
        <f>VLOOKUP(B460,辅助信息!E:I,4,FALSE)</f>
        <v>李波</v>
      </c>
      <c r="K460" s="4">
        <f>VLOOKUP(J460,辅助信息!H:I,2,FALSE)</f>
        <v>18381899787</v>
      </c>
      <c r="M460" s="98">
        <v>45706</v>
      </c>
      <c r="N460" s="69"/>
      <c r="O460" s="71">
        <f ca="1" t="shared" si="8"/>
        <v>0</v>
      </c>
      <c r="P460" s="71">
        <f ca="1" t="shared" si="9"/>
        <v>80</v>
      </c>
      <c r="Q460" s="8" t="str">
        <f>VLOOKUP(B460,辅助信息!E:M,9,FALSE)</f>
        <v>ZTWM-CDGS-XS-2024-0134-商投建工达州中医药科技成果示范园项目</v>
      </c>
      <c r="R460" s="8"/>
    </row>
    <row r="461" hidden="1" spans="2:18">
      <c r="B461" s="90" t="s">
        <v>68</v>
      </c>
      <c r="C461" s="91">
        <v>45704</v>
      </c>
      <c r="D461" s="90" t="str">
        <f>VLOOKUP(B461,辅助信息!E:K,7,FALSE)</f>
        <v>JWDDCD2025050800081</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9"/>
      <c r="O461" s="71">
        <f ca="1" t="shared" si="8"/>
        <v>0</v>
      </c>
      <c r="P461" s="71">
        <f ca="1" t="shared" si="9"/>
        <v>80</v>
      </c>
      <c r="Q461" s="8" t="str">
        <f>VLOOKUP(B461,辅助信息!E:M,9,FALSE)</f>
        <v>ZTWM-CDGS-XS-2024-0134-商投建工达州中医药科技成果示范园项目</v>
      </c>
      <c r="R461" s="8"/>
    </row>
    <row r="462" s="8" customFormat="1" hidden="1" spans="2:17">
      <c r="B462" s="4" t="s">
        <v>80</v>
      </c>
      <c r="C462" s="5">
        <v>45705</v>
      </c>
      <c r="D462" s="4" t="e">
        <f>VLOOKUP(B462,辅助信息!E:K,7,FALSE)</f>
        <v>#N/A</v>
      </c>
      <c r="E462" s="4" t="str">
        <f>VLOOKUP(F462,辅助信息!A:B,2,FALSE)</f>
        <v>盘螺</v>
      </c>
      <c r="F462" s="4" t="s">
        <v>49</v>
      </c>
      <c r="G462" s="4">
        <v>7.5</v>
      </c>
      <c r="H462" s="4" t="e">
        <f>_xlfn._xlws.FILTER('[1]2025年已发货'!$E:$E,'[1]2025年已发货'!$F:$F&amp;'[1]2025年已发货'!$C:$C&amp;'[1]2025年已发货'!$G:$G&amp;'[1]2025年已发货'!$H:$H=C462&amp;F462&amp;I462&amp;J462,"未发货")</f>
        <v>#N/A</v>
      </c>
      <c r="I462" s="4" t="e">
        <f>VLOOKUP(B462,辅助信息!E:I,3,FALSE)</f>
        <v>#N/A</v>
      </c>
      <c r="J462" s="4" t="e">
        <f>VLOOKUP(B462,辅助信息!E:I,4,FALSE)</f>
        <v>#N/A</v>
      </c>
      <c r="K462" s="4" t="e">
        <f>VLOOKUP(J462,辅助信息!H:I,2,FALSE)</f>
        <v>#N/A</v>
      </c>
      <c r="L462" s="4" t="e">
        <f>VLOOKUP(B462,辅助信息!E:J,6,FALSE)</f>
        <v>#N/A</v>
      </c>
      <c r="M462" s="101">
        <v>45703</v>
      </c>
      <c r="N462" s="101"/>
      <c r="O462" s="8">
        <f ca="1" t="shared" si="8"/>
        <v>0</v>
      </c>
      <c r="P462" s="8">
        <f ca="1" t="shared" si="9"/>
        <v>83</v>
      </c>
      <c r="Q462" s="8" t="e">
        <f>VLOOKUP(B462,辅助信息!E:M,9,FALSE)</f>
        <v>#N/A</v>
      </c>
    </row>
    <row r="463" s="8" customFormat="1" hidden="1" spans="2:17">
      <c r="B463" s="4" t="s">
        <v>80</v>
      </c>
      <c r="C463" s="5">
        <v>45705</v>
      </c>
      <c r="D463" s="4" t="e">
        <f>VLOOKUP(B463,辅助信息!E:K,7,FALSE)</f>
        <v>#N/A</v>
      </c>
      <c r="E463" s="4" t="str">
        <f>VLOOKUP(F463,辅助信息!A:B,2,FALSE)</f>
        <v>盘螺</v>
      </c>
      <c r="F463" s="4" t="s">
        <v>40</v>
      </c>
      <c r="G463" s="4">
        <v>15</v>
      </c>
      <c r="H463" s="4" t="e">
        <f>_xlfn._xlws.FILTER('[1]2025年已发货'!$E:$E,'[1]2025年已发货'!$F:$F&amp;'[1]2025年已发货'!$C:$C&amp;'[1]2025年已发货'!$G:$G&amp;'[1]2025年已发货'!$H:$H=C463&amp;F463&amp;I463&amp;J463,"未发货")</f>
        <v>#N/A</v>
      </c>
      <c r="I463" s="4" t="e">
        <f>VLOOKUP(B463,辅助信息!E:I,3,FALSE)</f>
        <v>#N/A</v>
      </c>
      <c r="J463" s="4" t="e">
        <f>VLOOKUP(B463,辅助信息!E:I,4,FALSE)</f>
        <v>#N/A</v>
      </c>
      <c r="K463" s="4" t="e">
        <f>VLOOKUP(J463,辅助信息!H:I,2,FALSE)</f>
        <v>#N/A</v>
      </c>
      <c r="L463" s="85"/>
      <c r="M463" s="101">
        <v>45703</v>
      </c>
      <c r="N463" s="101"/>
      <c r="O463" s="8">
        <f ca="1" t="shared" si="8"/>
        <v>0</v>
      </c>
      <c r="P463" s="8">
        <f ca="1" t="shared" si="9"/>
        <v>83</v>
      </c>
      <c r="Q463" s="8" t="e">
        <f>VLOOKUP(B463,辅助信息!E:M,9,FALSE)</f>
        <v>#N/A</v>
      </c>
    </row>
    <row r="464" s="8" customFormat="1" hidden="1" spans="2:14">
      <c r="B464" s="4" t="s">
        <v>80</v>
      </c>
      <c r="C464" s="5">
        <v>45705</v>
      </c>
      <c r="D464" s="4" t="e">
        <f>VLOOKUP(B464,辅助信息!E:K,7,FALSE)</f>
        <v>#N/A</v>
      </c>
      <c r="E464" s="4" t="str">
        <f>VLOOKUP(F464,辅助信息!A:B,2,FALSE)</f>
        <v>螺纹钢</v>
      </c>
      <c r="F464" s="4" t="s">
        <v>27</v>
      </c>
      <c r="G464" s="4">
        <v>5</v>
      </c>
      <c r="H464" s="4" t="e">
        <f>_xlfn._xlws.FILTER('[1]2025年已发货'!$E:$E,'[1]2025年已发货'!$F:$F&amp;'[1]2025年已发货'!$C:$C&amp;'[1]2025年已发货'!$G:$G&amp;'[1]2025年已发货'!$H:$H=C464&amp;F464&amp;I464&amp;J464,"未发货")</f>
        <v>#N/A</v>
      </c>
      <c r="I464" s="4" t="e">
        <f>VLOOKUP(B464,辅助信息!E:I,3,FALSE)</f>
        <v>#N/A</v>
      </c>
      <c r="J464" s="4" t="e">
        <f>VLOOKUP(B464,辅助信息!E:I,4,FALSE)</f>
        <v>#N/A</v>
      </c>
      <c r="K464" s="4" t="e">
        <f>VLOOKUP(J464,辅助信息!H:I,2,FALSE)</f>
        <v>#N/A</v>
      </c>
      <c r="L464" s="85"/>
      <c r="M464" s="101"/>
      <c r="N464" s="101"/>
    </row>
    <row r="465" s="8" customFormat="1" hidden="1" spans="2:14">
      <c r="B465" s="4" t="s">
        <v>80</v>
      </c>
      <c r="C465" s="5">
        <v>45705</v>
      </c>
      <c r="D465" s="4" t="e">
        <f>VLOOKUP(B465,辅助信息!E:K,7,FALSE)</f>
        <v>#N/A</v>
      </c>
      <c r="E465" s="4" t="str">
        <f>VLOOKUP(F465,辅助信息!A:B,2,FALSE)</f>
        <v>螺纹钢</v>
      </c>
      <c r="F465" s="4" t="s">
        <v>32</v>
      </c>
      <c r="G465" s="4">
        <v>7</v>
      </c>
      <c r="H465" s="4" t="e">
        <f>_xlfn._xlws.FILTER('[1]2025年已发货'!$E:$E,'[1]2025年已发货'!$F:$F&amp;'[1]2025年已发货'!$C:$C&amp;'[1]2025年已发货'!$G:$G&amp;'[1]2025年已发货'!$H:$H=C465&amp;F465&amp;I465&amp;J465,"未发货")</f>
        <v>#N/A</v>
      </c>
      <c r="I465" s="4" t="e">
        <f>VLOOKUP(B465,辅助信息!E:I,3,FALSE)</f>
        <v>#N/A</v>
      </c>
      <c r="J465" s="4" t="e">
        <f>VLOOKUP(B465,辅助信息!E:I,4,FALSE)</f>
        <v>#N/A</v>
      </c>
      <c r="K465" s="4" t="e">
        <f>VLOOKUP(J465,辅助信息!H:I,2,FALSE)</f>
        <v>#N/A</v>
      </c>
      <c r="L465" s="85"/>
      <c r="M465" s="101"/>
      <c r="N465" s="101"/>
    </row>
    <row r="466" s="8" customFormat="1" hidden="1" spans="2:17">
      <c r="B466" s="4" t="s">
        <v>80</v>
      </c>
      <c r="C466" s="5">
        <v>45705</v>
      </c>
      <c r="D466" s="4" t="e">
        <f>VLOOKUP(B466,辅助信息!E:K,7,FALSE)</f>
        <v>#N/A</v>
      </c>
      <c r="E466" s="4" t="str">
        <f>VLOOKUP(F466,辅助信息!A:B,2,FALSE)</f>
        <v>螺纹钢</v>
      </c>
      <c r="F466" s="4" t="s">
        <v>30</v>
      </c>
      <c r="G466" s="4">
        <v>12</v>
      </c>
      <c r="H466" s="4" t="e">
        <f>_xlfn._xlws.FILTER('[1]2025年已发货'!$E:$E,'[1]2025年已发货'!$F:$F&amp;'[1]2025年已发货'!$C:$C&amp;'[1]2025年已发货'!$G:$G&amp;'[1]2025年已发货'!$H:$H=C466&amp;F466&amp;I466&amp;J466,"未发货")</f>
        <v>#N/A</v>
      </c>
      <c r="I466" s="4" t="e">
        <f>VLOOKUP(B466,辅助信息!E:I,3,FALSE)</f>
        <v>#N/A</v>
      </c>
      <c r="J466" s="4" t="e">
        <f>VLOOKUP(B466,辅助信息!E:I,4,FALSE)</f>
        <v>#N/A</v>
      </c>
      <c r="K466" s="4" t="e">
        <f>VLOOKUP(J466,辅助信息!H:I,2,FALSE)</f>
        <v>#N/A</v>
      </c>
      <c r="L466" s="83"/>
      <c r="M466" s="101">
        <v>45703</v>
      </c>
      <c r="N466" s="101"/>
      <c r="O466" s="8">
        <f ca="1" t="shared" ref="O466:O529" si="10">IF(OR(M466="",N466&lt;&gt;""),"",MAX(M466-TODAY(),0))</f>
        <v>0</v>
      </c>
      <c r="P466" s="8">
        <f ca="1" t="shared" ref="P466:P529" si="11">IF(M466="","",IF(N466&lt;&gt;"",MAX(N466-M466,0),IF(TODAY()&gt;M466,TODAY()-M466,0)))</f>
        <v>83</v>
      </c>
      <c r="Q466" s="8" t="e">
        <f>VLOOKUP(B466,辅助信息!E:M,9,FALSE)</f>
        <v>#N/A</v>
      </c>
    </row>
    <row r="467" s="8" customFormat="1" hidden="1" spans="2:17">
      <c r="B467" s="4" t="s">
        <v>48</v>
      </c>
      <c r="C467" s="5">
        <v>45705</v>
      </c>
      <c r="D467" s="4" t="str">
        <f>VLOOKUP(B467,辅助信息!E:K,7,FALSE)</f>
        <v>ZTWM-CDGS-YL-20240529-006</v>
      </c>
      <c r="E467" s="4" t="str">
        <f>VLOOKUP(F467,辅助信息!A:B,2,FALSE)</f>
        <v>盘螺</v>
      </c>
      <c r="F467" s="4" t="s">
        <v>49</v>
      </c>
      <c r="G467" s="4">
        <v>3</v>
      </c>
      <c r="H467" s="4" t="str">
        <f>_xlfn._xlws.FILTER('[1]2025年已发货'!$E:$E,'[1]2025年已发货'!$F:$F&amp;'[1]2025年已发货'!$C:$C&amp;'[1]2025年已发货'!$G:$G&amp;'[1]2025年已发货'!$H:$H=C467&amp;F467&amp;I467&amp;J467,"未发货")</f>
        <v>未发货</v>
      </c>
      <c r="I467" s="4" t="str">
        <f>VLOOKUP(B467,辅助信息!E:I,3,FALSE)</f>
        <v>(华西颐海-科创农业生态谷-1号钢筋房)成都市简阳市白金山水库</v>
      </c>
      <c r="J467" s="4" t="str">
        <f>VLOOKUP(B467,辅助信息!E:I,4,FALSE)</f>
        <v>石清国</v>
      </c>
      <c r="K467" s="4">
        <f>VLOOKUP(J467,辅助信息!H:I,2,FALSE)</f>
        <v>13458642015</v>
      </c>
      <c r="L467" s="4" t="str">
        <f>VLOOKUP(B467,辅助信息!E:J,6,FALSE)</f>
        <v>优先威钢,我方卸车,新老国标钢厂不加价可直发</v>
      </c>
      <c r="M467" s="101">
        <v>45705</v>
      </c>
      <c r="O467" s="8">
        <f ca="1" t="shared" si="10"/>
        <v>0</v>
      </c>
      <c r="P467" s="8">
        <f ca="1" t="shared" si="11"/>
        <v>81</v>
      </c>
      <c r="Q467" s="8" t="str">
        <f>VLOOKUP(B467,辅助信息!E:M,9,FALSE)</f>
        <v>ZTWM-CDGS-XS-2024-0093-华西-颐海科创农业生态谷</v>
      </c>
    </row>
    <row r="468" s="8" customFormat="1" hidden="1" spans="2:17">
      <c r="B468" s="4" t="s">
        <v>29</v>
      </c>
      <c r="C468" s="5">
        <v>45705</v>
      </c>
      <c r="D468" s="4" t="str">
        <f>VLOOKUP(B468,辅助信息!E:K,7,FALSE)</f>
        <v>JWDDCD2024102400111</v>
      </c>
      <c r="E468" s="4" t="str">
        <f>VLOOKUP(F468,辅助信息!A:B,2,FALSE)</f>
        <v>螺纹钢</v>
      </c>
      <c r="F468" s="4" t="s">
        <v>27</v>
      </c>
      <c r="G468" s="4">
        <v>15</v>
      </c>
      <c r="H468" s="4" t="str">
        <f>_xlfn._xlws.FILTER('[1]2025年已发货'!$E:$E,'[1]2025年已发货'!$F:$F&amp;'[1]2025年已发货'!$C:$C&amp;'[1]2025年已发货'!$G:$G&amp;'[1]2025年已发货'!$H:$H=C468&amp;F468&amp;I468&amp;J468,"未发货")</f>
        <v>未发货</v>
      </c>
      <c r="I468" s="4" t="str">
        <f>VLOOKUP(B468,辅助信息!E:I,3,FALSE)</f>
        <v>（五冶达州国道542项目-二工区黄家湾隧道工段）四川省达州市达川区赵固镇黄家坡</v>
      </c>
      <c r="J468" s="4" t="str">
        <f>VLOOKUP(B468,辅助信息!E:I,4,FALSE)</f>
        <v>罗永方</v>
      </c>
      <c r="K468" s="4">
        <f>VLOOKUP(J468,辅助信息!H:I,2,FALSE)</f>
        <v>13551450899</v>
      </c>
      <c r="L468" s="4" t="str">
        <f>VLOOKUP(B468,辅助信息!E:J,6,FALSE)</f>
        <v>五冶建设送货单,4份材质书,送货车型9.6米,装货前联系收货人核实到场规格,没提前告知进场规格现场不给予接收</v>
      </c>
      <c r="M468" s="101">
        <v>45705</v>
      </c>
      <c r="O468" s="8">
        <f ca="1" t="shared" si="10"/>
        <v>0</v>
      </c>
      <c r="P468" s="8">
        <f ca="1" t="shared" si="11"/>
        <v>81</v>
      </c>
      <c r="Q468" s="8" t="str">
        <f>VLOOKUP(B468,辅助信息!E:M,9,FALSE)</f>
        <v>ZTWM-CDGS-XS-2024-0181-五冶天府-国道542项目（二批次）</v>
      </c>
    </row>
    <row r="469" s="8" customFormat="1" hidden="1" spans="2:17">
      <c r="B469" s="4" t="s">
        <v>29</v>
      </c>
      <c r="C469" s="5">
        <v>45705</v>
      </c>
      <c r="D469" s="4" t="str">
        <f>VLOOKUP(B469,辅助信息!E:K,7,FALSE)</f>
        <v>JWDDCD2024102400111</v>
      </c>
      <c r="E469" s="4" t="str">
        <f>VLOOKUP(F469,辅助信息!A:B,2,FALSE)</f>
        <v>螺纹钢</v>
      </c>
      <c r="F469" s="4" t="s">
        <v>32</v>
      </c>
      <c r="G469" s="4">
        <v>20</v>
      </c>
      <c r="H469" s="4" t="str">
        <f>_xlfn._xlws.FILTER('[1]2025年已发货'!$E:$E,'[1]2025年已发货'!$F:$F&amp;'[1]2025年已发货'!$C:$C&amp;'[1]2025年已发货'!$G:$G&amp;'[1]2025年已发货'!$H:$H=C469&amp;F469&amp;I469&amp;J469,"未发货")</f>
        <v>未发货</v>
      </c>
      <c r="I469" s="4" t="str">
        <f>VLOOKUP(B469,辅助信息!E:I,3,FALSE)</f>
        <v>（五冶达州国道542项目-二工区黄家湾隧道工段）四川省达州市达川区赵固镇黄家坡</v>
      </c>
      <c r="J469" s="4" t="str">
        <f>VLOOKUP(B469,辅助信息!E:I,4,FALSE)</f>
        <v>罗永方</v>
      </c>
      <c r="K469" s="4">
        <f>VLOOKUP(J469,辅助信息!H:I,2,FALSE)</f>
        <v>13551450899</v>
      </c>
      <c r="L469" s="85"/>
      <c r="M469" s="101">
        <v>45705</v>
      </c>
      <c r="O469" s="8">
        <f ca="1" t="shared" si="10"/>
        <v>0</v>
      </c>
      <c r="P469" s="8">
        <f ca="1" t="shared" si="11"/>
        <v>81</v>
      </c>
      <c r="Q469" s="8" t="str">
        <f>VLOOKUP(B469,辅助信息!E:M,9,FALSE)</f>
        <v>ZTWM-CDGS-XS-2024-0181-五冶天府-国道542项目（二批次）</v>
      </c>
    </row>
    <row r="470" s="8" customFormat="1" hidden="1" spans="2:17">
      <c r="B470" s="4" t="s">
        <v>29</v>
      </c>
      <c r="C470" s="5">
        <v>45705</v>
      </c>
      <c r="D470" s="4" t="str">
        <f>VLOOKUP(B470,辅助信息!E:K,7,FALSE)</f>
        <v>JWDDCD2024102400111</v>
      </c>
      <c r="E470" s="4" t="str">
        <f>VLOOKUP(F470,辅助信息!A:B,2,FALSE)</f>
        <v>螺纹钢</v>
      </c>
      <c r="F470" s="4" t="s">
        <v>30</v>
      </c>
      <c r="G470" s="4">
        <v>35</v>
      </c>
      <c r="H470" s="4" t="str">
        <f>_xlfn._xlws.FILTER('[1]2025年已发货'!$E:$E,'[1]2025年已发货'!$F:$F&amp;'[1]2025年已发货'!$C:$C&amp;'[1]2025年已发货'!$G:$G&amp;'[1]2025年已发货'!$H:$H=C470&amp;F470&amp;I470&amp;J470,"未发货")</f>
        <v>未发货</v>
      </c>
      <c r="I470" s="4" t="str">
        <f>VLOOKUP(B470,辅助信息!E:I,3,FALSE)</f>
        <v>（五冶达州国道542项目-二工区黄家湾隧道工段）四川省达州市达川区赵固镇黄家坡</v>
      </c>
      <c r="J470" s="4" t="str">
        <f>VLOOKUP(B470,辅助信息!E:I,4,FALSE)</f>
        <v>罗永方</v>
      </c>
      <c r="K470" s="4">
        <f>VLOOKUP(J470,辅助信息!H:I,2,FALSE)</f>
        <v>13551450899</v>
      </c>
      <c r="L470" s="83"/>
      <c r="M470" s="101">
        <v>45705</v>
      </c>
      <c r="O470" s="8">
        <f ca="1" t="shared" si="10"/>
        <v>0</v>
      </c>
      <c r="P470" s="8">
        <f ca="1" t="shared" si="11"/>
        <v>81</v>
      </c>
      <c r="Q470" s="8" t="str">
        <f>VLOOKUP(B470,辅助信息!E:M,9,FALSE)</f>
        <v>ZTWM-CDGS-XS-2024-0181-五冶天府-国道542项目（二批次）</v>
      </c>
    </row>
    <row r="471" s="8" customFormat="1" hidden="1" spans="2:17">
      <c r="B471" s="4" t="s">
        <v>78</v>
      </c>
      <c r="C471" s="5">
        <v>45705</v>
      </c>
      <c r="D471" s="4" t="str">
        <f>VLOOKUP(B471,辅助信息!E:K,7,FALSE)</f>
        <v>JWDDCD2024102400111</v>
      </c>
      <c r="E471" s="4" t="str">
        <f>VLOOKUP(F471,辅助信息!A:B,2,FALSE)</f>
        <v>螺纹钢</v>
      </c>
      <c r="F471" s="4" t="s">
        <v>33</v>
      </c>
      <c r="G471" s="4">
        <f>55-36</f>
        <v>19</v>
      </c>
      <c r="H471" s="4" t="str">
        <f>_xlfn._xlws.FILTER('[1]2025年已发货'!$E:$E,'[1]2025年已发货'!$F:$F&amp;'[1]2025年已发货'!$C:$C&amp;'[1]2025年已发货'!$G:$G&amp;'[1]2025年已发货'!$H:$H=C471&amp;F471&amp;I471&amp;J471,"未发货")</f>
        <v>未发货</v>
      </c>
      <c r="I471" s="4" t="str">
        <f>VLOOKUP(B471,辅助信息!E:I,3,FALSE)</f>
        <v>（五冶达州国道542项目-二工区巴河特大桥工段-4号墩）达州市达川区桥湾镇陈余村</v>
      </c>
      <c r="J471" s="4" t="str">
        <f>VLOOKUP(B471,辅助信息!E:I,4,FALSE)</f>
        <v>谭福中</v>
      </c>
      <c r="K471" s="4">
        <f>VLOOKUP(J471,辅助信息!H:I,2,FALSE)</f>
        <v>15828538619</v>
      </c>
      <c r="L471" s="4" t="str">
        <f>VLOOKUP(B471,辅助信息!E:J,6,FALSE)</f>
        <v>五冶建设送货单,4份材质书,送货车型9.6米,装货前联系收货人核实到场规格,没提前告知进场规格现场不给予接收</v>
      </c>
      <c r="M471" s="101">
        <v>45705</v>
      </c>
      <c r="O471" s="8">
        <f ca="1" t="shared" si="10"/>
        <v>0</v>
      </c>
      <c r="P471" s="8">
        <f ca="1" t="shared" si="11"/>
        <v>81</v>
      </c>
      <c r="Q471" s="8" t="str">
        <f>VLOOKUP(B471,辅助信息!E:M,9,FALSE)</f>
        <v>ZTWM-CDGS-XS-2024-0181-五冶天府-国道542项目（二批次）</v>
      </c>
    </row>
    <row r="472" s="8" customFormat="1" hidden="1" spans="2:17">
      <c r="B472" s="4" t="s">
        <v>69</v>
      </c>
      <c r="C472" s="5">
        <v>45705</v>
      </c>
      <c r="D472" s="4" t="str">
        <f>VLOOKUP(B472,辅助信息!E:K,7,FALSE)</f>
        <v>JWDDCD2025050800081</v>
      </c>
      <c r="E472" s="4" t="str">
        <f>VLOOKUP(F472,辅助信息!A:B,2,FALSE)</f>
        <v>盘螺</v>
      </c>
      <c r="F472" s="4" t="s">
        <v>40</v>
      </c>
      <c r="G472" s="4">
        <v>13</v>
      </c>
      <c r="H472" s="4">
        <f>_xlfn._xlws.FILTER('[1]2025年已发货'!$E:$E,'[1]2025年已发货'!$F:$F&amp;'[1]2025年已发货'!$C:$C&amp;'[1]2025年已发货'!$G:$G&amp;'[1]2025年已发货'!$H:$H=C472&amp;F472&amp;I472&amp;J472,"未发货")</f>
        <v>13</v>
      </c>
      <c r="I472" s="4" t="str">
        <f>VLOOKUP(B472,辅助信息!E:I,3,FALSE)</f>
        <v>（商投建工达州中医药科技园-4工区-2号楼）达州市通川区达州中医药职业学院犀牛大道北段</v>
      </c>
      <c r="J472" s="4" t="str">
        <f>VLOOKUP(B472,辅助信息!E:I,4,FALSE)</f>
        <v>张扬</v>
      </c>
      <c r="K472" s="4">
        <f>VLOOKUP(J472,辅助信息!H:I,2,FALSE)</f>
        <v>18381904567</v>
      </c>
      <c r="L472" s="4" t="str">
        <f>VLOOKUP(B472,辅助信息!E:J,6,FALSE)</f>
        <v>控制炉批号尽量少,优先安排达钢,提前联系到场规格及数量</v>
      </c>
      <c r="M472" s="101">
        <v>45704</v>
      </c>
      <c r="O472" s="8">
        <f ca="1" t="shared" si="10"/>
        <v>0</v>
      </c>
      <c r="P472" s="8">
        <f ca="1" t="shared" si="11"/>
        <v>82</v>
      </c>
      <c r="Q472" s="8" t="str">
        <f>VLOOKUP(B472,辅助信息!E:M,9,FALSE)</f>
        <v>ZTWM-CDGS-XS-2024-0134-商投建工达州中医药科技成果示范园项目</v>
      </c>
    </row>
    <row r="473" s="8" customFormat="1" hidden="1" spans="2:17">
      <c r="B473" s="4" t="s">
        <v>69</v>
      </c>
      <c r="C473" s="5">
        <v>45705</v>
      </c>
      <c r="D473" s="4" t="str">
        <f>VLOOKUP(B473,辅助信息!E:K,7,FALSE)</f>
        <v>JWDDCD2025050800081</v>
      </c>
      <c r="E473" s="4" t="str">
        <f>VLOOKUP(F473,辅助信息!A:B,2,FALSE)</f>
        <v>盘螺</v>
      </c>
      <c r="F473" s="4" t="s">
        <v>41</v>
      </c>
      <c r="G473" s="4">
        <v>9</v>
      </c>
      <c r="H473" s="4">
        <f>_xlfn._xlws.FILTER('[1]2025年已发货'!$E:$E,'[1]2025年已发货'!$F:$F&amp;'[1]2025年已发货'!$C:$C&amp;'[1]2025年已发货'!$G:$G&amp;'[1]2025年已发货'!$H:$H=C473&amp;F473&amp;I473&amp;J473,"未发货")</f>
        <v>10</v>
      </c>
      <c r="I473" s="4" t="str">
        <f>VLOOKUP(B473,辅助信息!E:I,3,FALSE)</f>
        <v>（商投建工达州中医药科技园-4工区-2号楼）达州市通川区达州中医药职业学院犀牛大道北段</v>
      </c>
      <c r="J473" s="4" t="str">
        <f>VLOOKUP(B473,辅助信息!E:I,4,FALSE)</f>
        <v>张扬</v>
      </c>
      <c r="K473" s="4">
        <f>VLOOKUP(J473,辅助信息!H:I,2,FALSE)</f>
        <v>18381904567</v>
      </c>
      <c r="L473" s="85"/>
      <c r="M473" s="101">
        <v>45704</v>
      </c>
      <c r="O473" s="8">
        <f ca="1" t="shared" si="10"/>
        <v>0</v>
      </c>
      <c r="P473" s="8">
        <f ca="1" t="shared" si="11"/>
        <v>82</v>
      </c>
      <c r="Q473" s="8" t="str">
        <f>VLOOKUP(B473,辅助信息!E:M,9,FALSE)</f>
        <v>ZTWM-CDGS-XS-2024-0134-商投建工达州中医药科技成果示范园项目</v>
      </c>
    </row>
    <row r="474" s="8" customFormat="1" hidden="1" spans="2:17">
      <c r="B474" s="4" t="s">
        <v>69</v>
      </c>
      <c r="C474" s="5">
        <v>45705</v>
      </c>
      <c r="D474" s="4" t="str">
        <f>VLOOKUP(B474,辅助信息!E:K,7,FALSE)</f>
        <v>JWDDCD2025050800081</v>
      </c>
      <c r="E474" s="4" t="str">
        <f>VLOOKUP(F474,辅助信息!A:B,2,FALSE)</f>
        <v>螺纹钢</v>
      </c>
      <c r="F474" s="4" t="s">
        <v>32</v>
      </c>
      <c r="G474" s="4">
        <v>12</v>
      </c>
      <c r="H474" s="4">
        <f>_xlfn._xlws.FILTER('[1]2025年已发货'!$E:$E,'[1]2025年已发货'!$F:$F&amp;'[1]2025年已发货'!$C:$C&amp;'[1]2025年已发货'!$G:$G&amp;'[1]2025年已发货'!$H:$H=C474&amp;F474&amp;I474&amp;J474,"未发货")</f>
        <v>12</v>
      </c>
      <c r="I474" s="4" t="str">
        <f>VLOOKUP(B474,辅助信息!E:I,3,FALSE)</f>
        <v>（商投建工达州中医药科技园-4工区-2号楼）达州市通川区达州中医药职业学院犀牛大道北段</v>
      </c>
      <c r="J474" s="4" t="str">
        <f>VLOOKUP(B474,辅助信息!E:I,4,FALSE)</f>
        <v>张扬</v>
      </c>
      <c r="K474" s="4">
        <f>VLOOKUP(J474,辅助信息!H:I,2,FALSE)</f>
        <v>18381904567</v>
      </c>
      <c r="L474" s="85"/>
      <c r="M474" s="101">
        <v>45704</v>
      </c>
      <c r="O474" s="8">
        <f ca="1" t="shared" si="10"/>
        <v>0</v>
      </c>
      <c r="P474" s="8">
        <f ca="1" t="shared" si="11"/>
        <v>82</v>
      </c>
      <c r="Q474" s="8" t="str">
        <f>VLOOKUP(B474,辅助信息!E:M,9,FALSE)</f>
        <v>ZTWM-CDGS-XS-2024-0134-商投建工达州中医药科技成果示范园项目</v>
      </c>
    </row>
    <row r="475" s="8" customFormat="1" hidden="1" spans="2:17">
      <c r="B475" s="4" t="s">
        <v>69</v>
      </c>
      <c r="C475" s="5">
        <v>45705</v>
      </c>
      <c r="D475" s="4" t="str">
        <f>VLOOKUP(B475,辅助信息!E:K,7,FALSE)</f>
        <v>JWDDCD2025050800081</v>
      </c>
      <c r="E475" s="4" t="str">
        <f>VLOOKUP(F475,辅助信息!A:B,2,FALSE)</f>
        <v>螺纹钢</v>
      </c>
      <c r="F475" s="4" t="s">
        <v>21</v>
      </c>
      <c r="G475" s="4">
        <v>30</v>
      </c>
      <c r="H475" s="4" t="str">
        <f>_xlfn._xlws.FILTER('[1]2025年已发货'!$E:$E,'[1]2025年已发货'!$F:$F&amp;'[1]2025年已发货'!$C:$C&amp;'[1]2025年已发货'!$G:$G&amp;'[1]2025年已发货'!$H:$H=C475&amp;F475&amp;I475&amp;J475,"未发货")</f>
        <v>未发货</v>
      </c>
      <c r="I475" s="4" t="str">
        <f>VLOOKUP(B475,辅助信息!E:I,3,FALSE)</f>
        <v>（商投建工达州中医药科技园-4工区-2号楼）达州市通川区达州中医药职业学院犀牛大道北段</v>
      </c>
      <c r="J475" s="4" t="str">
        <f>VLOOKUP(B475,辅助信息!E:I,4,FALSE)</f>
        <v>张扬</v>
      </c>
      <c r="K475" s="4">
        <f>VLOOKUP(J475,辅助信息!H:I,2,FALSE)</f>
        <v>18381904567</v>
      </c>
      <c r="L475" s="83"/>
      <c r="M475" s="101">
        <v>45704</v>
      </c>
      <c r="O475" s="8">
        <f ca="1" t="shared" si="10"/>
        <v>0</v>
      </c>
      <c r="P475" s="8">
        <f ca="1" t="shared" si="11"/>
        <v>82</v>
      </c>
      <c r="Q475" s="8" t="str">
        <f>VLOOKUP(B475,辅助信息!E:M,9,FALSE)</f>
        <v>ZTWM-CDGS-XS-2024-0134-商投建工达州中医药科技成果示范园项目</v>
      </c>
    </row>
    <row r="476" s="8" customFormat="1" hidden="1" spans="2:17">
      <c r="B476" s="4" t="s">
        <v>84</v>
      </c>
      <c r="C476" s="5">
        <v>45705</v>
      </c>
      <c r="D476" s="4" t="str">
        <f>VLOOKUP(B476,辅助信息!E:K,7,FALSE)</f>
        <v>JWDDCD2024102400111</v>
      </c>
      <c r="E476" s="4" t="str">
        <f>VLOOKUP(F476,辅助信息!A:B,2,FALSE)</f>
        <v>螺纹钢</v>
      </c>
      <c r="F476" s="4" t="s">
        <v>27</v>
      </c>
      <c r="G476" s="4">
        <v>8</v>
      </c>
      <c r="H476" s="4" t="str">
        <f>_xlfn._xlws.FILTER('[1]2025年已发货'!$E:$E,'[1]2025年已发货'!$F:$F&amp;'[1]2025年已发货'!$C:$C&amp;'[1]2025年已发货'!$G:$G&amp;'[1]2025年已发货'!$H:$H=C476&amp;F476&amp;I476&amp;J476,"未发货")</f>
        <v>未发货</v>
      </c>
      <c r="I476" s="4" t="str">
        <f>VLOOKUP(B476,辅助信息!E:I,3,FALSE)</f>
        <v>（五冶达州国道542项目-一工区路基一工段）四川省达州市达川区石梯火车站盖板加工点</v>
      </c>
      <c r="J476" s="4" t="str">
        <f>VLOOKUP(B476,辅助信息!E:I,4,FALSE)</f>
        <v>郑松</v>
      </c>
      <c r="K476" s="4">
        <f>VLOOKUP(J476,辅助信息!H:I,2,FALSE)</f>
        <v>13527304849</v>
      </c>
      <c r="L476" s="4" t="str">
        <f>VLOOKUP(B476,辅助信息!E:J,6,FALSE)</f>
        <v>五冶建设送货单,送货车型13米,装货前联系收货人核实到场规格,没提前告知进场规格现场不给予接收</v>
      </c>
      <c r="M476" s="101">
        <v>45705</v>
      </c>
      <c r="O476" s="8">
        <f ca="1" t="shared" si="10"/>
        <v>0</v>
      </c>
      <c r="P476" s="8">
        <f ca="1" t="shared" si="11"/>
        <v>81</v>
      </c>
      <c r="Q476" s="8" t="str">
        <f>VLOOKUP(B476,辅助信息!E:M,9,FALSE)</f>
        <v>ZTWM-CDGS-XS-2024-0181-五冶天府-国道542项目（二批次）</v>
      </c>
    </row>
    <row r="477" s="8" customFormat="1" hidden="1" spans="2:17">
      <c r="B477" s="4" t="s">
        <v>84</v>
      </c>
      <c r="C477" s="5">
        <v>45705</v>
      </c>
      <c r="D477" s="4" t="str">
        <f>VLOOKUP(B477,辅助信息!E:K,7,FALSE)</f>
        <v>JWDDCD2024102400111</v>
      </c>
      <c r="E477" s="4" t="str">
        <f>VLOOKUP(F477,辅助信息!A:B,2,FALSE)</f>
        <v>螺纹钢</v>
      </c>
      <c r="F477" s="4" t="s">
        <v>33</v>
      </c>
      <c r="G477" s="4">
        <v>8</v>
      </c>
      <c r="H477" s="4" t="str">
        <f>_xlfn._xlws.FILTER('[1]2025年已发货'!$E:$E,'[1]2025年已发货'!$F:$F&amp;'[1]2025年已发货'!$C:$C&amp;'[1]2025年已发货'!$G:$G&amp;'[1]2025年已发货'!$H:$H=C477&amp;F477&amp;I477&amp;J477,"未发货")</f>
        <v>未发货</v>
      </c>
      <c r="I477" s="4" t="str">
        <f>VLOOKUP(B477,辅助信息!E:I,3,FALSE)</f>
        <v>（五冶达州国道542项目-一工区路基一工段）四川省达州市达川区石梯火车站盖板加工点</v>
      </c>
      <c r="J477" s="4" t="str">
        <f>VLOOKUP(B477,辅助信息!E:I,4,FALSE)</f>
        <v>郑松</v>
      </c>
      <c r="K477" s="4">
        <f>VLOOKUP(J477,辅助信息!H:I,2,FALSE)</f>
        <v>13527304849</v>
      </c>
      <c r="L477" s="85"/>
      <c r="M477" s="101">
        <v>45705</v>
      </c>
      <c r="O477" s="8">
        <f ca="1" t="shared" si="10"/>
        <v>0</v>
      </c>
      <c r="P477" s="8">
        <f ca="1" t="shared" si="11"/>
        <v>81</v>
      </c>
      <c r="Q477" s="8" t="str">
        <f>VLOOKUP(B477,辅助信息!E:M,9,FALSE)</f>
        <v>ZTWM-CDGS-XS-2024-0181-五冶天府-国道542项目（二批次）</v>
      </c>
    </row>
    <row r="478" s="8" customFormat="1" hidden="1" spans="2:17">
      <c r="B478" s="4" t="s">
        <v>84</v>
      </c>
      <c r="C478" s="5">
        <v>45705</v>
      </c>
      <c r="D478" s="4" t="str">
        <f>VLOOKUP(B478,辅助信息!E:K,7,FALSE)</f>
        <v>JWDDCD2024102400111</v>
      </c>
      <c r="E478" s="4" t="str">
        <f>VLOOKUP(F478,辅助信息!A:B,2,FALSE)</f>
        <v>螺纹钢</v>
      </c>
      <c r="F478" s="4" t="s">
        <v>18</v>
      </c>
      <c r="G478" s="4">
        <v>12</v>
      </c>
      <c r="H478" s="4" t="str">
        <f>_xlfn._xlws.FILTER('[1]2025年已发货'!$E:$E,'[1]2025年已发货'!$F:$F&amp;'[1]2025年已发货'!$C:$C&amp;'[1]2025年已发货'!$G:$G&amp;'[1]2025年已发货'!$H:$H=C478&amp;F478&amp;I478&amp;J478,"未发货")</f>
        <v>未发货</v>
      </c>
      <c r="I478" s="4" t="str">
        <f>VLOOKUP(B478,辅助信息!E:I,3,FALSE)</f>
        <v>（五冶达州国道542项目-一工区路基一工段）四川省达州市达川区石梯火车站盖板加工点</v>
      </c>
      <c r="J478" s="4" t="str">
        <f>VLOOKUP(B478,辅助信息!E:I,4,FALSE)</f>
        <v>郑松</v>
      </c>
      <c r="K478" s="4">
        <f>VLOOKUP(J478,辅助信息!H:I,2,FALSE)</f>
        <v>13527304849</v>
      </c>
      <c r="L478" s="83"/>
      <c r="M478" s="101">
        <v>45705</v>
      </c>
      <c r="O478" s="8">
        <f ca="1" t="shared" si="10"/>
        <v>0</v>
      </c>
      <c r="P478" s="8">
        <f ca="1" t="shared" si="11"/>
        <v>81</v>
      </c>
      <c r="Q478" s="8" t="str">
        <f>VLOOKUP(B478,辅助信息!E:M,9,FALSE)</f>
        <v>ZTWM-CDGS-XS-2024-0181-五冶天府-国道542项目（二批次）</v>
      </c>
    </row>
    <row r="479" s="8" customFormat="1" hidden="1" spans="2:17">
      <c r="B479" s="4" t="s">
        <v>75</v>
      </c>
      <c r="C479" s="5">
        <v>45705</v>
      </c>
      <c r="D479" s="4" t="str">
        <f>VLOOKUP(B479,辅助信息!E:K,7,FALSE)</f>
        <v>JWDDCD2024102400111</v>
      </c>
      <c r="E479" s="4" t="str">
        <f>VLOOKUP(F479,辅助信息!A:B,2,FALSE)</f>
        <v>螺纹钢</v>
      </c>
      <c r="F479" s="4" t="s">
        <v>65</v>
      </c>
      <c r="G479" s="4">
        <f>36-14</f>
        <v>22</v>
      </c>
      <c r="H479" s="4" t="str">
        <f>_xlfn._xlws.FILTER('[1]2025年已发货'!$E:$E,'[1]2025年已发货'!$F:$F&amp;'[1]2025年已发货'!$C:$C&amp;'[1]2025年已发货'!$G:$G&amp;'[1]2025年已发货'!$H:$H=C479&amp;F479&amp;I479&amp;J479,"未发货")</f>
        <v>未发货</v>
      </c>
      <c r="I479" s="4" t="str">
        <f>VLOOKUP(B479,辅助信息!E:I,3,FALSE)</f>
        <v>（五冶达州国道542项目-一工区桥梁一工段）四川省达州市四川省达州市达川区石桥镇武寨村</v>
      </c>
      <c r="J479" s="4" t="str">
        <f>VLOOKUP(B479,辅助信息!E:I,4,FALSE)</f>
        <v>杨勇</v>
      </c>
      <c r="K479" s="4">
        <f>VLOOKUP(J479,辅助信息!H:I,2,FALSE)</f>
        <v>18398563998</v>
      </c>
      <c r="L479" s="4" t="str">
        <f>VLOOKUP(B479,辅助信息!E:J,6,FALSE)</f>
        <v>五冶建设送货单,送货车型13米,装货前联系收货人核实到场规格,没提前告知进场规格现场不给予接收</v>
      </c>
      <c r="M479" s="101">
        <v>45709</v>
      </c>
      <c r="O479" s="8">
        <f ca="1" t="shared" si="10"/>
        <v>0</v>
      </c>
      <c r="P479" s="8">
        <f ca="1" t="shared" si="11"/>
        <v>77</v>
      </c>
      <c r="Q479" s="8" t="str">
        <f>VLOOKUP(B479,辅助信息!E:M,9,FALSE)</f>
        <v>ZTWM-CDGS-XS-2024-0181-五冶天府-国道542项目（二批次）</v>
      </c>
    </row>
    <row r="480" s="8" customFormat="1" hidden="1" spans="2:17">
      <c r="B480" s="4" t="s">
        <v>87</v>
      </c>
      <c r="C480" s="5">
        <v>45705</v>
      </c>
      <c r="D480" s="4" t="str">
        <f>VLOOKUP(B480,辅助信息!E:K,7,FALSE)</f>
        <v>JWDDCD2024102400111</v>
      </c>
      <c r="E480" s="4" t="str">
        <f>VLOOKUP(F480,辅助信息!A:B,2,FALSE)</f>
        <v>螺纹钢</v>
      </c>
      <c r="F480" s="4" t="s">
        <v>27</v>
      </c>
      <c r="G480" s="4">
        <v>8</v>
      </c>
      <c r="H480" s="4" t="str">
        <f>_xlfn._xlws.FILTER('[1]2025年已发货'!$E:$E,'[1]2025年已发货'!$F:$F&amp;'[1]2025年已发货'!$C:$C&amp;'[1]2025年已发货'!$G:$G&amp;'[1]2025年已发货'!$H:$H=C480&amp;F480&amp;I480&amp;J480,"未发货")</f>
        <v>未发货</v>
      </c>
      <c r="I480" s="4" t="str">
        <f>VLOOKUP(B480,辅助信息!E:I,3,FALSE)</f>
        <v>（五冶达州国道542项目-一工区桥梁二工段）四川省达州市达川区达川区石梯镇石成村</v>
      </c>
      <c r="J480" s="4" t="str">
        <f>VLOOKUP(B480,辅助信息!E:I,4,FALSE)</f>
        <v>夏树彬</v>
      </c>
      <c r="K480" s="4">
        <f>VLOOKUP(J480,辅助信息!H:I,2,FALSE)</f>
        <v>13518183653</v>
      </c>
      <c r="L480" s="4" t="str">
        <f>VLOOKUP(B480,辅助信息!E:J,6,FALSE)</f>
        <v>五冶建设送货单,送货车型9.6米,装货前联系收货人核实到场规格,没提前告知进场规格现场不给予接收</v>
      </c>
      <c r="M480" s="101">
        <v>45706</v>
      </c>
      <c r="O480" s="8">
        <f ca="1" t="shared" si="10"/>
        <v>0</v>
      </c>
      <c r="P480" s="8">
        <f ca="1" t="shared" si="11"/>
        <v>80</v>
      </c>
      <c r="Q480" s="8" t="str">
        <f>VLOOKUP(B480,辅助信息!E:M,9,FALSE)</f>
        <v>ZTWM-CDGS-XS-2024-0181-五冶天府-国道542项目（二批次）</v>
      </c>
    </row>
    <row r="481" s="8" customFormat="1" hidden="1" spans="2:17">
      <c r="B481" s="4" t="s">
        <v>87</v>
      </c>
      <c r="C481" s="5">
        <v>45705</v>
      </c>
      <c r="D481" s="4" t="str">
        <f>VLOOKUP(B481,辅助信息!E:K,7,FALSE)</f>
        <v>JWDDCD2024102400111</v>
      </c>
      <c r="E481" s="4" t="str">
        <f>VLOOKUP(F481,辅助信息!A:B,2,FALSE)</f>
        <v>螺纹钢</v>
      </c>
      <c r="F481" s="4" t="s">
        <v>65</v>
      </c>
      <c r="G481" s="4">
        <v>27</v>
      </c>
      <c r="H481" s="4" t="str">
        <f>_xlfn._xlws.FILTER('[1]2025年已发货'!$E:$E,'[1]2025年已发货'!$F:$F&amp;'[1]2025年已发货'!$C:$C&amp;'[1]2025年已发货'!$G:$G&amp;'[1]2025年已发货'!$H:$H=C481&amp;F481&amp;I481&amp;J481,"未发货")</f>
        <v>未发货</v>
      </c>
      <c r="I481" s="4" t="str">
        <f>VLOOKUP(B481,辅助信息!E:I,3,FALSE)</f>
        <v>（五冶达州国道542项目-一工区桥梁二工段）四川省达州市达川区达川区石梯镇石成村</v>
      </c>
      <c r="J481" s="4" t="str">
        <f>VLOOKUP(B481,辅助信息!E:I,4,FALSE)</f>
        <v>夏树彬</v>
      </c>
      <c r="K481" s="4">
        <f>VLOOKUP(J481,辅助信息!H:I,2,FALSE)</f>
        <v>13518183653</v>
      </c>
      <c r="L481" s="83"/>
      <c r="M481" s="101">
        <v>45706</v>
      </c>
      <c r="O481" s="8">
        <f ca="1" t="shared" si="10"/>
        <v>0</v>
      </c>
      <c r="P481" s="8">
        <f ca="1" t="shared" si="11"/>
        <v>80</v>
      </c>
      <c r="Q481" s="8" t="str">
        <f>VLOOKUP(B481,辅助信息!E:M,9,FALSE)</f>
        <v>ZTWM-CDGS-XS-2024-0181-五冶天府-国道542项目（二批次）</v>
      </c>
    </row>
    <row r="482" s="8" customFormat="1" hidden="1" spans="2:17">
      <c r="B482" s="4" t="s">
        <v>74</v>
      </c>
      <c r="C482" s="5">
        <v>45705</v>
      </c>
      <c r="D482" s="4" t="str">
        <f>VLOOKUP(B482,辅助信息!E:K,7,FALSE)</f>
        <v>JWDDCD2024102400111</v>
      </c>
      <c r="E482" s="4" t="str">
        <f>VLOOKUP(F482,辅助信息!A:B,2,FALSE)</f>
        <v>螺纹钢</v>
      </c>
      <c r="F482" s="4" t="s">
        <v>19</v>
      </c>
      <c r="G482" s="4">
        <v>12</v>
      </c>
      <c r="H482" s="4" t="str">
        <f>_xlfn._xlws.FILTER('[1]2025年已发货'!$E:$E,'[1]2025年已发货'!$F:$F&amp;'[1]2025年已发货'!$C:$C&amp;'[1]2025年已发货'!$G:$G&amp;'[1]2025年已发货'!$H:$H=C482&amp;F482&amp;I482&amp;J482,"未发货")</f>
        <v>未发货</v>
      </c>
      <c r="I482" s="4" t="str">
        <f>VLOOKUP(B482,辅助信息!E:I,3,FALSE)</f>
        <v>（五冶达州国道542项目-桥梁4标）四川省达州市达川区大堰镇双井村</v>
      </c>
      <c r="J482" s="4" t="str">
        <f>VLOOKUP(B482,辅助信息!E:I,4,FALSE)</f>
        <v>吴志强</v>
      </c>
      <c r="K482" s="4">
        <f>VLOOKUP(J482,辅助信息!H:I,2,FALSE)</f>
        <v>18820030907</v>
      </c>
      <c r="L482" s="4" t="str">
        <f>VLOOKUP(B482,辅助信息!E:J,6,FALSE)</f>
        <v>五冶建设送货单,送货车型13米,装货前联系收货人核实到场规格,没提前告知进场规格现场不给予接收</v>
      </c>
      <c r="M482" s="101">
        <v>45711</v>
      </c>
      <c r="O482" s="8">
        <f ca="1" t="shared" si="10"/>
        <v>0</v>
      </c>
      <c r="P482" s="8">
        <f ca="1" t="shared" si="11"/>
        <v>75</v>
      </c>
      <c r="Q482" s="8" t="str">
        <f>VLOOKUP(B482,辅助信息!E:M,9,FALSE)</f>
        <v>ZTWM-CDGS-XS-2024-0181-五冶天府-国道542项目（二批次）</v>
      </c>
    </row>
    <row r="483" s="8" customFormat="1" hidden="1" spans="2:17">
      <c r="B483" s="4" t="s">
        <v>74</v>
      </c>
      <c r="C483" s="5">
        <v>45705</v>
      </c>
      <c r="D483" s="4" t="str">
        <f>VLOOKUP(B483,辅助信息!E:K,7,FALSE)</f>
        <v>JWDDCD2024102400111</v>
      </c>
      <c r="E483" s="4" t="str">
        <f>VLOOKUP(F483,辅助信息!A:B,2,FALSE)</f>
        <v>螺纹钢</v>
      </c>
      <c r="F483" s="4" t="s">
        <v>33</v>
      </c>
      <c r="G483" s="4">
        <v>12</v>
      </c>
      <c r="H483" s="4" t="str">
        <f>_xlfn._xlws.FILTER('[1]2025年已发货'!$E:$E,'[1]2025年已发货'!$F:$F&amp;'[1]2025年已发货'!$C:$C&amp;'[1]2025年已发货'!$G:$G&amp;'[1]2025年已发货'!$H:$H=C483&amp;F483&amp;I483&amp;J483,"未发货")</f>
        <v>未发货</v>
      </c>
      <c r="I483" s="4" t="str">
        <f>VLOOKUP(B483,辅助信息!E:I,3,FALSE)</f>
        <v>（五冶达州国道542项目-桥梁4标）四川省达州市达川区大堰镇双井村</v>
      </c>
      <c r="J483" s="4" t="str">
        <f>VLOOKUP(B483,辅助信息!E:I,4,FALSE)</f>
        <v>吴志强</v>
      </c>
      <c r="K483" s="4">
        <f>VLOOKUP(J483,辅助信息!H:I,2,FALSE)</f>
        <v>18820030907</v>
      </c>
      <c r="L483" s="85"/>
      <c r="M483" s="101">
        <v>45711</v>
      </c>
      <c r="O483" s="8">
        <f ca="1" t="shared" si="10"/>
        <v>0</v>
      </c>
      <c r="P483" s="8">
        <f ca="1" t="shared" si="11"/>
        <v>75</v>
      </c>
      <c r="Q483" s="8" t="str">
        <f>VLOOKUP(B483,辅助信息!E:M,9,FALSE)</f>
        <v>ZTWM-CDGS-XS-2024-0181-五冶天府-国道542项目（二批次）</v>
      </c>
    </row>
    <row r="484" s="8" customFormat="1" hidden="1" spans="2:17">
      <c r="B484" s="4" t="s">
        <v>74</v>
      </c>
      <c r="C484" s="5">
        <v>45705</v>
      </c>
      <c r="D484" s="4" t="str">
        <f>VLOOKUP(B484,辅助信息!E:K,7,FALSE)</f>
        <v>JWDDCD2024102400111</v>
      </c>
      <c r="E484" s="4" t="str">
        <f>VLOOKUP(F484,辅助信息!A:B,2,FALSE)</f>
        <v>螺纹钢</v>
      </c>
      <c r="F484" s="4" t="s">
        <v>28</v>
      </c>
      <c r="G484" s="4">
        <v>12</v>
      </c>
      <c r="H484" s="4" t="str">
        <f>_xlfn._xlws.FILTER('[1]2025年已发货'!$E:$E,'[1]2025年已发货'!$F:$F&amp;'[1]2025年已发货'!$C:$C&amp;'[1]2025年已发货'!$G:$G&amp;'[1]2025年已发货'!$H:$H=C484&amp;F484&amp;I484&amp;J484,"未发货")</f>
        <v>未发货</v>
      </c>
      <c r="I484" s="4" t="str">
        <f>VLOOKUP(B484,辅助信息!E:I,3,FALSE)</f>
        <v>（五冶达州国道542项目-桥梁4标）四川省达州市达川区大堰镇双井村</v>
      </c>
      <c r="J484" s="4" t="str">
        <f>VLOOKUP(B484,辅助信息!E:I,4,FALSE)</f>
        <v>吴志强</v>
      </c>
      <c r="K484" s="4">
        <f>VLOOKUP(J484,辅助信息!H:I,2,FALSE)</f>
        <v>18820030907</v>
      </c>
      <c r="L484" s="85"/>
      <c r="M484" s="101">
        <v>45711</v>
      </c>
      <c r="O484" s="8">
        <f ca="1" t="shared" si="10"/>
        <v>0</v>
      </c>
      <c r="P484" s="8">
        <f ca="1" t="shared" si="11"/>
        <v>75</v>
      </c>
      <c r="Q484" s="8" t="str">
        <f>VLOOKUP(B484,辅助信息!E:M,9,FALSE)</f>
        <v>ZTWM-CDGS-XS-2024-0181-五冶天府-国道542项目（二批次）</v>
      </c>
    </row>
    <row r="485" s="8" customFormat="1" hidden="1" spans="2:17">
      <c r="B485" s="4" t="s">
        <v>74</v>
      </c>
      <c r="C485" s="5">
        <v>45705</v>
      </c>
      <c r="D485" s="4" t="str">
        <f>VLOOKUP(B485,辅助信息!E:K,7,FALSE)</f>
        <v>JWDDCD2024102400111</v>
      </c>
      <c r="E485" s="4" t="str">
        <f>VLOOKUP(F485,辅助信息!A:B,2,FALSE)</f>
        <v>螺纹钢</v>
      </c>
      <c r="F485" s="4" t="s">
        <v>18</v>
      </c>
      <c r="G485" s="4">
        <v>3</v>
      </c>
      <c r="H485" s="4" t="str">
        <f>_xlfn._xlws.FILTER('[1]2025年已发货'!$E:$E,'[1]2025年已发货'!$F:$F&amp;'[1]2025年已发货'!$C:$C&amp;'[1]2025年已发货'!$G:$G&amp;'[1]2025年已发货'!$H:$H=C485&amp;F485&amp;I485&amp;J485,"未发货")</f>
        <v>未发货</v>
      </c>
      <c r="I485" s="4" t="str">
        <f>VLOOKUP(B485,辅助信息!E:I,3,FALSE)</f>
        <v>（五冶达州国道542项目-桥梁4标）四川省达州市达川区大堰镇双井村</v>
      </c>
      <c r="J485" s="4" t="str">
        <f>VLOOKUP(B485,辅助信息!E:I,4,FALSE)</f>
        <v>吴志强</v>
      </c>
      <c r="K485" s="4">
        <f>VLOOKUP(J485,辅助信息!H:I,2,FALSE)</f>
        <v>18820030907</v>
      </c>
      <c r="L485" s="83"/>
      <c r="M485" s="101">
        <v>45711</v>
      </c>
      <c r="O485" s="8">
        <f ca="1" t="shared" si="10"/>
        <v>0</v>
      </c>
      <c r="P485" s="8">
        <f ca="1" t="shared" si="11"/>
        <v>75</v>
      </c>
      <c r="Q485" s="8" t="str">
        <f>VLOOKUP(B485,辅助信息!E:M,9,FALSE)</f>
        <v>ZTWM-CDGS-XS-2024-0181-五冶天府-国道542项目（二批次）</v>
      </c>
    </row>
    <row r="486" s="8" customFormat="1" hidden="1" spans="2:17">
      <c r="B486" s="4" t="s">
        <v>79</v>
      </c>
      <c r="C486" s="5">
        <v>45705</v>
      </c>
      <c r="D486" s="4" t="str">
        <f>VLOOKUP(B486,辅助信息!E:K,7,FALSE)</f>
        <v>JWDDCD2024102400111</v>
      </c>
      <c r="E486" s="4" t="str">
        <f>VLOOKUP(F486,辅助信息!A:B,2,FALSE)</f>
        <v>螺纹钢</v>
      </c>
      <c r="F486" s="4" t="s">
        <v>19</v>
      </c>
      <c r="G486" s="4">
        <v>20</v>
      </c>
      <c r="H486" s="4" t="str">
        <f>_xlfn._xlws.FILTER('[1]2025年已发货'!$E:$E,'[1]2025年已发货'!$F:$F&amp;'[1]2025年已发货'!$C:$C&amp;'[1]2025年已发货'!$G:$G&amp;'[1]2025年已发货'!$H:$H=C486&amp;F486&amp;I486&amp;J486,"未发货")</f>
        <v>未发货</v>
      </c>
      <c r="I486" s="4" t="str">
        <f>VLOOKUP(B486,辅助信息!E:I,3,FALSE)</f>
        <v>（五冶达州国道542项目-养护工区）四川省达州市达川区管村镇油房村</v>
      </c>
      <c r="J486" s="4" t="str">
        <f>VLOOKUP(B486,辅助信息!E:I,4,FALSE)</f>
        <v>侯自强</v>
      </c>
      <c r="K486" s="4">
        <f>VLOOKUP(J486,辅助信息!H:I,2,FALSE)</f>
        <v>13281725223</v>
      </c>
      <c r="L486" s="56" t="str">
        <f>VLOOKUP(B486,辅助信息!E:J,6,FALSE)</f>
        <v>五冶建设送货单,送货车型9.6米,装货前联系收货人核实到场规格,没提前告知进场规格现场不给予接收</v>
      </c>
      <c r="O486" s="8" t="str">
        <f ca="1" t="shared" si="10"/>
        <v/>
      </c>
      <c r="P486" s="8" t="str">
        <f ca="1" t="shared" si="11"/>
        <v/>
      </c>
      <c r="Q486" s="8" t="str">
        <f>VLOOKUP(B486,辅助信息!E:M,9,FALSE)</f>
        <v>ZTWM-CDGS-XS-2024-0181-五冶天府-国道542项目（二批次）</v>
      </c>
    </row>
    <row r="487" s="8" customFormat="1" hidden="1" spans="2:17">
      <c r="B487" s="4" t="s">
        <v>79</v>
      </c>
      <c r="C487" s="5">
        <v>45705</v>
      </c>
      <c r="D487" s="4" t="str">
        <f>VLOOKUP(B487,辅助信息!E:K,7,FALSE)</f>
        <v>JWDDCD2024102400111</v>
      </c>
      <c r="E487" s="4" t="str">
        <f>VLOOKUP(F487,辅助信息!A:B,2,FALSE)</f>
        <v>螺纹钢</v>
      </c>
      <c r="F487" s="4" t="s">
        <v>32</v>
      </c>
      <c r="G487" s="4">
        <v>9</v>
      </c>
      <c r="H487" s="4" t="str">
        <f>_xlfn._xlws.FILTER('[1]2025年已发货'!$E:$E,'[1]2025年已发货'!$F:$F&amp;'[1]2025年已发货'!$C:$C&amp;'[1]2025年已发货'!$G:$G&amp;'[1]2025年已发货'!$H:$H=C487&amp;F487&amp;I487&amp;J487,"未发货")</f>
        <v>未发货</v>
      </c>
      <c r="I487" s="4" t="str">
        <f>VLOOKUP(B487,辅助信息!E:I,3,FALSE)</f>
        <v>（五冶达州国道542项目-养护工区）四川省达州市达川区管村镇油房村</v>
      </c>
      <c r="J487" s="4" t="str">
        <f>VLOOKUP(B487,辅助信息!E:I,4,FALSE)</f>
        <v>侯自强</v>
      </c>
      <c r="K487" s="4">
        <f>VLOOKUP(J487,辅助信息!H:I,2,FALSE)</f>
        <v>13281725223</v>
      </c>
      <c r="L487" s="85"/>
      <c r="O487" s="8" t="str">
        <f ca="1" t="shared" si="10"/>
        <v/>
      </c>
      <c r="P487" s="8" t="str">
        <f ca="1" t="shared" si="11"/>
        <v/>
      </c>
      <c r="Q487" s="8" t="str">
        <f>VLOOKUP(B487,辅助信息!E:M,9,FALSE)</f>
        <v>ZTWM-CDGS-XS-2024-0181-五冶天府-国道542项目（二批次）</v>
      </c>
    </row>
    <row r="488" s="8" customFormat="1" hidden="1" spans="2:17">
      <c r="B488" s="4" t="s">
        <v>79</v>
      </c>
      <c r="C488" s="5">
        <v>45705</v>
      </c>
      <c r="D488" s="4" t="str">
        <f>VLOOKUP(B488,辅助信息!E:K,7,FALSE)</f>
        <v>JWDDCD2024102400111</v>
      </c>
      <c r="E488" s="4" t="str">
        <f>VLOOKUP(F488,辅助信息!A:B,2,FALSE)</f>
        <v>螺纹钢</v>
      </c>
      <c r="F488" s="4" t="s">
        <v>18</v>
      </c>
      <c r="G488" s="4">
        <f>90-69</f>
        <v>21</v>
      </c>
      <c r="H488" s="4" t="str">
        <f>_xlfn._xlws.FILTER('[1]2025年已发货'!$E:$E,'[1]2025年已发货'!$F:$F&amp;'[1]2025年已发货'!$C:$C&amp;'[1]2025年已发货'!$G:$G&amp;'[1]2025年已发货'!$H:$H=C488&amp;F488&amp;I488&amp;J488,"未发货")</f>
        <v>未发货</v>
      </c>
      <c r="I488" s="4" t="str">
        <f>VLOOKUP(B488,辅助信息!E:I,3,FALSE)</f>
        <v>（五冶达州国道542项目-养护工区）四川省达州市达川区管村镇油房村</v>
      </c>
      <c r="J488" s="4" t="str">
        <f>VLOOKUP(B488,辅助信息!E:I,4,FALSE)</f>
        <v>侯自强</v>
      </c>
      <c r="K488" s="4">
        <f>VLOOKUP(J488,辅助信息!H:I,2,FALSE)</f>
        <v>13281725223</v>
      </c>
      <c r="L488" s="83"/>
      <c r="O488" s="8" t="str">
        <f ca="1" t="shared" si="10"/>
        <v/>
      </c>
      <c r="P488" s="8" t="str">
        <f ca="1" t="shared" si="11"/>
        <v/>
      </c>
      <c r="Q488" s="8" t="str">
        <f>VLOOKUP(B488,辅助信息!E:M,9,FALSE)</f>
        <v>ZTWM-CDGS-XS-2024-0181-五冶天府-国道542项目（二批次）</v>
      </c>
    </row>
    <row r="489" s="8" customFormat="1" hidden="1" spans="1:17">
      <c r="A489" s="71"/>
      <c r="B489" s="4" t="s">
        <v>68</v>
      </c>
      <c r="C489" s="5">
        <v>45705</v>
      </c>
      <c r="D489" s="4" t="str">
        <f>VLOOKUP(B489,辅助信息!E:K,7,FALSE)</f>
        <v>JWDDCD2025050800081</v>
      </c>
      <c r="E489" s="4" t="str">
        <f>VLOOKUP(F489,辅助信息!A:B,2,FALSE)</f>
        <v>盘螺</v>
      </c>
      <c r="F489" s="4" t="s">
        <v>40</v>
      </c>
      <c r="G489" s="7">
        <v>3</v>
      </c>
      <c r="H489" s="4">
        <f>_xlfn._xlws.FILTER('[1]2025年已发货'!$E:$E,'[1]2025年已发货'!$F:$F&amp;'[1]2025年已发货'!$C:$C&amp;'[1]2025年已发货'!$G:$G&amp;'[1]2025年已发货'!$H:$H=C489&amp;F489&amp;I489&amp;J489,"未发货")</f>
        <v>3</v>
      </c>
      <c r="I489" s="4" t="str">
        <f>VLOOKUP(B489,辅助信息!E:I,3,FALSE)</f>
        <v>（商投建工达州中医药科技园-2工区-景观桥）达州市通川区达州中医药职业学院犀牛大道北段</v>
      </c>
      <c r="J489" s="4" t="str">
        <f>VLOOKUP(B489,辅助信息!E:I,4,FALSE)</f>
        <v>李波</v>
      </c>
      <c r="K489" s="4">
        <f>VLOOKUP(J489,辅助信息!H:I,2,FALSE)</f>
        <v>18381899787</v>
      </c>
      <c r="L489" s="56" t="str">
        <f>VLOOKUP(B489,辅助信息!E:J,6,FALSE)</f>
        <v>控制炉批号尽量少,优先安排达钢,提前联系到场规格及数量</v>
      </c>
      <c r="M489" s="98">
        <v>45706</v>
      </c>
      <c r="N489" s="71"/>
      <c r="O489" s="71">
        <f ca="1" t="shared" si="10"/>
        <v>0</v>
      </c>
      <c r="P489" s="71">
        <f ca="1" t="shared" si="11"/>
        <v>80</v>
      </c>
      <c r="Q489" s="8" t="str">
        <f>VLOOKUP(B489,辅助信息!E:M,9,FALSE)</f>
        <v>ZTWM-CDGS-XS-2024-0134-商投建工达州中医药科技成果示范园项目</v>
      </c>
    </row>
    <row r="490" s="8" customFormat="1" hidden="1" spans="1:17">
      <c r="A490" s="71"/>
      <c r="B490" s="4" t="s">
        <v>68</v>
      </c>
      <c r="C490" s="5">
        <v>45705</v>
      </c>
      <c r="D490" s="4" t="str">
        <f>VLOOKUP(B490,辅助信息!E:K,7,FALSE)</f>
        <v>JWDDCD2025050800081</v>
      </c>
      <c r="E490" s="4" t="str">
        <f>VLOOKUP(F490,辅助信息!A:B,2,FALSE)</f>
        <v>螺纹钢</v>
      </c>
      <c r="F490" s="4" t="s">
        <v>27</v>
      </c>
      <c r="G490" s="7">
        <v>10</v>
      </c>
      <c r="H490" s="4">
        <f>_xlfn._xlws.FILTER('[1]2025年已发货'!$E:$E,'[1]2025年已发货'!$F:$F&amp;'[1]2025年已发货'!$C:$C&amp;'[1]2025年已发货'!$G:$G&amp;'[1]2025年已发货'!$H:$H=C490&amp;F490&amp;I490&amp;J490,"未发货")</f>
        <v>10</v>
      </c>
      <c r="I490" s="4" t="str">
        <f>VLOOKUP(B490,辅助信息!E:I,3,FALSE)</f>
        <v>（商投建工达州中医药科技园-2工区-景观桥）达州市通川区达州中医药职业学院犀牛大道北段</v>
      </c>
      <c r="J490" s="4" t="str">
        <f>VLOOKUP(B490,辅助信息!E:I,4,FALSE)</f>
        <v>李波</v>
      </c>
      <c r="K490" s="4">
        <f>VLOOKUP(J490,辅助信息!H:I,2,FALSE)</f>
        <v>18381899787</v>
      </c>
      <c r="L490" s="85"/>
      <c r="M490" s="98">
        <v>45706</v>
      </c>
      <c r="N490" s="71"/>
      <c r="O490" s="71">
        <f ca="1" t="shared" si="10"/>
        <v>0</v>
      </c>
      <c r="P490" s="71">
        <f ca="1" t="shared" si="11"/>
        <v>80</v>
      </c>
      <c r="Q490" s="8" t="str">
        <f>VLOOKUP(B490,辅助信息!E:M,9,FALSE)</f>
        <v>ZTWM-CDGS-XS-2024-0134-商投建工达州中医药科技成果示范园项目</v>
      </c>
    </row>
    <row r="491" s="8" customFormat="1" hidden="1" spans="1:17">
      <c r="A491" s="71"/>
      <c r="B491" s="4" t="s">
        <v>68</v>
      </c>
      <c r="C491" s="5">
        <v>45705</v>
      </c>
      <c r="D491" s="4" t="str">
        <f>VLOOKUP(B491,辅助信息!E:K,7,FALSE)</f>
        <v>JWDDCD2025050800081</v>
      </c>
      <c r="E491" s="4" t="str">
        <f>VLOOKUP(F491,辅助信息!A:B,2,FALSE)</f>
        <v>螺纹钢</v>
      </c>
      <c r="F491" s="4" t="s">
        <v>32</v>
      </c>
      <c r="G491" s="7">
        <v>15</v>
      </c>
      <c r="H491" s="4">
        <f>_xlfn._xlws.FILTER('[1]2025年已发货'!$E:$E,'[1]2025年已发货'!$F:$F&amp;'[1]2025年已发货'!$C:$C&amp;'[1]2025年已发货'!$G:$G&amp;'[1]2025年已发货'!$H:$H=C491&amp;F491&amp;I491&amp;J491,"未发货")</f>
        <v>15</v>
      </c>
      <c r="I491" s="4" t="str">
        <f>VLOOKUP(B491,辅助信息!E:I,3,FALSE)</f>
        <v>（商投建工达州中医药科技园-2工区-景观桥）达州市通川区达州中医药职业学院犀牛大道北段</v>
      </c>
      <c r="J491" s="4" t="str">
        <f>VLOOKUP(B491,辅助信息!E:I,4,FALSE)</f>
        <v>李波</v>
      </c>
      <c r="K491" s="4">
        <f>VLOOKUP(J491,辅助信息!H:I,2,FALSE)</f>
        <v>18381899787</v>
      </c>
      <c r="L491" s="85"/>
      <c r="M491" s="98">
        <v>45706</v>
      </c>
      <c r="N491" s="71"/>
      <c r="O491" s="71">
        <f ca="1" t="shared" si="10"/>
        <v>0</v>
      </c>
      <c r="P491" s="71">
        <f ca="1" t="shared" si="11"/>
        <v>80</v>
      </c>
      <c r="Q491" s="8" t="str">
        <f>VLOOKUP(B491,辅助信息!E:M,9,FALSE)</f>
        <v>ZTWM-CDGS-XS-2024-0134-商投建工达州中医药科技成果示范园项目</v>
      </c>
    </row>
    <row r="492" s="8" customFormat="1" hidden="1" spans="1:17">
      <c r="A492" s="71"/>
      <c r="B492" s="4" t="s">
        <v>68</v>
      </c>
      <c r="C492" s="5">
        <v>45705</v>
      </c>
      <c r="D492" s="4" t="str">
        <f>VLOOKUP(B492,辅助信息!E:K,7,FALSE)</f>
        <v>JWDDCD2025050800081</v>
      </c>
      <c r="E492" s="4" t="str">
        <f>VLOOKUP(F492,辅助信息!A:B,2,FALSE)</f>
        <v>螺纹钢</v>
      </c>
      <c r="F492" s="4" t="s">
        <v>65</v>
      </c>
      <c r="G492" s="7">
        <v>15</v>
      </c>
      <c r="H492" s="4">
        <f>_xlfn._xlws.FILTER('[1]2025年已发货'!$E:$E,'[1]2025年已发货'!$F:$F&amp;'[1]2025年已发货'!$C:$C&amp;'[1]2025年已发货'!$G:$G&amp;'[1]2025年已发货'!$H:$H=C492&amp;F492&amp;I492&amp;J492,"未发货")</f>
        <v>8</v>
      </c>
      <c r="I492" s="4" t="str">
        <f>VLOOKUP(B492,辅助信息!E:I,3,FALSE)</f>
        <v>（商投建工达州中医药科技园-2工区-景观桥）达州市通川区达州中医药职业学院犀牛大道北段</v>
      </c>
      <c r="J492" s="4" t="str">
        <f>VLOOKUP(B492,辅助信息!E:I,4,FALSE)</f>
        <v>李波</v>
      </c>
      <c r="K492" s="4">
        <f>VLOOKUP(J492,辅助信息!H:I,2,FALSE)</f>
        <v>18381899787</v>
      </c>
      <c r="L492" s="83"/>
      <c r="M492" s="98">
        <v>45706</v>
      </c>
      <c r="N492" s="71"/>
      <c r="O492" s="71">
        <f ca="1" t="shared" si="10"/>
        <v>0</v>
      </c>
      <c r="P492" s="71">
        <f ca="1" t="shared" si="11"/>
        <v>80</v>
      </c>
      <c r="Q492" s="8" t="str">
        <f>VLOOKUP(B492,辅助信息!E:M,9,FALSE)</f>
        <v>ZTWM-CDGS-XS-2024-0134-商投建工达州中医药科技成果示范园项目</v>
      </c>
    </row>
    <row r="493" hidden="1" spans="2:18">
      <c r="B493" s="4" t="s">
        <v>88</v>
      </c>
      <c r="C493" s="5">
        <v>45705</v>
      </c>
      <c r="D493" s="4" t="str">
        <f>VLOOKUP(B493,辅助信息!E:K,7,FALSE)</f>
        <v>JWDDCD2025021900064</v>
      </c>
      <c r="E493" s="4" t="str">
        <f>VLOOKUP(F493,辅助信息!A:B,2,FALSE)</f>
        <v>高线</v>
      </c>
      <c r="F493" s="4" t="s">
        <v>57</v>
      </c>
      <c r="G493" s="7">
        <v>6</v>
      </c>
      <c r="H493" s="4" t="str">
        <f>_xlfn._xlws.FILTER('[1]2025年已发货'!$E:$E,'[1]2025年已发货'!$F:$F&amp;'[1]2025年已发货'!$C:$C&amp;'[1]2025年已发货'!$G:$G&amp;'[1]2025年已发货'!$H:$H=C493&amp;F493&amp;I493&amp;J493,"未发货")</f>
        <v>未发货</v>
      </c>
      <c r="I493" s="4" t="str">
        <f>VLOOKUP(B493,辅助信息!E:I,3,FALSE)</f>
        <v>(五冶钢构医学科学产业园建设项目房建二部-四标（5-4）)四川省南充市顺庆区搬罾街道学府大道二段</v>
      </c>
      <c r="J493" s="4" t="str">
        <f>VLOOKUP(B493,辅助信息!E:I,4,FALSE)</f>
        <v>安南</v>
      </c>
      <c r="K493" s="4">
        <f>VLOOKUP(J493,辅助信息!H:I,2,FALSE)</f>
        <v>19950525030</v>
      </c>
      <c r="L493" s="56"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71">
        <f ca="1" t="shared" si="10"/>
        <v>0</v>
      </c>
      <c r="P493" s="71">
        <f ca="1" t="shared" si="11"/>
        <v>80</v>
      </c>
      <c r="Q493" s="8" t="str">
        <f>VLOOKUP(B493,辅助信息!E:M,9,FALSE)</f>
        <v>ZTWM-CDGS-XS-2024-0248-五冶钢构-南充市医学院项目</v>
      </c>
      <c r="R493" s="8"/>
    </row>
    <row r="494" hidden="1" spans="2:18">
      <c r="B494" s="4" t="s">
        <v>88</v>
      </c>
      <c r="C494" s="5">
        <v>45705</v>
      </c>
      <c r="D494" s="4" t="str">
        <f>VLOOKUP(B494,辅助信息!E:K,7,FALSE)</f>
        <v>JWDDCD2025021900064</v>
      </c>
      <c r="E494" s="4" t="str">
        <f>VLOOKUP(F494,辅助信息!A:B,2,FALSE)</f>
        <v>盘螺</v>
      </c>
      <c r="F494" s="4" t="s">
        <v>49</v>
      </c>
      <c r="G494" s="7">
        <v>12</v>
      </c>
      <c r="H494" s="4" t="str">
        <f>_xlfn._xlws.FILTER('[1]2025年已发货'!$E:$E,'[1]2025年已发货'!$F:$F&amp;'[1]2025年已发货'!$C:$C&amp;'[1]2025年已发货'!$G:$G&amp;'[1]2025年已发货'!$H:$H=C494&amp;F494&amp;I494&amp;J494,"未发货")</f>
        <v>未发货</v>
      </c>
      <c r="I494" s="4" t="str">
        <f>VLOOKUP(B494,辅助信息!E:I,3,FALSE)</f>
        <v>(五冶钢构医学科学产业园建设项目房建二部-四标（5-4）)四川省南充市顺庆区搬罾街道学府大道二段</v>
      </c>
      <c r="J494" s="4" t="str">
        <f>VLOOKUP(B494,辅助信息!E:I,4,FALSE)</f>
        <v>安南</v>
      </c>
      <c r="K494" s="4">
        <f>VLOOKUP(J494,辅助信息!H:I,2,FALSE)</f>
        <v>19950525030</v>
      </c>
      <c r="L494" s="85"/>
      <c r="M494" s="98">
        <v>45706</v>
      </c>
      <c r="O494" s="71">
        <f ca="1" t="shared" si="10"/>
        <v>0</v>
      </c>
      <c r="P494" s="71">
        <f ca="1" t="shared" si="11"/>
        <v>80</v>
      </c>
      <c r="Q494" s="8" t="str">
        <f>VLOOKUP(B494,辅助信息!E:M,9,FALSE)</f>
        <v>ZTWM-CDGS-XS-2024-0248-五冶钢构-南充市医学院项目</v>
      </c>
      <c r="R494" s="8"/>
    </row>
    <row r="495" hidden="1" spans="2:18">
      <c r="B495" s="4" t="s">
        <v>88</v>
      </c>
      <c r="C495" s="5">
        <v>45705</v>
      </c>
      <c r="D495" s="4" t="str">
        <f>VLOOKUP(B495,辅助信息!E:K,7,FALSE)</f>
        <v>JWDDCD2025021900064</v>
      </c>
      <c r="E495" s="4" t="str">
        <f>VLOOKUP(F495,辅助信息!A:B,2,FALSE)</f>
        <v>盘螺</v>
      </c>
      <c r="F495" s="4" t="s">
        <v>40</v>
      </c>
      <c r="G495" s="7">
        <v>14</v>
      </c>
      <c r="H495" s="4" t="str">
        <f>_xlfn._xlws.FILTER('[1]2025年已发货'!$E:$E,'[1]2025年已发货'!$F:$F&amp;'[1]2025年已发货'!$C:$C&amp;'[1]2025年已发货'!$G:$G&amp;'[1]2025年已发货'!$H:$H=C495&amp;F495&amp;I495&amp;J495,"未发货")</f>
        <v>未发货</v>
      </c>
      <c r="I495" s="4" t="str">
        <f>VLOOKUP(B495,辅助信息!E:I,3,FALSE)</f>
        <v>(五冶钢构医学科学产业园建设项目房建二部-四标（5-4）)四川省南充市顺庆区搬罾街道学府大道二段</v>
      </c>
      <c r="J495" s="4" t="str">
        <f>VLOOKUP(B495,辅助信息!E:I,4,FALSE)</f>
        <v>安南</v>
      </c>
      <c r="K495" s="4">
        <f>VLOOKUP(J495,辅助信息!H:I,2,FALSE)</f>
        <v>19950525030</v>
      </c>
      <c r="L495" s="85"/>
      <c r="M495" s="98">
        <v>45706</v>
      </c>
      <c r="O495" s="71">
        <f ca="1" t="shared" si="10"/>
        <v>0</v>
      </c>
      <c r="P495" s="71">
        <f ca="1" t="shared" si="11"/>
        <v>80</v>
      </c>
      <c r="Q495" s="8" t="str">
        <f>VLOOKUP(B495,辅助信息!E:M,9,FALSE)</f>
        <v>ZTWM-CDGS-XS-2024-0248-五冶钢构-南充市医学院项目</v>
      </c>
      <c r="R495" s="8"/>
    </row>
    <row r="496" hidden="1" spans="2:18">
      <c r="B496" s="4" t="s">
        <v>88</v>
      </c>
      <c r="C496" s="5">
        <v>45705</v>
      </c>
      <c r="D496" s="4" t="str">
        <f>VLOOKUP(B496,辅助信息!E:K,7,FALSE)</f>
        <v>JWDDCD2025021900064</v>
      </c>
      <c r="E496" s="4" t="str">
        <f>VLOOKUP(F496,辅助信息!A:B,2,FALSE)</f>
        <v>螺纹钢</v>
      </c>
      <c r="F496" s="4" t="s">
        <v>30</v>
      </c>
      <c r="G496" s="7">
        <v>3</v>
      </c>
      <c r="H496" s="4" t="str">
        <f>_xlfn._xlws.FILTER('[1]2025年已发货'!$E:$E,'[1]2025年已发货'!$F:$F&amp;'[1]2025年已发货'!$C:$C&amp;'[1]2025年已发货'!$G:$G&amp;'[1]2025年已发货'!$H:$H=C496&amp;F496&amp;I496&amp;J496,"未发货")</f>
        <v>未发货</v>
      </c>
      <c r="I496" s="4" t="str">
        <f>VLOOKUP(B496,辅助信息!E:I,3,FALSE)</f>
        <v>(五冶钢构医学科学产业园建设项目房建二部-四标（5-4）)四川省南充市顺庆区搬罾街道学府大道二段</v>
      </c>
      <c r="J496" s="4" t="str">
        <f>VLOOKUP(B496,辅助信息!E:I,4,FALSE)</f>
        <v>安南</v>
      </c>
      <c r="K496" s="4">
        <f>VLOOKUP(J496,辅助信息!H:I,2,FALSE)</f>
        <v>19950525030</v>
      </c>
      <c r="L496" s="83"/>
      <c r="M496" s="98">
        <v>45706</v>
      </c>
      <c r="O496" s="71">
        <f ca="1" t="shared" si="10"/>
        <v>0</v>
      </c>
      <c r="P496" s="71">
        <f ca="1" t="shared" si="11"/>
        <v>80</v>
      </c>
      <c r="Q496" s="8" t="str">
        <f>VLOOKUP(B496,辅助信息!E:M,9,FALSE)</f>
        <v>ZTWM-CDGS-XS-2024-0248-五冶钢构-南充市医学院项目</v>
      </c>
      <c r="R496" s="8"/>
    </row>
    <row r="497" hidden="1" spans="2:18">
      <c r="B497" s="4" t="s">
        <v>60</v>
      </c>
      <c r="C497" s="5">
        <v>45705</v>
      </c>
      <c r="D497" s="4" t="str">
        <f>VLOOKUP(B497,辅助信息!E:K,7,FALSE)</f>
        <v>JWDDCD2025021900064</v>
      </c>
      <c r="E497" s="4" t="str">
        <f>VLOOKUP(F497,辅助信息!A:B,2,FALSE)</f>
        <v>螺纹钢</v>
      </c>
      <c r="F497" s="4" t="s">
        <v>27</v>
      </c>
      <c r="G497" s="7">
        <v>18</v>
      </c>
      <c r="H497" s="4">
        <f>_xlfn._xlws.FILTER('[1]2025年已发货'!$E:$E,'[1]2025年已发货'!$F:$F&amp;'[1]2025年已发货'!$C:$C&amp;'[1]2025年已发货'!$G:$G&amp;'[1]2025年已发货'!$H:$H=C497&amp;F497&amp;I497&amp;J497,"未发货")</f>
        <v>18</v>
      </c>
      <c r="I497" s="4" t="str">
        <f>VLOOKUP(B497,辅助信息!E:I,3,FALSE)</f>
        <v>(五冶钢构医学科学产业园建设项目房建二部-六标)四川省南充市顺庆区搬罾街道学府大道二段</v>
      </c>
      <c r="J497" s="4" t="str">
        <f>VLOOKUP(B497,辅助信息!E:I,4,FALSE)</f>
        <v>安南</v>
      </c>
      <c r="K497" s="4">
        <f>VLOOKUP(J497,辅助信息!H:I,2,FALSE)</f>
        <v>19950525030</v>
      </c>
      <c r="L497" s="56"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71">
        <f ca="1" t="shared" si="10"/>
        <v>0</v>
      </c>
      <c r="P497" s="71">
        <f ca="1" t="shared" si="11"/>
        <v>80</v>
      </c>
      <c r="Q497" s="8" t="str">
        <f>VLOOKUP(B497,辅助信息!E:M,9,FALSE)</f>
        <v>ZTWM-CDGS-XS-2024-0248-五冶钢构-南充市医学院项目</v>
      </c>
      <c r="R497" s="8"/>
    </row>
    <row r="498" hidden="1" spans="2:18">
      <c r="B498" s="4" t="s">
        <v>60</v>
      </c>
      <c r="C498" s="5">
        <v>45705</v>
      </c>
      <c r="D498" s="4" t="str">
        <f>VLOOKUP(B498,辅助信息!E:K,7,FALSE)</f>
        <v>JWDDCD2025021900064</v>
      </c>
      <c r="E498" s="4" t="str">
        <f>VLOOKUP(F498,辅助信息!A:B,2,FALSE)</f>
        <v>螺纹钢</v>
      </c>
      <c r="F498" s="4" t="s">
        <v>32</v>
      </c>
      <c r="G498" s="7">
        <v>15</v>
      </c>
      <c r="H498" s="4">
        <f>_xlfn._xlws.FILTER('[1]2025年已发货'!$E:$E,'[1]2025年已发货'!$F:$F&amp;'[1]2025年已发货'!$C:$C&amp;'[1]2025年已发货'!$G:$G&amp;'[1]2025年已发货'!$H:$H=C498&amp;F498&amp;I498&amp;J498,"未发货")</f>
        <v>15</v>
      </c>
      <c r="I498" s="4" t="str">
        <f>VLOOKUP(B498,辅助信息!E:I,3,FALSE)</f>
        <v>(五冶钢构医学科学产业园建设项目房建二部-六标)四川省南充市顺庆区搬罾街道学府大道二段</v>
      </c>
      <c r="J498" s="4" t="str">
        <f>VLOOKUP(B498,辅助信息!E:I,4,FALSE)</f>
        <v>安南</v>
      </c>
      <c r="K498" s="4">
        <f>VLOOKUP(J498,辅助信息!H:I,2,FALSE)</f>
        <v>19950525030</v>
      </c>
      <c r="L498" s="85"/>
      <c r="M498" s="98">
        <v>45706</v>
      </c>
      <c r="O498" s="71">
        <f ca="1" t="shared" si="10"/>
        <v>0</v>
      </c>
      <c r="P498" s="71">
        <f ca="1" t="shared" si="11"/>
        <v>80</v>
      </c>
      <c r="Q498" s="8" t="str">
        <f>VLOOKUP(B498,辅助信息!E:M,9,FALSE)</f>
        <v>ZTWM-CDGS-XS-2024-0248-五冶钢构-南充市医学院项目</v>
      </c>
      <c r="R498" s="8"/>
    </row>
    <row r="499" hidden="1" spans="2:18">
      <c r="B499" s="4" t="s">
        <v>60</v>
      </c>
      <c r="C499" s="5">
        <v>45705</v>
      </c>
      <c r="D499" s="4" t="str">
        <f>VLOOKUP(B499,辅助信息!E:K,7,FALSE)</f>
        <v>JWDDCD2025021900064</v>
      </c>
      <c r="E499" s="4" t="str">
        <f>VLOOKUP(F499,辅助信息!A:B,2,FALSE)</f>
        <v>螺纹钢</v>
      </c>
      <c r="F499" s="4" t="s">
        <v>33</v>
      </c>
      <c r="G499" s="7">
        <v>2</v>
      </c>
      <c r="H499" s="4">
        <f>_xlfn._xlws.FILTER('[1]2025年已发货'!$E:$E,'[1]2025年已发货'!$F:$F&amp;'[1]2025年已发货'!$C:$C&amp;'[1]2025年已发货'!$G:$G&amp;'[1]2025年已发货'!$H:$H=C499&amp;F499&amp;I499&amp;J499,"未发货")</f>
        <v>3</v>
      </c>
      <c r="I499" s="4" t="str">
        <f>VLOOKUP(B499,辅助信息!E:I,3,FALSE)</f>
        <v>(五冶钢构医学科学产业园建设项目房建二部-六标)四川省南充市顺庆区搬罾街道学府大道二段</v>
      </c>
      <c r="J499" s="4" t="str">
        <f>VLOOKUP(B499,辅助信息!E:I,4,FALSE)</f>
        <v>安南</v>
      </c>
      <c r="K499" s="4">
        <f>VLOOKUP(J499,辅助信息!H:I,2,FALSE)</f>
        <v>19950525030</v>
      </c>
      <c r="L499" s="85"/>
      <c r="M499" s="98">
        <v>45706</v>
      </c>
      <c r="O499" s="71">
        <f ca="1" t="shared" si="10"/>
        <v>0</v>
      </c>
      <c r="P499" s="71">
        <f ca="1" t="shared" si="11"/>
        <v>80</v>
      </c>
      <c r="Q499" s="8" t="str">
        <f>VLOOKUP(B499,辅助信息!E:M,9,FALSE)</f>
        <v>ZTWM-CDGS-XS-2024-0248-五冶钢构-南充市医学院项目</v>
      </c>
      <c r="R499" s="8"/>
    </row>
    <row r="500" hidden="1" spans="2:18">
      <c r="B500" s="4" t="s">
        <v>60</v>
      </c>
      <c r="C500" s="5">
        <v>45705</v>
      </c>
      <c r="D500" s="4" t="str">
        <f>VLOOKUP(B500,辅助信息!E:K,7,FALSE)</f>
        <v>JWDDCD2025021900064</v>
      </c>
      <c r="E500" s="4" t="str">
        <f>VLOOKUP(F500,辅助信息!A:B,2,FALSE)</f>
        <v>螺纹钢</v>
      </c>
      <c r="F500" s="4" t="s">
        <v>18</v>
      </c>
      <c r="G500" s="7">
        <v>35</v>
      </c>
      <c r="H500" s="4">
        <f>_xlfn._xlws.FILTER('[1]2025年已发货'!$E:$E,'[1]2025年已发货'!$F:$F&amp;'[1]2025年已发货'!$C:$C&amp;'[1]2025年已发货'!$G:$G&amp;'[1]2025年已发货'!$H:$H=C500&amp;F500&amp;I500&amp;J500,"未发货")</f>
        <v>35</v>
      </c>
      <c r="I500" s="4" t="str">
        <f>VLOOKUP(B500,辅助信息!E:I,3,FALSE)</f>
        <v>(五冶钢构医学科学产业园建设项目房建二部-六标)四川省南充市顺庆区搬罾街道学府大道二段</v>
      </c>
      <c r="J500" s="4" t="str">
        <f>VLOOKUP(B500,辅助信息!E:I,4,FALSE)</f>
        <v>安南</v>
      </c>
      <c r="K500" s="4">
        <f>VLOOKUP(J500,辅助信息!H:I,2,FALSE)</f>
        <v>19950525030</v>
      </c>
      <c r="L500" s="83"/>
      <c r="M500" s="98">
        <v>45706</v>
      </c>
      <c r="O500" s="71">
        <f ca="1" t="shared" si="10"/>
        <v>0</v>
      </c>
      <c r="P500" s="71">
        <f ca="1" t="shared" si="11"/>
        <v>80</v>
      </c>
      <c r="Q500" s="8" t="str">
        <f>VLOOKUP(B500,辅助信息!E:M,9,FALSE)</f>
        <v>ZTWM-CDGS-XS-2024-0248-五冶钢构-南充市医学院项目</v>
      </c>
      <c r="R500" s="8"/>
    </row>
    <row r="501" hidden="1" spans="2:18">
      <c r="B501" s="4" t="s">
        <v>20</v>
      </c>
      <c r="C501" s="5">
        <v>45705</v>
      </c>
      <c r="D501" s="4" t="str">
        <f>VLOOKUP(B501,辅助信息!E:K,7,FALSE)</f>
        <v>JWDDCD2025021900064</v>
      </c>
      <c r="E501" s="4" t="str">
        <f>VLOOKUP(F501,辅助信息!A:B,2,FALSE)</f>
        <v>盘螺</v>
      </c>
      <c r="F501" s="4" t="s">
        <v>49</v>
      </c>
      <c r="G501" s="7">
        <v>10</v>
      </c>
      <c r="H501" s="4">
        <f>_xlfn._xlws.FILTER('[1]2025年已发货'!$E:$E,'[1]2025年已发货'!$F:$F&amp;'[1]2025年已发货'!$C:$C&amp;'[1]2025年已发货'!$G:$G&amp;'[1]2025年已发货'!$H:$H=C501&amp;F501&amp;I501&amp;J501,"未发货")</f>
        <v>10</v>
      </c>
      <c r="I501" s="4" t="str">
        <f>VLOOKUP(B501,辅助信息!E:I,3,FALSE)</f>
        <v>(五冶钢构医学科学产业园建设项目房建三部-一标（7-2）)四川省南充市顺庆区搬罾街道学府大道二段</v>
      </c>
      <c r="J501" s="4" t="str">
        <f>VLOOKUP(B501,辅助信息!E:I,4,FALSE)</f>
        <v>郑林</v>
      </c>
      <c r="K501" s="4">
        <f>VLOOKUP(J501,辅助信息!H:I,2,FALSE)</f>
        <v>18349955455</v>
      </c>
      <c r="L501" s="56"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9"/>
      <c r="O501" s="71">
        <f ca="1" t="shared" si="10"/>
        <v>0</v>
      </c>
      <c r="P501" s="71">
        <f ca="1" t="shared" si="11"/>
        <v>79</v>
      </c>
      <c r="Q501" s="8" t="str">
        <f>VLOOKUP(B501,辅助信息!E:M,9,FALSE)</f>
        <v>ZTWM-CDGS-XS-2024-0248-五冶钢构-南充市医学院项目</v>
      </c>
      <c r="R501" s="8"/>
    </row>
    <row r="502" hidden="1" spans="2:18">
      <c r="B502" s="4" t="s">
        <v>20</v>
      </c>
      <c r="C502" s="5">
        <v>45705</v>
      </c>
      <c r="D502" s="4" t="str">
        <f>VLOOKUP(B502,辅助信息!E:K,7,FALSE)</f>
        <v>JWDDCD2025021900064</v>
      </c>
      <c r="E502" s="4" t="str">
        <f>VLOOKUP(F502,辅助信息!A:B,2,FALSE)</f>
        <v>盘螺</v>
      </c>
      <c r="F502" s="4" t="s">
        <v>40</v>
      </c>
      <c r="G502" s="7">
        <v>35</v>
      </c>
      <c r="H502" s="4">
        <f>_xlfn._xlws.FILTER('[1]2025年已发货'!$E:$E,'[1]2025年已发货'!$F:$F&amp;'[1]2025年已发货'!$C:$C&amp;'[1]2025年已发货'!$G:$G&amp;'[1]2025年已发货'!$H:$H=C502&amp;F502&amp;I502&amp;J502,"未发货")</f>
        <v>37.5</v>
      </c>
      <c r="I502" s="4" t="str">
        <f>VLOOKUP(B502,辅助信息!E:I,3,FALSE)</f>
        <v>(五冶钢构医学科学产业园建设项目房建三部-一标（7-2）)四川省南充市顺庆区搬罾街道学府大道二段</v>
      </c>
      <c r="J502" s="4" t="str">
        <f>VLOOKUP(B502,辅助信息!E:I,4,FALSE)</f>
        <v>郑林</v>
      </c>
      <c r="K502" s="4">
        <f>VLOOKUP(J502,辅助信息!H:I,2,FALSE)</f>
        <v>18349955455</v>
      </c>
      <c r="L502" s="85"/>
      <c r="M502" s="98">
        <v>45707</v>
      </c>
      <c r="N502" s="69"/>
      <c r="O502" s="71">
        <f ca="1" t="shared" si="10"/>
        <v>0</v>
      </c>
      <c r="P502" s="71">
        <f ca="1" t="shared" si="11"/>
        <v>79</v>
      </c>
      <c r="Q502" s="8" t="str">
        <f>VLOOKUP(B502,辅助信息!E:M,9,FALSE)</f>
        <v>ZTWM-CDGS-XS-2024-0248-五冶钢构-南充市医学院项目</v>
      </c>
      <c r="R502" s="8"/>
    </row>
    <row r="503" hidden="1" spans="2:18">
      <c r="B503" s="4" t="s">
        <v>20</v>
      </c>
      <c r="C503" s="5">
        <v>45705</v>
      </c>
      <c r="D503" s="4" t="str">
        <f>VLOOKUP(B503,辅助信息!E:K,7,FALSE)</f>
        <v>JWDDCD2025021900064</v>
      </c>
      <c r="E503" s="4" t="str">
        <f>VLOOKUP(F503,辅助信息!A:B,2,FALSE)</f>
        <v>盘螺</v>
      </c>
      <c r="F503" s="4" t="s">
        <v>41</v>
      </c>
      <c r="G503" s="7">
        <v>20</v>
      </c>
      <c r="H503" s="4">
        <f>_xlfn._xlws.FILTER('[1]2025年已发货'!$E:$E,'[1]2025年已发货'!$F:$F&amp;'[1]2025年已发货'!$C:$C&amp;'[1]2025年已发货'!$G:$G&amp;'[1]2025年已发货'!$H:$H=C503&amp;F503&amp;I503&amp;J503,"未发货")</f>
        <v>20</v>
      </c>
      <c r="I503" s="4" t="str">
        <f>VLOOKUP(B503,辅助信息!E:I,3,FALSE)</f>
        <v>(五冶钢构医学科学产业园建设项目房建三部-一标（7-2）)四川省南充市顺庆区搬罾街道学府大道二段</v>
      </c>
      <c r="J503" s="4" t="str">
        <f>VLOOKUP(B503,辅助信息!E:I,4,FALSE)</f>
        <v>郑林</v>
      </c>
      <c r="K503" s="4">
        <f>VLOOKUP(J503,辅助信息!H:I,2,FALSE)</f>
        <v>18349955455</v>
      </c>
      <c r="L503" s="85"/>
      <c r="M503" s="98">
        <v>45707</v>
      </c>
      <c r="N503" s="69"/>
      <c r="O503" s="71">
        <f ca="1" t="shared" si="10"/>
        <v>0</v>
      </c>
      <c r="P503" s="71">
        <f ca="1" t="shared" si="11"/>
        <v>79</v>
      </c>
      <c r="Q503" s="8" t="str">
        <f>VLOOKUP(B503,辅助信息!E:M,9,FALSE)</f>
        <v>ZTWM-CDGS-XS-2024-0248-五冶钢构-南充市医学院项目</v>
      </c>
      <c r="R503" s="8"/>
    </row>
    <row r="504" hidden="1" spans="2:18">
      <c r="B504" s="4" t="s">
        <v>20</v>
      </c>
      <c r="C504" s="5">
        <v>45705</v>
      </c>
      <c r="D504" s="4" t="str">
        <f>VLOOKUP(B504,辅助信息!E:K,7,FALSE)</f>
        <v>JWDDCD2025021900064</v>
      </c>
      <c r="E504" s="4" t="str">
        <f>VLOOKUP(F504,辅助信息!A:B,2,FALSE)</f>
        <v>盘螺</v>
      </c>
      <c r="F504" s="4" t="s">
        <v>26</v>
      </c>
      <c r="G504" s="7">
        <v>5</v>
      </c>
      <c r="H504" s="4">
        <f>_xlfn._xlws.FILTER('[1]2025年已发货'!$E:$E,'[1]2025年已发货'!$F:$F&amp;'[1]2025年已发货'!$C:$C&amp;'[1]2025年已发货'!$G:$G&amp;'[1]2025年已发货'!$H:$H=C504&amp;F504&amp;I504&amp;J504,"未发货")</f>
        <v>5</v>
      </c>
      <c r="I504" s="4" t="str">
        <f>VLOOKUP(B504,辅助信息!E:I,3,FALSE)</f>
        <v>(五冶钢构医学科学产业园建设项目房建三部-一标（7-2）)四川省南充市顺庆区搬罾街道学府大道二段</v>
      </c>
      <c r="J504" s="4" t="str">
        <f>VLOOKUP(B504,辅助信息!E:I,4,FALSE)</f>
        <v>郑林</v>
      </c>
      <c r="K504" s="4">
        <f>VLOOKUP(J504,辅助信息!H:I,2,FALSE)</f>
        <v>18349955455</v>
      </c>
      <c r="L504" s="83"/>
      <c r="M504" s="98">
        <v>45707</v>
      </c>
      <c r="N504" s="69"/>
      <c r="O504" s="71">
        <f ca="1" t="shared" si="10"/>
        <v>0</v>
      </c>
      <c r="P504" s="71">
        <f ca="1" t="shared" si="11"/>
        <v>79</v>
      </c>
      <c r="Q504" s="8" t="str">
        <f>VLOOKUP(B504,辅助信息!E:M,9,FALSE)</f>
        <v>ZTWM-CDGS-XS-2024-0248-五冶钢构-南充市医学院项目</v>
      </c>
      <c r="R504" s="8"/>
    </row>
    <row r="505" hidden="1" spans="2:18">
      <c r="B505" s="4" t="s">
        <v>89</v>
      </c>
      <c r="C505" s="5">
        <v>45705</v>
      </c>
      <c r="D505" s="4" t="str">
        <f>VLOOKUP(B505,辅助信息!E:K,7,FALSE)</f>
        <v>JWDDCD2025021900064</v>
      </c>
      <c r="E505" s="4" t="str">
        <f>VLOOKUP(F505,辅助信息!A:B,2,FALSE)</f>
        <v>螺纹钢</v>
      </c>
      <c r="F505" s="4" t="s">
        <v>32</v>
      </c>
      <c r="G505" s="7">
        <v>130</v>
      </c>
      <c r="H505" s="4">
        <f>_xlfn._xlws.FILTER('[1]2025年已发货'!$E:$E,'[1]2025年已发货'!$F:$F&amp;'[1]2025年已发货'!$C:$C&amp;'[1]2025年已发货'!$G:$G&amp;'[1]2025年已发货'!$H:$H=C505&amp;F505&amp;I505&amp;J505,"未发货")</f>
        <v>70</v>
      </c>
      <c r="I505" s="4" t="str">
        <f>VLOOKUP(B505,辅助信息!E:I,3,FALSE)</f>
        <v>(五冶钢构医学科学产业园建设项目房建三部-排洪渠)四川省南充市顺庆区搬罾街道学府大道二段</v>
      </c>
      <c r="J505" s="4" t="str">
        <f>VLOOKUP(B505,辅助信息!E:I,4,FALSE)</f>
        <v>郑林</v>
      </c>
      <c r="K505" s="4">
        <f>VLOOKUP(J505,辅助信息!H:I,2,FALSE)</f>
        <v>18349955455</v>
      </c>
      <c r="L505" s="56"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9"/>
      <c r="O505" s="71">
        <f ca="1" t="shared" si="10"/>
        <v>0</v>
      </c>
      <c r="P505" s="71">
        <f ca="1" t="shared" si="11"/>
        <v>78</v>
      </c>
      <c r="Q505" s="8" t="str">
        <f>VLOOKUP(B505,辅助信息!E:M,9,FALSE)</f>
        <v>ZTWM-CDGS-XS-2024-0248-五冶钢构-南充市医学院项目</v>
      </c>
      <c r="R505" s="8"/>
    </row>
    <row r="506" hidden="1" spans="2:18">
      <c r="B506" s="4" t="s">
        <v>89</v>
      </c>
      <c r="C506" s="5">
        <v>45705</v>
      </c>
      <c r="D506" s="4" t="str">
        <f>VLOOKUP(B506,辅助信息!E:K,7,FALSE)</f>
        <v>JWDDCD2025021900064</v>
      </c>
      <c r="E506" s="4" t="str">
        <f>VLOOKUP(F506,辅助信息!A:B,2,FALSE)</f>
        <v>螺纹钢</v>
      </c>
      <c r="F506" s="4" t="s">
        <v>18</v>
      </c>
      <c r="G506" s="7">
        <v>200</v>
      </c>
      <c r="H506" s="4" t="str">
        <f>_xlfn._xlws.FILTER('[1]2025年已发货'!$E:$E,'[1]2025年已发货'!$F:$F&amp;'[1]2025年已发货'!$C:$C&amp;'[1]2025年已发货'!$G:$G&amp;'[1]2025年已发货'!$H:$H=C506&amp;F506&amp;I506&amp;J506,"未发货")</f>
        <v>未发货</v>
      </c>
      <c r="I506" s="4" t="str">
        <f>VLOOKUP(B506,辅助信息!E:I,3,FALSE)</f>
        <v>(五冶钢构医学科学产业园建设项目房建三部-排洪渠)四川省南充市顺庆区搬罾街道学府大道二段</v>
      </c>
      <c r="J506" s="4" t="str">
        <f>VLOOKUP(B506,辅助信息!E:I,4,FALSE)</f>
        <v>郑林</v>
      </c>
      <c r="K506" s="4">
        <f>VLOOKUP(J506,辅助信息!H:I,2,FALSE)</f>
        <v>18349955455</v>
      </c>
      <c r="L506" s="85"/>
      <c r="M506" s="98">
        <v>45708</v>
      </c>
      <c r="N506" s="69"/>
      <c r="O506" s="71">
        <f ca="1" t="shared" si="10"/>
        <v>0</v>
      </c>
      <c r="P506" s="71">
        <f ca="1" t="shared" si="11"/>
        <v>78</v>
      </c>
      <c r="Q506" s="8" t="str">
        <f>VLOOKUP(B506,辅助信息!E:M,9,FALSE)</f>
        <v>ZTWM-CDGS-XS-2024-0248-五冶钢构-南充市医学院项目</v>
      </c>
      <c r="R506" s="8"/>
    </row>
    <row r="507" hidden="1" spans="2:18">
      <c r="B507" s="4" t="s">
        <v>89</v>
      </c>
      <c r="C507" s="5">
        <v>45705</v>
      </c>
      <c r="D507" s="4" t="str">
        <f>VLOOKUP(B507,辅助信息!E:K,7,FALSE)</f>
        <v>JWDDCD2025021900064</v>
      </c>
      <c r="E507" s="4" t="str">
        <f>VLOOKUP(F507,辅助信息!A:B,2,FALSE)</f>
        <v>螺纹钢</v>
      </c>
      <c r="F507" s="4" t="s">
        <v>90</v>
      </c>
      <c r="G507" s="7">
        <v>70</v>
      </c>
      <c r="H507" s="4">
        <f>_xlfn._xlws.FILTER('[1]2025年已发货'!$E:$E,'[1]2025年已发货'!$F:$F&amp;'[1]2025年已发货'!$C:$C&amp;'[1]2025年已发货'!$G:$G&amp;'[1]2025年已发货'!$H:$H=C507&amp;F507&amp;I507&amp;J507,"未发货")</f>
        <v>70</v>
      </c>
      <c r="I507" s="4" t="str">
        <f>VLOOKUP(B507,辅助信息!E:I,3,FALSE)</f>
        <v>(五冶钢构医学科学产业园建设项目房建三部-排洪渠)四川省南充市顺庆区搬罾街道学府大道二段</v>
      </c>
      <c r="J507" s="4" t="str">
        <f>VLOOKUP(B507,辅助信息!E:I,4,FALSE)</f>
        <v>郑林</v>
      </c>
      <c r="K507" s="4">
        <f>VLOOKUP(J507,辅助信息!H:I,2,FALSE)</f>
        <v>18349955455</v>
      </c>
      <c r="L507" s="85"/>
      <c r="M507" s="98">
        <v>45708</v>
      </c>
      <c r="N507" s="69"/>
      <c r="O507" s="71">
        <f ca="1" t="shared" si="10"/>
        <v>0</v>
      </c>
      <c r="P507" s="71">
        <f ca="1" t="shared" si="11"/>
        <v>78</v>
      </c>
      <c r="Q507" s="8" t="str">
        <f>VLOOKUP(B507,辅助信息!E:M,9,FALSE)</f>
        <v>ZTWM-CDGS-XS-2024-0248-五冶钢构-南充市医学院项目</v>
      </c>
      <c r="R507" s="8"/>
    </row>
    <row r="508" hidden="1" spans="2:18">
      <c r="B508" s="4" t="s">
        <v>89</v>
      </c>
      <c r="C508" s="5">
        <v>45705</v>
      </c>
      <c r="D508" s="4" t="str">
        <f>VLOOKUP(B508,辅助信息!E:K,7,FALSE)</f>
        <v>JWDDCD2025021900064</v>
      </c>
      <c r="E508" s="4" t="str">
        <f>VLOOKUP(F508,辅助信息!A:B,2,FALSE)</f>
        <v>螺纹钢</v>
      </c>
      <c r="F508" s="4" t="s">
        <v>91</v>
      </c>
      <c r="G508" s="7">
        <v>200</v>
      </c>
      <c r="H508" s="4">
        <f>_xlfn._xlws.FILTER('[1]2025年已发货'!$E:$E,'[1]2025年已发货'!$F:$F&amp;'[1]2025年已发货'!$C:$C&amp;'[1]2025年已发货'!$G:$G&amp;'[1]2025年已发货'!$H:$H=C508&amp;F508&amp;I508&amp;J508,"未发货")</f>
        <v>105</v>
      </c>
      <c r="I508" s="4" t="str">
        <f>VLOOKUP(B508,辅助信息!E:I,3,FALSE)</f>
        <v>(五冶钢构医学科学产业园建设项目房建三部-排洪渠)四川省南充市顺庆区搬罾街道学府大道二段</v>
      </c>
      <c r="J508" s="4" t="str">
        <f>VLOOKUP(B508,辅助信息!E:I,4,FALSE)</f>
        <v>郑林</v>
      </c>
      <c r="K508" s="4">
        <f>VLOOKUP(J508,辅助信息!H:I,2,FALSE)</f>
        <v>18349955455</v>
      </c>
      <c r="L508" s="83"/>
      <c r="M508" s="98">
        <v>45708</v>
      </c>
      <c r="N508" s="69"/>
      <c r="O508" s="71">
        <f ca="1" t="shared" si="10"/>
        <v>0</v>
      </c>
      <c r="P508" s="71">
        <f ca="1" t="shared" si="11"/>
        <v>78</v>
      </c>
      <c r="Q508" s="8" t="str">
        <f>VLOOKUP(B508,辅助信息!E:M,9,FALSE)</f>
        <v>ZTWM-CDGS-XS-2024-0248-五冶钢构-南充市医学院项目</v>
      </c>
      <c r="R508" s="8"/>
    </row>
    <row r="509" hidden="1" spans="2:18">
      <c r="B509" s="4" t="s">
        <v>92</v>
      </c>
      <c r="C509" s="5">
        <v>45705</v>
      </c>
      <c r="D509" s="4" t="str">
        <f>VLOOKUP(B509,辅助信息!E:K,7,FALSE)</f>
        <v>ZTWM-CDGS-YL-20240515-001</v>
      </c>
      <c r="E509" s="4" t="str">
        <f>VLOOKUP(F509,辅助信息!A:B,2,FALSE)</f>
        <v>螺纹钢</v>
      </c>
      <c r="F509" s="4" t="s">
        <v>19</v>
      </c>
      <c r="G509" s="7">
        <v>3</v>
      </c>
      <c r="H509" s="4">
        <f>_xlfn._xlws.FILTER('[1]2025年已发货'!$E:$E,'[1]2025年已发货'!$F:$F&amp;'[1]2025年已发货'!$C:$C&amp;'[1]2025年已发货'!$G:$G&amp;'[1]2025年已发货'!$H:$H=C509&amp;F509&amp;I509&amp;J509,"未发货")</f>
        <v>3</v>
      </c>
      <c r="I509" s="4" t="str">
        <f>VLOOKUP(B509,辅助信息!E:I,3,FALSE)</f>
        <v>（华西萌海科创农业生态谷）成都市简阳市白金山水库</v>
      </c>
      <c r="J509" s="4" t="str">
        <f>VLOOKUP(B509,辅助信息!E:I,4,FALSE)</f>
        <v>石清国</v>
      </c>
      <c r="K509" s="4">
        <f>VLOOKUP(J509,辅助信息!H:I,2,FALSE)</f>
        <v>13458642015</v>
      </c>
      <c r="L509" s="56" t="str">
        <f>VLOOKUP(B509,辅助信息!E:J,6,FALSE)</f>
        <v>优先威钢,我方卸车,新老国标钢厂不加价可直发</v>
      </c>
      <c r="M509" s="98">
        <v>45708</v>
      </c>
      <c r="N509" s="69"/>
      <c r="O509" s="71">
        <f ca="1" t="shared" si="10"/>
        <v>0</v>
      </c>
      <c r="P509" s="71">
        <f ca="1" t="shared" si="11"/>
        <v>78</v>
      </c>
      <c r="Q509" s="8" t="str">
        <f>VLOOKUP(B509,辅助信息!E:M,9,FALSE)</f>
        <v>ZTWM-CDGS-XS-2024-0092-华西-萌海科创农业生态谷</v>
      </c>
      <c r="R509" s="8"/>
    </row>
    <row r="510" hidden="1" spans="2:18">
      <c r="B510" s="4" t="s">
        <v>92</v>
      </c>
      <c r="C510" s="5">
        <v>45705</v>
      </c>
      <c r="D510" s="4" t="str">
        <f>VLOOKUP(B510,辅助信息!E:K,7,FALSE)</f>
        <v>ZTWM-CDGS-YL-20240515-001</v>
      </c>
      <c r="E510" s="4" t="str">
        <f>VLOOKUP(F510,辅助信息!A:B,2,FALSE)</f>
        <v>螺纹钢</v>
      </c>
      <c r="F510" s="4" t="s">
        <v>32</v>
      </c>
      <c r="G510" s="7">
        <v>5</v>
      </c>
      <c r="H510" s="4">
        <f>_xlfn._xlws.FILTER('[1]2025年已发货'!$E:$E,'[1]2025年已发货'!$F:$F&amp;'[1]2025年已发货'!$C:$C&amp;'[1]2025年已发货'!$G:$G&amp;'[1]2025年已发货'!$H:$H=C510&amp;F510&amp;I510&amp;J510,"未发货")</f>
        <v>6</v>
      </c>
      <c r="I510" s="4" t="str">
        <f>VLOOKUP(B510,辅助信息!E:I,3,FALSE)</f>
        <v>（华西萌海科创农业生态谷）成都市简阳市白金山水库</v>
      </c>
      <c r="J510" s="4" t="str">
        <f>VLOOKUP(B510,辅助信息!E:I,4,FALSE)</f>
        <v>石清国</v>
      </c>
      <c r="K510" s="4">
        <f>VLOOKUP(J510,辅助信息!H:I,2,FALSE)</f>
        <v>13458642015</v>
      </c>
      <c r="L510" s="85"/>
      <c r="M510" s="98">
        <v>45708</v>
      </c>
      <c r="N510" s="69"/>
      <c r="O510" s="71">
        <f ca="1" t="shared" si="10"/>
        <v>0</v>
      </c>
      <c r="P510" s="71">
        <f ca="1" t="shared" si="11"/>
        <v>78</v>
      </c>
      <c r="Q510" s="8" t="str">
        <f>VLOOKUP(B510,辅助信息!E:M,9,FALSE)</f>
        <v>ZTWM-CDGS-XS-2024-0092-华西-萌海科创农业生态谷</v>
      </c>
      <c r="R510" s="8"/>
    </row>
    <row r="511" hidden="1" spans="2:18">
      <c r="B511" s="4" t="s">
        <v>92</v>
      </c>
      <c r="C511" s="5">
        <v>45705</v>
      </c>
      <c r="D511" s="4" t="str">
        <f>VLOOKUP(B511,辅助信息!E:K,7,FALSE)</f>
        <v>ZTWM-CDGS-YL-20240515-001</v>
      </c>
      <c r="E511" s="4" t="str">
        <f>VLOOKUP(F511,辅助信息!A:B,2,FALSE)</f>
        <v>螺纹钢</v>
      </c>
      <c r="F511" s="4" t="s">
        <v>28</v>
      </c>
      <c r="G511" s="7">
        <v>5</v>
      </c>
      <c r="H511" s="4">
        <f>_xlfn._xlws.FILTER('[1]2025年已发货'!$E:$E,'[1]2025年已发货'!$F:$F&amp;'[1]2025年已发货'!$C:$C&amp;'[1]2025年已发货'!$G:$G&amp;'[1]2025年已发货'!$H:$H=C511&amp;F511&amp;I511&amp;J511,"未发货")</f>
        <v>6</v>
      </c>
      <c r="I511" s="4" t="str">
        <f>VLOOKUP(B511,辅助信息!E:I,3,FALSE)</f>
        <v>（华西萌海科创农业生态谷）成都市简阳市白金山水库</v>
      </c>
      <c r="J511" s="4" t="str">
        <f>VLOOKUP(B511,辅助信息!E:I,4,FALSE)</f>
        <v>石清国</v>
      </c>
      <c r="K511" s="4">
        <f>VLOOKUP(J511,辅助信息!H:I,2,FALSE)</f>
        <v>13458642015</v>
      </c>
      <c r="L511" s="85"/>
      <c r="M511" s="98">
        <v>45708</v>
      </c>
      <c r="N511" s="69"/>
      <c r="O511" s="71">
        <f ca="1" t="shared" si="10"/>
        <v>0</v>
      </c>
      <c r="P511" s="71">
        <f ca="1" t="shared" si="11"/>
        <v>78</v>
      </c>
      <c r="Q511" s="8" t="str">
        <f>VLOOKUP(B511,辅助信息!E:M,9,FALSE)</f>
        <v>ZTWM-CDGS-XS-2024-0092-华西-萌海科创农业生态谷</v>
      </c>
      <c r="R511" s="8"/>
    </row>
    <row r="512" hidden="1" spans="2:18">
      <c r="B512" s="4" t="s">
        <v>92</v>
      </c>
      <c r="C512" s="5">
        <v>45705</v>
      </c>
      <c r="D512" s="4" t="str">
        <f>VLOOKUP(B512,辅助信息!E:K,7,FALSE)</f>
        <v>ZTWM-CDGS-YL-20240515-001</v>
      </c>
      <c r="E512" s="4" t="str">
        <f>VLOOKUP(F512,辅助信息!A:B,2,FALSE)</f>
        <v>螺纹钢</v>
      </c>
      <c r="F512" s="4" t="s">
        <v>66</v>
      </c>
      <c r="G512" s="7">
        <v>3</v>
      </c>
      <c r="H512" s="4">
        <f>_xlfn._xlws.FILTER('[1]2025年已发货'!$E:$E,'[1]2025年已发货'!$F:$F&amp;'[1]2025年已发货'!$C:$C&amp;'[1]2025年已发货'!$G:$G&amp;'[1]2025年已发货'!$H:$H=C512&amp;F512&amp;I512&amp;J512,"未发货")</f>
        <v>3</v>
      </c>
      <c r="I512" s="4" t="str">
        <f>VLOOKUP(B512,辅助信息!E:I,3,FALSE)</f>
        <v>（华西萌海科创农业生态谷）成都市简阳市白金山水库</v>
      </c>
      <c r="J512" s="4" t="str">
        <f>VLOOKUP(B512,辅助信息!E:I,4,FALSE)</f>
        <v>石清国</v>
      </c>
      <c r="K512" s="4">
        <f>VLOOKUP(J512,辅助信息!H:I,2,FALSE)</f>
        <v>13458642015</v>
      </c>
      <c r="L512" s="85"/>
      <c r="M512" s="98">
        <v>45708</v>
      </c>
      <c r="N512" s="69"/>
      <c r="O512" s="71">
        <f ca="1" t="shared" si="10"/>
        <v>0</v>
      </c>
      <c r="P512" s="71">
        <f ca="1" t="shared" si="11"/>
        <v>78</v>
      </c>
      <c r="Q512" s="8" t="str">
        <f>VLOOKUP(B512,辅助信息!E:M,9,FALSE)</f>
        <v>ZTWM-CDGS-XS-2024-0092-华西-萌海科创农业生态谷</v>
      </c>
      <c r="R512" s="8"/>
    </row>
    <row r="513" hidden="1" spans="2:18">
      <c r="B513" s="4" t="s">
        <v>92</v>
      </c>
      <c r="C513" s="5">
        <v>45705</v>
      </c>
      <c r="D513" s="4" t="str">
        <f>VLOOKUP(B513,辅助信息!E:K,7,FALSE)</f>
        <v>ZTWM-CDGS-YL-20240515-001</v>
      </c>
      <c r="E513" s="4" t="str">
        <f>VLOOKUP(F513,辅助信息!A:B,2,FALSE)</f>
        <v>螺纹钢</v>
      </c>
      <c r="F513" s="4" t="s">
        <v>58</v>
      </c>
      <c r="G513" s="7">
        <v>5</v>
      </c>
      <c r="H513" s="4">
        <f>_xlfn._xlws.FILTER('[1]2025年已发货'!$E:$E,'[1]2025年已发货'!$F:$F&amp;'[1]2025年已发货'!$C:$C&amp;'[1]2025年已发货'!$G:$G&amp;'[1]2025年已发货'!$H:$H=C513&amp;F513&amp;I513&amp;J513,"未发货")</f>
        <v>6</v>
      </c>
      <c r="I513" s="4" t="str">
        <f>VLOOKUP(B513,辅助信息!E:I,3,FALSE)</f>
        <v>（华西萌海科创农业生态谷）成都市简阳市白金山水库</v>
      </c>
      <c r="J513" s="4" t="str">
        <f>VLOOKUP(B513,辅助信息!E:I,4,FALSE)</f>
        <v>石清国</v>
      </c>
      <c r="K513" s="4">
        <f>VLOOKUP(J513,辅助信息!H:I,2,FALSE)</f>
        <v>13458642015</v>
      </c>
      <c r="L513" s="85"/>
      <c r="M513" s="98">
        <v>45708</v>
      </c>
      <c r="N513" s="69"/>
      <c r="O513" s="71">
        <f ca="1" t="shared" si="10"/>
        <v>0</v>
      </c>
      <c r="P513" s="71">
        <f ca="1" t="shared" si="11"/>
        <v>78</v>
      </c>
      <c r="Q513" s="8" t="str">
        <f>VLOOKUP(B513,辅助信息!E:M,9,FALSE)</f>
        <v>ZTWM-CDGS-XS-2024-0092-华西-萌海科创农业生态谷</v>
      </c>
      <c r="R513" s="8"/>
    </row>
    <row r="514" hidden="1" spans="2:18">
      <c r="B514" s="4" t="s">
        <v>92</v>
      </c>
      <c r="C514" s="5">
        <v>45705</v>
      </c>
      <c r="D514" s="4" t="str">
        <f>VLOOKUP(B514,辅助信息!E:K,7,FALSE)</f>
        <v>ZTWM-CDGS-YL-20240515-001</v>
      </c>
      <c r="E514" s="4" t="str">
        <f>VLOOKUP(F514,辅助信息!A:B,2,FALSE)</f>
        <v>螺纹钢</v>
      </c>
      <c r="F514" s="4" t="s">
        <v>46</v>
      </c>
      <c r="G514" s="7">
        <v>5</v>
      </c>
      <c r="H514" s="4">
        <f>_xlfn._xlws.FILTER('[1]2025年已发货'!$E:$E,'[1]2025年已发货'!$F:$F&amp;'[1]2025年已发货'!$C:$C&amp;'[1]2025年已发货'!$G:$G&amp;'[1]2025年已发货'!$H:$H=C514&amp;F514&amp;I514&amp;J514,"未发货")</f>
        <v>6</v>
      </c>
      <c r="I514" s="4" t="str">
        <f>VLOOKUP(B514,辅助信息!E:I,3,FALSE)</f>
        <v>（华西萌海科创农业生态谷）成都市简阳市白金山水库</v>
      </c>
      <c r="J514" s="4" t="str">
        <f>VLOOKUP(B514,辅助信息!E:I,4,FALSE)</f>
        <v>石清国</v>
      </c>
      <c r="K514" s="4">
        <f>VLOOKUP(J514,辅助信息!H:I,2,FALSE)</f>
        <v>13458642015</v>
      </c>
      <c r="L514" s="85"/>
      <c r="M514" s="98">
        <v>45708</v>
      </c>
      <c r="N514" s="69"/>
      <c r="O514" s="71">
        <f ca="1" t="shared" si="10"/>
        <v>0</v>
      </c>
      <c r="P514" s="71">
        <f ca="1" t="shared" si="11"/>
        <v>78</v>
      </c>
      <c r="Q514" s="8" t="str">
        <f>VLOOKUP(B514,辅助信息!E:M,9,FALSE)</f>
        <v>ZTWM-CDGS-XS-2024-0092-华西-萌海科创农业生态谷</v>
      </c>
      <c r="R514" s="8"/>
    </row>
    <row r="515" hidden="1" spans="2:18">
      <c r="B515" s="4" t="s">
        <v>92</v>
      </c>
      <c r="C515" s="5">
        <v>45705</v>
      </c>
      <c r="D515" s="4" t="str">
        <f>VLOOKUP(B515,辅助信息!E:K,7,FALSE)</f>
        <v>ZTWM-CDGS-YL-20240515-001</v>
      </c>
      <c r="E515" s="4" t="str">
        <f>VLOOKUP(F515,辅助信息!A:B,2,FALSE)</f>
        <v>螺纹钢</v>
      </c>
      <c r="F515" s="4" t="s">
        <v>22</v>
      </c>
      <c r="G515" s="7">
        <v>10</v>
      </c>
      <c r="H515" s="4">
        <f>_xlfn._xlws.FILTER('[1]2025年已发货'!$E:$E,'[1]2025年已发货'!$F:$F&amp;'[1]2025年已发货'!$C:$C&amp;'[1]2025年已发货'!$G:$G&amp;'[1]2025年已发货'!$H:$H=C515&amp;F515&amp;I515&amp;J515,"未发货")</f>
        <v>6</v>
      </c>
      <c r="I515" s="4" t="str">
        <f>VLOOKUP(B515,辅助信息!E:I,3,FALSE)</f>
        <v>（华西萌海科创农业生态谷）成都市简阳市白金山水库</v>
      </c>
      <c r="J515" s="4" t="str">
        <f>VLOOKUP(B515,辅助信息!E:I,4,FALSE)</f>
        <v>石清国</v>
      </c>
      <c r="K515" s="4">
        <f>VLOOKUP(J515,辅助信息!H:I,2,FALSE)</f>
        <v>13458642015</v>
      </c>
      <c r="L515" s="85"/>
      <c r="M515" s="98">
        <v>45708</v>
      </c>
      <c r="N515" s="69"/>
      <c r="O515" s="71">
        <f ca="1" t="shared" si="10"/>
        <v>0</v>
      </c>
      <c r="P515" s="71">
        <f ca="1" t="shared" si="11"/>
        <v>78</v>
      </c>
      <c r="Q515" s="8" t="str">
        <f>VLOOKUP(B515,辅助信息!E:M,9,FALSE)</f>
        <v>ZTWM-CDGS-XS-2024-0092-华西-萌海科创农业生态谷</v>
      </c>
      <c r="R515" s="8"/>
    </row>
    <row r="516" hidden="1" spans="2:18">
      <c r="B516" s="4" t="s">
        <v>48</v>
      </c>
      <c r="C516" s="5">
        <v>45705</v>
      </c>
      <c r="D516" s="4" t="str">
        <f>VLOOKUP(B516,辅助信息!E:K,7,FALSE)</f>
        <v>ZTWM-CDGS-YL-20240529-006</v>
      </c>
      <c r="E516" s="4" t="str">
        <f>VLOOKUP(F516,辅助信息!A:B,2,FALSE)</f>
        <v>盘螺</v>
      </c>
      <c r="F516" s="4" t="s">
        <v>40</v>
      </c>
      <c r="G516" s="7">
        <v>10</v>
      </c>
      <c r="H516" s="4" t="str">
        <f>_xlfn._xlws.FILTER('[1]2025年已发货'!$E:$E,'[1]2025年已发货'!$F:$F&amp;'[1]2025年已发货'!$C:$C&amp;'[1]2025年已发货'!$G:$G&amp;'[1]2025年已发货'!$H:$H=C516&amp;F516&amp;I516&amp;J516,"未发货")</f>
        <v>未发货</v>
      </c>
      <c r="I516" s="4" t="str">
        <f>VLOOKUP(B516,辅助信息!E:I,3,FALSE)</f>
        <v>(华西颐海-科创农业生态谷-1号钢筋房)成都市简阳市白金山水库</v>
      </c>
      <c r="J516" s="4" t="str">
        <f>VLOOKUP(B516,辅助信息!E:I,4,FALSE)</f>
        <v>石清国</v>
      </c>
      <c r="K516" s="4">
        <f>VLOOKUP(J516,辅助信息!H:I,2,FALSE)</f>
        <v>13458642015</v>
      </c>
      <c r="L516" s="85"/>
      <c r="M516" s="98">
        <v>45708</v>
      </c>
      <c r="N516" s="69"/>
      <c r="O516" s="71">
        <f ca="1" t="shared" si="10"/>
        <v>0</v>
      </c>
      <c r="P516" s="71">
        <f ca="1" t="shared" si="11"/>
        <v>78</v>
      </c>
      <c r="Q516" s="8" t="str">
        <f>VLOOKUP(B516,辅助信息!E:M,9,FALSE)</f>
        <v>ZTWM-CDGS-XS-2024-0093-华西-颐海科创农业生态谷</v>
      </c>
      <c r="R516" s="8"/>
    </row>
    <row r="517" hidden="1" spans="2:18">
      <c r="B517" s="4" t="s">
        <v>48</v>
      </c>
      <c r="C517" s="5">
        <v>45705</v>
      </c>
      <c r="D517" s="4" t="str">
        <f>VLOOKUP(B517,辅助信息!E:K,7,FALSE)</f>
        <v>ZTWM-CDGS-YL-20240529-006</v>
      </c>
      <c r="E517" s="4" t="str">
        <f>VLOOKUP(F517,辅助信息!A:B,2,FALSE)</f>
        <v>盘螺</v>
      </c>
      <c r="F517" s="4" t="s">
        <v>41</v>
      </c>
      <c r="G517" s="7">
        <v>10</v>
      </c>
      <c r="H517" s="4" t="str">
        <f>_xlfn._xlws.FILTER('[1]2025年已发货'!$E:$E,'[1]2025年已发货'!$F:$F&amp;'[1]2025年已发货'!$C:$C&amp;'[1]2025年已发货'!$G:$G&amp;'[1]2025年已发货'!$H:$H=C517&amp;F517&amp;I517&amp;J517,"未发货")</f>
        <v>未发货</v>
      </c>
      <c r="I517" s="4" t="str">
        <f>VLOOKUP(B517,辅助信息!E:I,3,FALSE)</f>
        <v>(华西颐海-科创农业生态谷-1号钢筋房)成都市简阳市白金山水库</v>
      </c>
      <c r="J517" s="4" t="str">
        <f>VLOOKUP(B517,辅助信息!E:I,4,FALSE)</f>
        <v>石清国</v>
      </c>
      <c r="K517" s="4">
        <f>VLOOKUP(J517,辅助信息!H:I,2,FALSE)</f>
        <v>13458642015</v>
      </c>
      <c r="L517" s="85"/>
      <c r="M517" s="98">
        <v>45708</v>
      </c>
      <c r="N517" s="69"/>
      <c r="O517" s="71">
        <f ca="1" t="shared" si="10"/>
        <v>0</v>
      </c>
      <c r="P517" s="71">
        <f ca="1" t="shared" si="11"/>
        <v>78</v>
      </c>
      <c r="Q517" s="8" t="str">
        <f>VLOOKUP(B517,辅助信息!E:M,9,FALSE)</f>
        <v>ZTWM-CDGS-XS-2024-0093-华西-颐海科创农业生态谷</v>
      </c>
      <c r="R517" s="8"/>
    </row>
    <row r="518" hidden="1" spans="2:18">
      <c r="B518" s="4" t="s">
        <v>48</v>
      </c>
      <c r="C518" s="5">
        <v>45705</v>
      </c>
      <c r="D518" s="4" t="str">
        <f>VLOOKUP(B518,辅助信息!E:K,7,FALSE)</f>
        <v>ZTWM-CDGS-YL-20240529-006</v>
      </c>
      <c r="E518" s="4" t="str">
        <f>VLOOKUP(F518,辅助信息!A:B,2,FALSE)</f>
        <v>螺纹钢</v>
      </c>
      <c r="F518" s="4" t="s">
        <v>66</v>
      </c>
      <c r="G518" s="7">
        <v>12</v>
      </c>
      <c r="H518" s="4" t="str">
        <f>_xlfn._xlws.FILTER('[1]2025年已发货'!$E:$E,'[1]2025年已发货'!$F:$F&amp;'[1]2025年已发货'!$C:$C&amp;'[1]2025年已发货'!$G:$G&amp;'[1]2025年已发货'!$H:$H=C518&amp;F518&amp;I518&amp;J518,"未发货")</f>
        <v>未发货</v>
      </c>
      <c r="I518" s="4" t="str">
        <f>VLOOKUP(B518,辅助信息!E:I,3,FALSE)</f>
        <v>(华西颐海-科创农业生态谷-1号钢筋房)成都市简阳市白金山水库</v>
      </c>
      <c r="J518" s="4" t="str">
        <f>VLOOKUP(B518,辅助信息!E:I,4,FALSE)</f>
        <v>石清国</v>
      </c>
      <c r="K518" s="4">
        <f>VLOOKUP(J518,辅助信息!H:I,2,FALSE)</f>
        <v>13458642015</v>
      </c>
      <c r="L518" s="85"/>
      <c r="M518" s="98">
        <v>45708</v>
      </c>
      <c r="N518" s="69"/>
      <c r="O518" s="71">
        <f ca="1" t="shared" si="10"/>
        <v>0</v>
      </c>
      <c r="P518" s="71">
        <f ca="1" t="shared" si="11"/>
        <v>78</v>
      </c>
      <c r="Q518" s="8" t="str">
        <f>VLOOKUP(B518,辅助信息!E:M,9,FALSE)</f>
        <v>ZTWM-CDGS-XS-2024-0093-华西-颐海科创农业生态谷</v>
      </c>
      <c r="R518" s="8"/>
    </row>
    <row r="519" hidden="1" spans="2:18">
      <c r="B519" s="4" t="s">
        <v>48</v>
      </c>
      <c r="C519" s="5">
        <v>45705</v>
      </c>
      <c r="D519" s="4" t="str">
        <f>VLOOKUP(B519,辅助信息!E:K,7,FALSE)</f>
        <v>ZTWM-CDGS-YL-20240529-006</v>
      </c>
      <c r="E519" s="4" t="str">
        <f>VLOOKUP(F519,辅助信息!A:B,2,FALSE)</f>
        <v>螺纹钢</v>
      </c>
      <c r="F519" s="4" t="s">
        <v>22</v>
      </c>
      <c r="G519" s="7">
        <v>6</v>
      </c>
      <c r="H519" s="4" t="str">
        <f>_xlfn._xlws.FILTER('[1]2025年已发货'!$E:$E,'[1]2025年已发货'!$F:$F&amp;'[1]2025年已发货'!$C:$C&amp;'[1]2025年已发货'!$G:$G&amp;'[1]2025年已发货'!$H:$H=C519&amp;F519&amp;I519&amp;J519,"未发货")</f>
        <v>未发货</v>
      </c>
      <c r="I519" s="4" t="str">
        <f>VLOOKUP(B519,辅助信息!E:I,3,FALSE)</f>
        <v>(华西颐海-科创农业生态谷-1号钢筋房)成都市简阳市白金山水库</v>
      </c>
      <c r="J519" s="4" t="str">
        <f>VLOOKUP(B519,辅助信息!E:I,4,FALSE)</f>
        <v>石清国</v>
      </c>
      <c r="K519" s="4">
        <f>VLOOKUP(J519,辅助信息!H:I,2,FALSE)</f>
        <v>13458642015</v>
      </c>
      <c r="L519" s="83"/>
      <c r="M519" s="98">
        <v>45708</v>
      </c>
      <c r="N519" s="69"/>
      <c r="O519" s="71">
        <f ca="1" t="shared" si="10"/>
        <v>0</v>
      </c>
      <c r="P519" s="71">
        <f ca="1" t="shared" si="11"/>
        <v>78</v>
      </c>
      <c r="Q519" s="8" t="str">
        <f>VLOOKUP(B519,辅助信息!E:M,9,FALSE)</f>
        <v>ZTWM-CDGS-XS-2024-0093-华西-颐海科创农业生态谷</v>
      </c>
      <c r="R519" s="8"/>
    </row>
    <row r="520" s="8" customFormat="1" hidden="1" spans="2:17">
      <c r="B520" s="4" t="s">
        <v>80</v>
      </c>
      <c r="C520" s="5">
        <v>45706</v>
      </c>
      <c r="D520" s="4" t="e">
        <f>VLOOKUP(B520,辅助信息!E:K,7,FALSE)</f>
        <v>#N/A</v>
      </c>
      <c r="E520" s="4" t="str">
        <f>VLOOKUP(F520,辅助信息!A:B,2,FALSE)</f>
        <v>盘螺</v>
      </c>
      <c r="F520" s="4" t="s">
        <v>49</v>
      </c>
      <c r="G520" s="4">
        <v>7.5</v>
      </c>
      <c r="H520" s="4" t="e">
        <f>_xlfn._xlws.FILTER('[1]2025年已发货'!$E:$E,'[1]2025年已发货'!$F:$F&amp;'[1]2025年已发货'!$C:$C&amp;'[1]2025年已发货'!$G:$G&amp;'[1]2025年已发货'!$H:$H=C520&amp;F520&amp;I520&amp;J520,"未发货")</f>
        <v>#N/A</v>
      </c>
      <c r="I520" s="4" t="e">
        <f>VLOOKUP(B520,辅助信息!E:I,3,FALSE)</f>
        <v>#N/A</v>
      </c>
      <c r="J520" s="4" t="e">
        <f>VLOOKUP(B520,辅助信息!E:I,4,FALSE)</f>
        <v>#N/A</v>
      </c>
      <c r="K520" s="4" t="e">
        <f>VLOOKUP(J520,辅助信息!H:I,2,FALSE)</f>
        <v>#N/A</v>
      </c>
      <c r="L520" s="4" t="e">
        <f>VLOOKUP(B520,辅助信息!E:J,6,FALSE)</f>
        <v>#N/A</v>
      </c>
      <c r="M520" s="101">
        <v>45703</v>
      </c>
      <c r="N520" s="101"/>
      <c r="O520" s="8">
        <f ca="1" t="shared" si="10"/>
        <v>0</v>
      </c>
      <c r="P520" s="8">
        <f ca="1" t="shared" si="11"/>
        <v>83</v>
      </c>
      <c r="Q520" s="8" t="e">
        <f>VLOOKUP(B520,辅助信息!E:M,9,FALSE)</f>
        <v>#N/A</v>
      </c>
    </row>
    <row r="521" s="8" customFormat="1" hidden="1" spans="2:17">
      <c r="B521" s="4" t="s">
        <v>80</v>
      </c>
      <c r="C521" s="5">
        <v>45706</v>
      </c>
      <c r="D521" s="4" t="e">
        <f>VLOOKUP(B521,辅助信息!E:K,7,FALSE)</f>
        <v>#N/A</v>
      </c>
      <c r="E521" s="4" t="str">
        <f>VLOOKUP(F521,辅助信息!A:B,2,FALSE)</f>
        <v>盘螺</v>
      </c>
      <c r="F521" s="4" t="s">
        <v>40</v>
      </c>
      <c r="G521" s="4">
        <v>15</v>
      </c>
      <c r="H521" s="4" t="e">
        <f>_xlfn._xlws.FILTER('[1]2025年已发货'!$E:$E,'[1]2025年已发货'!$F:$F&amp;'[1]2025年已发货'!$C:$C&amp;'[1]2025年已发货'!$G:$G&amp;'[1]2025年已发货'!$H:$H=C521&amp;F521&amp;I521&amp;J521,"未发货")</f>
        <v>#N/A</v>
      </c>
      <c r="I521" s="4" t="e">
        <f>VLOOKUP(B521,辅助信息!E:I,3,FALSE)</f>
        <v>#N/A</v>
      </c>
      <c r="J521" s="4" t="e">
        <f>VLOOKUP(B521,辅助信息!E:I,4,FALSE)</f>
        <v>#N/A</v>
      </c>
      <c r="K521" s="4" t="e">
        <f>VLOOKUP(J521,辅助信息!H:I,2,FALSE)</f>
        <v>#N/A</v>
      </c>
      <c r="L521" s="85"/>
      <c r="M521" s="101">
        <v>45703</v>
      </c>
      <c r="N521" s="101"/>
      <c r="O521" s="8">
        <f ca="1" t="shared" si="10"/>
        <v>0</v>
      </c>
      <c r="P521" s="8">
        <f ca="1" t="shared" si="11"/>
        <v>83</v>
      </c>
      <c r="Q521" s="8" t="e">
        <f>VLOOKUP(B521,辅助信息!E:M,9,FALSE)</f>
        <v>#N/A</v>
      </c>
    </row>
    <row r="522" s="8" customFormat="1" hidden="1" spans="2:16">
      <c r="B522" s="4" t="s">
        <v>80</v>
      </c>
      <c r="C522" s="5">
        <v>45706</v>
      </c>
      <c r="D522" s="4" t="e">
        <f>VLOOKUP(B522,辅助信息!E:K,7,FALSE)</f>
        <v>#N/A</v>
      </c>
      <c r="E522" s="4" t="str">
        <f>VLOOKUP(F522,辅助信息!A:B,2,FALSE)</f>
        <v>螺纹钢</v>
      </c>
      <c r="F522" s="4" t="s">
        <v>27</v>
      </c>
      <c r="G522" s="4">
        <v>5</v>
      </c>
      <c r="H522" s="4" t="e">
        <f>_xlfn._xlws.FILTER('[1]2025年已发货'!$E:$E,'[1]2025年已发货'!$F:$F&amp;'[1]2025年已发货'!$C:$C&amp;'[1]2025年已发货'!$G:$G&amp;'[1]2025年已发货'!$H:$H=C522&amp;F522&amp;I522&amp;J522,"未发货")</f>
        <v>#N/A</v>
      </c>
      <c r="I522" s="4" t="e">
        <f>VLOOKUP(B522,辅助信息!E:I,3,FALSE)</f>
        <v>#N/A</v>
      </c>
      <c r="J522" s="4" t="e">
        <f>VLOOKUP(B522,辅助信息!E:I,4,FALSE)</f>
        <v>#N/A</v>
      </c>
      <c r="K522" s="4" t="e">
        <f>VLOOKUP(J522,辅助信息!H:I,2,FALSE)</f>
        <v>#N/A</v>
      </c>
      <c r="L522" s="85"/>
      <c r="M522" s="101">
        <v>45703</v>
      </c>
      <c r="N522" s="101"/>
      <c r="O522" s="8">
        <f ca="1" t="shared" si="10"/>
        <v>0</v>
      </c>
      <c r="P522" s="8">
        <f ca="1" t="shared" si="11"/>
        <v>83</v>
      </c>
    </row>
    <row r="523" s="8" customFormat="1" hidden="1" spans="2:16">
      <c r="B523" s="4" t="s">
        <v>80</v>
      </c>
      <c r="C523" s="5">
        <v>45706</v>
      </c>
      <c r="D523" s="4" t="e">
        <f>VLOOKUP(B523,辅助信息!E:K,7,FALSE)</f>
        <v>#N/A</v>
      </c>
      <c r="E523" s="4" t="str">
        <f>VLOOKUP(F523,辅助信息!A:B,2,FALSE)</f>
        <v>螺纹钢</v>
      </c>
      <c r="F523" s="4" t="s">
        <v>32</v>
      </c>
      <c r="G523" s="4">
        <v>7</v>
      </c>
      <c r="H523" s="4" t="e">
        <f>_xlfn._xlws.FILTER('[1]2025年已发货'!$E:$E,'[1]2025年已发货'!$F:$F&amp;'[1]2025年已发货'!$C:$C&amp;'[1]2025年已发货'!$G:$G&amp;'[1]2025年已发货'!$H:$H=C523&amp;F523&amp;I523&amp;J523,"未发货")</f>
        <v>#N/A</v>
      </c>
      <c r="I523" s="4" t="e">
        <f>VLOOKUP(B523,辅助信息!E:I,3,FALSE)</f>
        <v>#N/A</v>
      </c>
      <c r="J523" s="4" t="e">
        <f>VLOOKUP(B523,辅助信息!E:I,4,FALSE)</f>
        <v>#N/A</v>
      </c>
      <c r="K523" s="4" t="e">
        <f>VLOOKUP(J523,辅助信息!H:I,2,FALSE)</f>
        <v>#N/A</v>
      </c>
      <c r="L523" s="83"/>
      <c r="M523" s="101">
        <v>45703</v>
      </c>
      <c r="N523" s="101"/>
      <c r="O523" s="8">
        <f ca="1" t="shared" si="10"/>
        <v>0</v>
      </c>
      <c r="P523" s="8">
        <f ca="1" t="shared" si="11"/>
        <v>83</v>
      </c>
    </row>
    <row r="524" s="8" customFormat="1" hidden="1" spans="2:17">
      <c r="B524" s="4" t="s">
        <v>29</v>
      </c>
      <c r="C524" s="5">
        <v>45706</v>
      </c>
      <c r="D524" s="4" t="str">
        <f>VLOOKUP(B524,辅助信息!E:K,7,FALSE)</f>
        <v>JWDDCD2024102400111</v>
      </c>
      <c r="E524" s="4" t="str">
        <f>VLOOKUP(F524,辅助信息!A:B,2,FALSE)</f>
        <v>螺纹钢</v>
      </c>
      <c r="F524" s="4" t="s">
        <v>27</v>
      </c>
      <c r="G524" s="4">
        <v>15</v>
      </c>
      <c r="H524" s="4" t="str">
        <f>_xlfn._xlws.FILTER('[1]2025年已发货'!$E:$E,'[1]2025年已发货'!$F:$F&amp;'[1]2025年已发货'!$C:$C&amp;'[1]2025年已发货'!$G:$G&amp;'[1]2025年已发货'!$H:$H=C524&amp;F524&amp;I524&amp;J524,"未发货")</f>
        <v>未发货</v>
      </c>
      <c r="I524" s="4" t="str">
        <f>VLOOKUP(B524,辅助信息!E:I,3,FALSE)</f>
        <v>（五冶达州国道542项目-二工区黄家湾隧道工段）四川省达州市达川区赵固镇黄家坡</v>
      </c>
      <c r="J524" s="4" t="str">
        <f>VLOOKUP(B524,辅助信息!E:I,4,FALSE)</f>
        <v>罗永方</v>
      </c>
      <c r="K524" s="4">
        <f>VLOOKUP(J524,辅助信息!H:I,2,FALSE)</f>
        <v>13551450899</v>
      </c>
      <c r="L524" s="4" t="str">
        <f>VLOOKUP(B524,辅助信息!E:J,6,FALSE)</f>
        <v>五冶建设送货单,4份材质书,送货车型9.6米,装货前联系收货人核实到场规格,没提前告知进场规格现场不给予接收</v>
      </c>
      <c r="M524" s="101">
        <v>45705</v>
      </c>
      <c r="O524" s="8">
        <f ca="1" t="shared" si="10"/>
        <v>0</v>
      </c>
      <c r="P524" s="8">
        <f ca="1" t="shared" si="11"/>
        <v>81</v>
      </c>
      <c r="Q524" s="8" t="str">
        <f>VLOOKUP(B524,辅助信息!E:M,9,FALSE)</f>
        <v>ZTWM-CDGS-XS-2024-0181-五冶天府-国道542项目（二批次）</v>
      </c>
    </row>
    <row r="525" s="8" customFormat="1" hidden="1" spans="2:17">
      <c r="B525" s="4" t="s">
        <v>29</v>
      </c>
      <c r="C525" s="5">
        <v>45706</v>
      </c>
      <c r="D525" s="4" t="str">
        <f>VLOOKUP(B525,辅助信息!E:K,7,FALSE)</f>
        <v>JWDDCD2024102400111</v>
      </c>
      <c r="E525" s="4" t="str">
        <f>VLOOKUP(F525,辅助信息!A:B,2,FALSE)</f>
        <v>螺纹钢</v>
      </c>
      <c r="F525" s="4" t="s">
        <v>32</v>
      </c>
      <c r="G525" s="4">
        <v>20</v>
      </c>
      <c r="H525" s="4" t="str">
        <f>_xlfn._xlws.FILTER('[1]2025年已发货'!$E:$E,'[1]2025年已发货'!$F:$F&amp;'[1]2025年已发货'!$C:$C&amp;'[1]2025年已发货'!$G:$G&amp;'[1]2025年已发货'!$H:$H=C525&amp;F525&amp;I525&amp;J525,"未发货")</f>
        <v>未发货</v>
      </c>
      <c r="I525" s="4" t="str">
        <f>VLOOKUP(B525,辅助信息!E:I,3,FALSE)</f>
        <v>（五冶达州国道542项目-二工区黄家湾隧道工段）四川省达州市达川区赵固镇黄家坡</v>
      </c>
      <c r="J525" s="4" t="str">
        <f>VLOOKUP(B525,辅助信息!E:I,4,FALSE)</f>
        <v>罗永方</v>
      </c>
      <c r="K525" s="4">
        <f>VLOOKUP(J525,辅助信息!H:I,2,FALSE)</f>
        <v>13551450899</v>
      </c>
      <c r="L525" s="85"/>
      <c r="M525" s="101">
        <v>45705</v>
      </c>
      <c r="O525" s="8">
        <f ca="1" t="shared" si="10"/>
        <v>0</v>
      </c>
      <c r="P525" s="8">
        <f ca="1" t="shared" si="11"/>
        <v>81</v>
      </c>
      <c r="Q525" s="8" t="str">
        <f>VLOOKUP(B525,辅助信息!E:M,9,FALSE)</f>
        <v>ZTWM-CDGS-XS-2024-0181-五冶天府-国道542项目（二批次）</v>
      </c>
    </row>
    <row r="526" s="8" customFormat="1" hidden="1" spans="2:17">
      <c r="B526" s="4" t="s">
        <v>29</v>
      </c>
      <c r="C526" s="5">
        <v>45706</v>
      </c>
      <c r="D526" s="4" t="str">
        <f>VLOOKUP(B526,辅助信息!E:K,7,FALSE)</f>
        <v>JWDDCD2024102400111</v>
      </c>
      <c r="E526" s="4" t="str">
        <f>VLOOKUP(F526,辅助信息!A:B,2,FALSE)</f>
        <v>螺纹钢</v>
      </c>
      <c r="F526" s="4" t="s">
        <v>30</v>
      </c>
      <c r="G526" s="4">
        <v>35</v>
      </c>
      <c r="H526" s="4" t="str">
        <f>_xlfn._xlws.FILTER('[1]2025年已发货'!$E:$E,'[1]2025年已发货'!$F:$F&amp;'[1]2025年已发货'!$C:$C&amp;'[1]2025年已发货'!$G:$G&amp;'[1]2025年已发货'!$H:$H=C526&amp;F526&amp;I526&amp;J526,"未发货")</f>
        <v>未发货</v>
      </c>
      <c r="I526" s="4" t="str">
        <f>VLOOKUP(B526,辅助信息!E:I,3,FALSE)</f>
        <v>（五冶达州国道542项目-二工区黄家湾隧道工段）四川省达州市达川区赵固镇黄家坡</v>
      </c>
      <c r="J526" s="4" t="str">
        <f>VLOOKUP(B526,辅助信息!E:I,4,FALSE)</f>
        <v>罗永方</v>
      </c>
      <c r="K526" s="4">
        <f>VLOOKUP(J526,辅助信息!H:I,2,FALSE)</f>
        <v>13551450899</v>
      </c>
      <c r="L526" s="83"/>
      <c r="M526" s="101">
        <v>45705</v>
      </c>
      <c r="O526" s="8">
        <f ca="1" t="shared" si="10"/>
        <v>0</v>
      </c>
      <c r="P526" s="8">
        <f ca="1" t="shared" si="11"/>
        <v>81</v>
      </c>
      <c r="Q526" s="8" t="str">
        <f>VLOOKUP(B526,辅助信息!E:M,9,FALSE)</f>
        <v>ZTWM-CDGS-XS-2024-0181-五冶天府-国道542项目（二批次）</v>
      </c>
    </row>
    <row r="527" s="8" customFormat="1" hidden="1" spans="1:17">
      <c r="A527" s="8" t="s">
        <v>93</v>
      </c>
      <c r="B527" s="4" t="s">
        <v>78</v>
      </c>
      <c r="C527" s="5">
        <v>45706</v>
      </c>
      <c r="D527" s="4" t="str">
        <f>VLOOKUP(B527,辅助信息!E:K,7,FALSE)</f>
        <v>JWDDCD2024102400111</v>
      </c>
      <c r="E527" s="4" t="str">
        <f>VLOOKUP(F527,辅助信息!A:B,2,FALSE)</f>
        <v>螺纹钢</v>
      </c>
      <c r="F527" s="4" t="s">
        <v>33</v>
      </c>
      <c r="G527" s="103">
        <v>35</v>
      </c>
      <c r="H527" s="4" t="str">
        <f>_xlfn._xlws.FILTER('[1]2025年已发货'!$E:$E,'[1]2025年已发货'!$F:$F&amp;'[1]2025年已发货'!$C:$C&amp;'[1]2025年已发货'!$G:$G&amp;'[1]2025年已发货'!$H:$H=C527&amp;F527&amp;I527&amp;J527,"未发货")</f>
        <v>未发货</v>
      </c>
      <c r="I527" s="4" t="str">
        <f>VLOOKUP(B527,辅助信息!E:I,3,FALSE)</f>
        <v>（五冶达州国道542项目-二工区巴河特大桥工段-4号墩）达州市达川区桥湾镇陈余村</v>
      </c>
      <c r="J527" s="4" t="str">
        <f>VLOOKUP(B527,辅助信息!E:I,4,FALSE)</f>
        <v>谭福中</v>
      </c>
      <c r="K527" s="4">
        <f>VLOOKUP(J527,辅助信息!H:I,2,FALSE)</f>
        <v>15828538619</v>
      </c>
      <c r="L527" s="4" t="str">
        <f>VLOOKUP(B527,辅助信息!E:J,6,FALSE)</f>
        <v>五冶建设送货单,4份材质书,送货车型9.6米,装货前联系收货人核实到场规格,没提前告知进场规格现场不给予接收</v>
      </c>
      <c r="M527" s="101">
        <v>45705</v>
      </c>
      <c r="O527" s="8">
        <f ca="1" t="shared" si="10"/>
        <v>0</v>
      </c>
      <c r="P527" s="8">
        <f ca="1" t="shared" si="11"/>
        <v>81</v>
      </c>
      <c r="Q527" s="8" t="str">
        <f>VLOOKUP(B527,辅助信息!E:M,9,FALSE)</f>
        <v>ZTWM-CDGS-XS-2024-0181-五冶天府-国道542项目（二批次）</v>
      </c>
    </row>
    <row r="528" s="8" customFormat="1" hidden="1" spans="2:17">
      <c r="B528" s="4" t="s">
        <v>69</v>
      </c>
      <c r="C528" s="5">
        <v>45706</v>
      </c>
      <c r="D528" s="4" t="str">
        <f>VLOOKUP(B528,辅助信息!E:K,7,FALSE)</f>
        <v>JWDDCD2025050800081</v>
      </c>
      <c r="E528" s="4" t="str">
        <f>VLOOKUP(F528,辅助信息!A:B,2,FALSE)</f>
        <v>螺纹钢</v>
      </c>
      <c r="F528" s="4" t="s">
        <v>21</v>
      </c>
      <c r="G528" s="4">
        <v>30</v>
      </c>
      <c r="H528" s="4" t="str">
        <f>_xlfn._xlws.FILTER('[1]2025年已发货'!$E:$E,'[1]2025年已发货'!$F:$F&amp;'[1]2025年已发货'!$C:$C&amp;'[1]2025年已发货'!$G:$G&amp;'[1]2025年已发货'!$H:$H=C528&amp;F528&amp;I528&amp;J528,"未发货")</f>
        <v>未发货</v>
      </c>
      <c r="I528" s="4" t="str">
        <f>VLOOKUP(B528,辅助信息!E:I,3,FALSE)</f>
        <v>（商投建工达州中医药科技园-4工区-2号楼）达州市通川区达州中医药职业学院犀牛大道北段</v>
      </c>
      <c r="J528" s="4" t="str">
        <f>VLOOKUP(B528,辅助信息!E:I,4,FALSE)</f>
        <v>张扬</v>
      </c>
      <c r="K528" s="4">
        <f>VLOOKUP(J528,辅助信息!H:I,2,FALSE)</f>
        <v>18381904567</v>
      </c>
      <c r="L528" s="4"/>
      <c r="M528" s="101">
        <v>45704</v>
      </c>
      <c r="O528" s="8">
        <f ca="1" t="shared" si="10"/>
        <v>0</v>
      </c>
      <c r="P528" s="8">
        <f ca="1" t="shared" si="11"/>
        <v>82</v>
      </c>
      <c r="Q528" s="8" t="str">
        <f>VLOOKUP(B528,辅助信息!E:M,9,FALSE)</f>
        <v>ZTWM-CDGS-XS-2024-0134-商投建工达州中医药科技成果示范园项目</v>
      </c>
    </row>
    <row r="529" s="8" customFormat="1" hidden="1" spans="2:17">
      <c r="B529" s="4" t="s">
        <v>84</v>
      </c>
      <c r="C529" s="5">
        <v>45706</v>
      </c>
      <c r="D529" s="4" t="str">
        <f>VLOOKUP(B529,辅助信息!E:K,7,FALSE)</f>
        <v>JWDDCD2024102400111</v>
      </c>
      <c r="E529" s="4" t="str">
        <f>VLOOKUP(F529,辅助信息!A:B,2,FALSE)</f>
        <v>螺纹钢</v>
      </c>
      <c r="F529" s="4" t="s">
        <v>27</v>
      </c>
      <c r="G529" s="4">
        <v>8</v>
      </c>
      <c r="H529" s="4" t="str">
        <f>_xlfn._xlws.FILTER('[1]2025年已发货'!$E:$E,'[1]2025年已发货'!$F:$F&amp;'[1]2025年已发货'!$C:$C&amp;'[1]2025年已发货'!$G:$G&amp;'[1]2025年已发货'!$H:$H=C529&amp;F529&amp;I529&amp;J529,"未发货")</f>
        <v>未发货</v>
      </c>
      <c r="I529" s="4" t="str">
        <f>VLOOKUP(B529,辅助信息!E:I,3,FALSE)</f>
        <v>（五冶达州国道542项目-一工区路基一工段）四川省达州市达川区石梯火车站盖板加工点</v>
      </c>
      <c r="J529" s="4" t="str">
        <f>VLOOKUP(B529,辅助信息!E:I,4,FALSE)</f>
        <v>郑松</v>
      </c>
      <c r="K529" s="4">
        <f>VLOOKUP(J529,辅助信息!H:I,2,FALSE)</f>
        <v>13527304849</v>
      </c>
      <c r="L529" s="4" t="str">
        <f>VLOOKUP(B529,辅助信息!E:J,6,FALSE)</f>
        <v>五冶建设送货单,送货车型13米,装货前联系收货人核实到场规格,没提前告知进场规格现场不给予接收</v>
      </c>
      <c r="M529" s="101">
        <v>45705</v>
      </c>
      <c r="O529" s="8">
        <f ca="1" t="shared" si="10"/>
        <v>0</v>
      </c>
      <c r="P529" s="8">
        <f ca="1" t="shared" si="11"/>
        <v>81</v>
      </c>
      <c r="Q529" s="8" t="str">
        <f>VLOOKUP(B529,辅助信息!E:M,9,FALSE)</f>
        <v>ZTWM-CDGS-XS-2024-0181-五冶天府-国道542项目（二批次）</v>
      </c>
    </row>
    <row r="530" s="8" customFormat="1" hidden="1" spans="2:17">
      <c r="B530" s="4" t="s">
        <v>84</v>
      </c>
      <c r="C530" s="5">
        <v>45706</v>
      </c>
      <c r="D530" s="4" t="str">
        <f>VLOOKUP(B530,辅助信息!E:K,7,FALSE)</f>
        <v>JWDDCD2024102400111</v>
      </c>
      <c r="E530" s="4" t="str">
        <f>VLOOKUP(F530,辅助信息!A:B,2,FALSE)</f>
        <v>螺纹钢</v>
      </c>
      <c r="F530" s="4" t="s">
        <v>33</v>
      </c>
      <c r="G530" s="4">
        <v>8</v>
      </c>
      <c r="H530" s="4" t="str">
        <f>_xlfn._xlws.FILTER('[1]2025年已发货'!$E:$E,'[1]2025年已发货'!$F:$F&amp;'[1]2025年已发货'!$C:$C&amp;'[1]2025年已发货'!$G:$G&amp;'[1]2025年已发货'!$H:$H=C530&amp;F530&amp;I530&amp;J530,"未发货")</f>
        <v>未发货</v>
      </c>
      <c r="I530" s="4" t="str">
        <f>VLOOKUP(B530,辅助信息!E:I,3,FALSE)</f>
        <v>（五冶达州国道542项目-一工区路基一工段）四川省达州市达川区石梯火车站盖板加工点</v>
      </c>
      <c r="J530" s="4" t="str">
        <f>VLOOKUP(B530,辅助信息!E:I,4,FALSE)</f>
        <v>郑松</v>
      </c>
      <c r="K530" s="4">
        <f>VLOOKUP(J530,辅助信息!H:I,2,FALSE)</f>
        <v>13527304849</v>
      </c>
      <c r="L530" s="85"/>
      <c r="M530" s="101">
        <v>45705</v>
      </c>
      <c r="O530" s="8">
        <f ca="1" t="shared" ref="O530:O593" si="12">IF(OR(M530="",N530&lt;&gt;""),"",MAX(M530-TODAY(),0))</f>
        <v>0</v>
      </c>
      <c r="P530" s="8">
        <f ca="1">IF(M530="","",IF(N530&lt;&gt;"",MAX(N530-M530,0),IF(TODAY()&gt;M530,TODAY()-M530,0)))</f>
        <v>81</v>
      </c>
      <c r="Q530" s="8" t="str">
        <f>VLOOKUP(B530,辅助信息!E:M,9,FALSE)</f>
        <v>ZTWM-CDGS-XS-2024-0181-五冶天府-国道542项目（二批次）</v>
      </c>
    </row>
    <row r="531" s="8" customFormat="1" hidden="1" spans="2:17">
      <c r="B531" s="4" t="s">
        <v>84</v>
      </c>
      <c r="C531" s="5">
        <v>45706</v>
      </c>
      <c r="D531" s="4" t="str">
        <f>VLOOKUP(B531,辅助信息!E:K,7,FALSE)</f>
        <v>JWDDCD2024102400111</v>
      </c>
      <c r="E531" s="4" t="str">
        <f>VLOOKUP(F531,辅助信息!A:B,2,FALSE)</f>
        <v>螺纹钢</v>
      </c>
      <c r="F531" s="4" t="s">
        <v>18</v>
      </c>
      <c r="G531" s="4">
        <v>12</v>
      </c>
      <c r="H531" s="4" t="str">
        <f>_xlfn._xlws.FILTER('[1]2025年已发货'!$E:$E,'[1]2025年已发货'!$F:$F&amp;'[1]2025年已发货'!$C:$C&amp;'[1]2025年已发货'!$G:$G&amp;'[1]2025年已发货'!$H:$H=C531&amp;F531&amp;I531&amp;J531,"未发货")</f>
        <v>未发货</v>
      </c>
      <c r="I531" s="4" t="str">
        <f>VLOOKUP(B531,辅助信息!E:I,3,FALSE)</f>
        <v>（五冶达州国道542项目-一工区路基一工段）四川省达州市达川区石梯火车站盖板加工点</v>
      </c>
      <c r="J531" s="4" t="str">
        <f>VLOOKUP(B531,辅助信息!E:I,4,FALSE)</f>
        <v>郑松</v>
      </c>
      <c r="K531" s="4">
        <f>VLOOKUP(J531,辅助信息!H:I,2,FALSE)</f>
        <v>13527304849</v>
      </c>
      <c r="L531" s="83"/>
      <c r="M531" s="101">
        <v>45705</v>
      </c>
      <c r="O531" s="8">
        <f ca="1" t="shared" si="12"/>
        <v>0</v>
      </c>
      <c r="P531" s="8">
        <v>3</v>
      </c>
      <c r="Q531" s="8" t="str">
        <f>VLOOKUP(B531,辅助信息!E:M,9,FALSE)</f>
        <v>ZTWM-CDGS-XS-2024-0181-五冶天府-国道542项目（二批次）</v>
      </c>
    </row>
    <row r="532" s="8" customFormat="1" hidden="1" spans="1:17">
      <c r="A532" s="8" t="s">
        <v>93</v>
      </c>
      <c r="B532" s="4" t="s">
        <v>75</v>
      </c>
      <c r="C532" s="5">
        <v>45706</v>
      </c>
      <c r="D532" s="4" t="str">
        <f>VLOOKUP(B532,辅助信息!E:K,7,FALSE)</f>
        <v>JWDDCD2024102400111</v>
      </c>
      <c r="E532" s="4" t="str">
        <f>VLOOKUP(F532,辅助信息!A:B,2,FALSE)</f>
        <v>螺纹钢</v>
      </c>
      <c r="F532" s="4" t="s">
        <v>65</v>
      </c>
      <c r="G532" s="4">
        <v>35</v>
      </c>
      <c r="H532" s="4" t="str">
        <f>_xlfn._xlws.FILTER('[1]2025年已发货'!$E:$E,'[1]2025年已发货'!$F:$F&amp;'[1]2025年已发货'!$C:$C&amp;'[1]2025年已发货'!$G:$G&amp;'[1]2025年已发货'!$H:$H=C532&amp;F532&amp;I532&amp;J532,"未发货")</f>
        <v>未发货</v>
      </c>
      <c r="I532" s="4" t="str">
        <f>VLOOKUP(B532,辅助信息!E:I,3,FALSE)</f>
        <v>（五冶达州国道542项目-一工区桥梁一工段）四川省达州市四川省达州市达川区石桥镇武寨村</v>
      </c>
      <c r="J532" s="4" t="str">
        <f>VLOOKUP(B532,辅助信息!E:I,4,FALSE)</f>
        <v>杨勇</v>
      </c>
      <c r="K532" s="4">
        <f>VLOOKUP(J532,辅助信息!H:I,2,FALSE)</f>
        <v>18398563998</v>
      </c>
      <c r="L532" s="4" t="str">
        <f>VLOOKUP(B532,辅助信息!E:J,6,FALSE)</f>
        <v>五冶建设送货单,送货车型13米,装货前联系收货人核实到场规格,没提前告知进场规格现场不给予接收</v>
      </c>
      <c r="M532" s="101">
        <v>45709</v>
      </c>
      <c r="O532" s="8">
        <f ca="1" t="shared" si="12"/>
        <v>0</v>
      </c>
      <c r="P532" s="8">
        <f ca="1" t="shared" ref="P532:P570" si="13">IF(M532="","",IF(N532&lt;&gt;"",MAX(N532-M532,0),IF(TODAY()&gt;M532,TODAY()-M532,0)))</f>
        <v>77</v>
      </c>
      <c r="Q532" s="8" t="str">
        <f>VLOOKUP(B532,辅助信息!E:M,9,FALSE)</f>
        <v>ZTWM-CDGS-XS-2024-0181-五冶天府-国道542项目（二批次）</v>
      </c>
    </row>
    <row r="533" s="8" customFormat="1" hidden="1" spans="2:17">
      <c r="B533" s="4" t="s">
        <v>87</v>
      </c>
      <c r="C533" s="5">
        <v>45706</v>
      </c>
      <c r="D533" s="4" t="str">
        <f>VLOOKUP(B533,辅助信息!E:K,7,FALSE)</f>
        <v>JWDDCD2024102400111</v>
      </c>
      <c r="E533" s="4" t="str">
        <f>VLOOKUP(F533,辅助信息!A:B,2,FALSE)</f>
        <v>螺纹钢</v>
      </c>
      <c r="F533" s="4" t="s">
        <v>27</v>
      </c>
      <c r="G533" s="4">
        <v>8</v>
      </c>
      <c r="H533" s="4" t="str">
        <f>_xlfn._xlws.FILTER('[1]2025年已发货'!$E:$E,'[1]2025年已发货'!$F:$F&amp;'[1]2025年已发货'!$C:$C&amp;'[1]2025年已发货'!$G:$G&amp;'[1]2025年已发货'!$H:$H=C533&amp;F533&amp;I533&amp;J533,"未发货")</f>
        <v>未发货</v>
      </c>
      <c r="I533" s="4" t="str">
        <f>VLOOKUP(B533,辅助信息!E:I,3,FALSE)</f>
        <v>（五冶达州国道542项目-一工区桥梁二工段）四川省达州市达川区达川区石梯镇石成村</v>
      </c>
      <c r="J533" s="4" t="str">
        <f>VLOOKUP(B533,辅助信息!E:I,4,FALSE)</f>
        <v>夏树彬</v>
      </c>
      <c r="K533" s="4">
        <f>VLOOKUP(J533,辅助信息!H:I,2,FALSE)</f>
        <v>13518183653</v>
      </c>
      <c r="L533" s="4" t="str">
        <f>VLOOKUP(B533,辅助信息!E:J,6,FALSE)</f>
        <v>五冶建设送货单,送货车型9.6米,装货前联系收货人核实到场规格,没提前告知进场规格现场不给予接收</v>
      </c>
      <c r="M533" s="101">
        <v>45706</v>
      </c>
      <c r="O533" s="8">
        <f ca="1" t="shared" si="12"/>
        <v>0</v>
      </c>
      <c r="P533" s="8">
        <f ca="1" t="shared" si="13"/>
        <v>80</v>
      </c>
      <c r="Q533" s="8" t="str">
        <f>VLOOKUP(B533,辅助信息!E:M,9,FALSE)</f>
        <v>ZTWM-CDGS-XS-2024-0181-五冶天府-国道542项目（二批次）</v>
      </c>
    </row>
    <row r="534" s="8" customFormat="1" hidden="1" spans="2:17">
      <c r="B534" s="4" t="s">
        <v>87</v>
      </c>
      <c r="C534" s="5">
        <v>45706</v>
      </c>
      <c r="D534" s="4" t="str">
        <f>VLOOKUP(B534,辅助信息!E:K,7,FALSE)</f>
        <v>JWDDCD2024102400111</v>
      </c>
      <c r="E534" s="4" t="str">
        <f>VLOOKUP(F534,辅助信息!A:B,2,FALSE)</f>
        <v>螺纹钢</v>
      </c>
      <c r="F534" s="4" t="s">
        <v>65</v>
      </c>
      <c r="G534" s="4">
        <v>27</v>
      </c>
      <c r="H534" s="4" t="str">
        <f>_xlfn._xlws.FILTER('[1]2025年已发货'!$E:$E,'[1]2025年已发货'!$F:$F&amp;'[1]2025年已发货'!$C:$C&amp;'[1]2025年已发货'!$G:$G&amp;'[1]2025年已发货'!$H:$H=C534&amp;F534&amp;I534&amp;J534,"未发货")</f>
        <v>未发货</v>
      </c>
      <c r="I534" s="4" t="str">
        <f>VLOOKUP(B534,辅助信息!E:I,3,FALSE)</f>
        <v>（五冶达州国道542项目-一工区桥梁二工段）四川省达州市达川区达川区石梯镇石成村</v>
      </c>
      <c r="J534" s="4" t="str">
        <f>VLOOKUP(B534,辅助信息!E:I,4,FALSE)</f>
        <v>夏树彬</v>
      </c>
      <c r="K534" s="4">
        <f>VLOOKUP(J534,辅助信息!H:I,2,FALSE)</f>
        <v>13518183653</v>
      </c>
      <c r="L534" s="83"/>
      <c r="M534" s="101">
        <v>45706</v>
      </c>
      <c r="O534" s="8">
        <f ca="1" t="shared" si="12"/>
        <v>0</v>
      </c>
      <c r="P534" s="8">
        <f ca="1" t="shared" si="13"/>
        <v>80</v>
      </c>
      <c r="Q534" s="8" t="str">
        <f>VLOOKUP(B534,辅助信息!E:M,9,FALSE)</f>
        <v>ZTWM-CDGS-XS-2024-0181-五冶天府-国道542项目（二批次）</v>
      </c>
    </row>
    <row r="535" s="8" customFormat="1" hidden="1" spans="2:17">
      <c r="B535" s="4" t="s">
        <v>74</v>
      </c>
      <c r="C535" s="5">
        <v>45706</v>
      </c>
      <c r="D535" s="4" t="str">
        <f>VLOOKUP(B535,辅助信息!E:K,7,FALSE)</f>
        <v>JWDDCD2024102400111</v>
      </c>
      <c r="E535" s="4" t="str">
        <f>VLOOKUP(F535,辅助信息!A:B,2,FALSE)</f>
        <v>螺纹钢</v>
      </c>
      <c r="F535" s="4" t="s">
        <v>19</v>
      </c>
      <c r="G535" s="4">
        <v>12</v>
      </c>
      <c r="H535" s="4" t="str">
        <f>_xlfn._xlws.FILTER('[1]2025年已发货'!$E:$E,'[1]2025年已发货'!$F:$F&amp;'[1]2025年已发货'!$C:$C&amp;'[1]2025年已发货'!$G:$G&amp;'[1]2025年已发货'!$H:$H=C535&amp;F535&amp;I535&amp;J535,"未发货")</f>
        <v>未发货</v>
      </c>
      <c r="I535" s="4" t="str">
        <f>VLOOKUP(B535,辅助信息!E:I,3,FALSE)</f>
        <v>（五冶达州国道542项目-桥梁4标）四川省达州市达川区大堰镇双井村</v>
      </c>
      <c r="J535" s="4" t="str">
        <f>VLOOKUP(B535,辅助信息!E:I,4,FALSE)</f>
        <v>吴志强</v>
      </c>
      <c r="K535" s="4">
        <f>VLOOKUP(J535,辅助信息!H:I,2,FALSE)</f>
        <v>18820030907</v>
      </c>
      <c r="L535" s="4" t="str">
        <f>VLOOKUP(B535,辅助信息!E:J,6,FALSE)</f>
        <v>五冶建设送货单,送货车型13米,装货前联系收货人核实到场规格,没提前告知进场规格现场不给予接收</v>
      </c>
      <c r="M535" s="101">
        <v>45711</v>
      </c>
      <c r="O535" s="8">
        <f ca="1" t="shared" si="12"/>
        <v>0</v>
      </c>
      <c r="P535" s="8">
        <f ca="1" t="shared" si="13"/>
        <v>75</v>
      </c>
      <c r="Q535" s="8" t="str">
        <f>VLOOKUP(B535,辅助信息!E:M,9,FALSE)</f>
        <v>ZTWM-CDGS-XS-2024-0181-五冶天府-国道542项目（二批次）</v>
      </c>
    </row>
    <row r="536" s="8" customFormat="1" hidden="1" spans="2:17">
      <c r="B536" s="4" t="s">
        <v>74</v>
      </c>
      <c r="C536" s="5">
        <v>45706</v>
      </c>
      <c r="D536" s="4" t="str">
        <f>VLOOKUP(B536,辅助信息!E:K,7,FALSE)</f>
        <v>JWDDCD2024102400111</v>
      </c>
      <c r="E536" s="4" t="str">
        <f>VLOOKUP(F536,辅助信息!A:B,2,FALSE)</f>
        <v>螺纹钢</v>
      </c>
      <c r="F536" s="4" t="s">
        <v>33</v>
      </c>
      <c r="G536" s="4">
        <v>12</v>
      </c>
      <c r="H536" s="4" t="str">
        <f>_xlfn._xlws.FILTER('[1]2025年已发货'!$E:$E,'[1]2025年已发货'!$F:$F&amp;'[1]2025年已发货'!$C:$C&amp;'[1]2025年已发货'!$G:$G&amp;'[1]2025年已发货'!$H:$H=C536&amp;F536&amp;I536&amp;J536,"未发货")</f>
        <v>未发货</v>
      </c>
      <c r="I536" s="4" t="str">
        <f>VLOOKUP(B536,辅助信息!E:I,3,FALSE)</f>
        <v>（五冶达州国道542项目-桥梁4标）四川省达州市达川区大堰镇双井村</v>
      </c>
      <c r="J536" s="4" t="str">
        <f>VLOOKUP(B536,辅助信息!E:I,4,FALSE)</f>
        <v>吴志强</v>
      </c>
      <c r="K536" s="4">
        <f>VLOOKUP(J536,辅助信息!H:I,2,FALSE)</f>
        <v>18820030907</v>
      </c>
      <c r="L536" s="85"/>
      <c r="M536" s="101">
        <v>45711</v>
      </c>
      <c r="O536" s="8">
        <f ca="1" t="shared" si="12"/>
        <v>0</v>
      </c>
      <c r="P536" s="8">
        <f ca="1" t="shared" si="13"/>
        <v>75</v>
      </c>
      <c r="Q536" s="8" t="str">
        <f>VLOOKUP(B536,辅助信息!E:M,9,FALSE)</f>
        <v>ZTWM-CDGS-XS-2024-0181-五冶天府-国道542项目（二批次）</v>
      </c>
    </row>
    <row r="537" s="8" customFormat="1" hidden="1" spans="2:17">
      <c r="B537" s="4" t="s">
        <v>74</v>
      </c>
      <c r="C537" s="5">
        <v>45706</v>
      </c>
      <c r="D537" s="4" t="str">
        <f>VLOOKUP(B537,辅助信息!E:K,7,FALSE)</f>
        <v>JWDDCD2024102400111</v>
      </c>
      <c r="E537" s="4" t="str">
        <f>VLOOKUP(F537,辅助信息!A:B,2,FALSE)</f>
        <v>螺纹钢</v>
      </c>
      <c r="F537" s="4" t="s">
        <v>28</v>
      </c>
      <c r="G537" s="4">
        <v>12</v>
      </c>
      <c r="H537" s="4" t="str">
        <f>_xlfn._xlws.FILTER('[1]2025年已发货'!$E:$E,'[1]2025年已发货'!$F:$F&amp;'[1]2025年已发货'!$C:$C&amp;'[1]2025年已发货'!$G:$G&amp;'[1]2025年已发货'!$H:$H=C537&amp;F537&amp;I537&amp;J537,"未发货")</f>
        <v>未发货</v>
      </c>
      <c r="I537" s="4" t="str">
        <f>VLOOKUP(B537,辅助信息!E:I,3,FALSE)</f>
        <v>（五冶达州国道542项目-桥梁4标）四川省达州市达川区大堰镇双井村</v>
      </c>
      <c r="J537" s="4" t="str">
        <f>VLOOKUP(B537,辅助信息!E:I,4,FALSE)</f>
        <v>吴志强</v>
      </c>
      <c r="K537" s="4">
        <f>VLOOKUP(J537,辅助信息!H:I,2,FALSE)</f>
        <v>18820030907</v>
      </c>
      <c r="L537" s="85"/>
      <c r="M537" s="101">
        <v>45711</v>
      </c>
      <c r="O537" s="8">
        <f ca="1" t="shared" si="12"/>
        <v>0</v>
      </c>
      <c r="P537" s="8">
        <f ca="1" t="shared" si="13"/>
        <v>75</v>
      </c>
      <c r="Q537" s="8" t="str">
        <f>VLOOKUP(B537,辅助信息!E:M,9,FALSE)</f>
        <v>ZTWM-CDGS-XS-2024-0181-五冶天府-国道542项目（二批次）</v>
      </c>
    </row>
    <row r="538" s="8" customFormat="1" hidden="1" spans="2:17">
      <c r="B538" s="4" t="s">
        <v>74</v>
      </c>
      <c r="C538" s="5">
        <v>45706</v>
      </c>
      <c r="D538" s="4" t="str">
        <f>VLOOKUP(B538,辅助信息!E:K,7,FALSE)</f>
        <v>JWDDCD2024102400111</v>
      </c>
      <c r="E538" s="4" t="str">
        <f>VLOOKUP(F538,辅助信息!A:B,2,FALSE)</f>
        <v>螺纹钢</v>
      </c>
      <c r="F538" s="4" t="s">
        <v>18</v>
      </c>
      <c r="G538" s="4">
        <v>3</v>
      </c>
      <c r="H538" s="4" t="str">
        <f>_xlfn._xlws.FILTER('[1]2025年已发货'!$E:$E,'[1]2025年已发货'!$F:$F&amp;'[1]2025年已发货'!$C:$C&amp;'[1]2025年已发货'!$G:$G&amp;'[1]2025年已发货'!$H:$H=C538&amp;F538&amp;I538&amp;J538,"未发货")</f>
        <v>未发货</v>
      </c>
      <c r="I538" s="4" t="str">
        <f>VLOOKUP(B538,辅助信息!E:I,3,FALSE)</f>
        <v>（五冶达州国道542项目-桥梁4标）四川省达州市达川区大堰镇双井村</v>
      </c>
      <c r="J538" s="4" t="str">
        <f>VLOOKUP(B538,辅助信息!E:I,4,FALSE)</f>
        <v>吴志强</v>
      </c>
      <c r="K538" s="4">
        <f>VLOOKUP(J538,辅助信息!H:I,2,FALSE)</f>
        <v>18820030907</v>
      </c>
      <c r="L538" s="83"/>
      <c r="M538" s="101">
        <v>45711</v>
      </c>
      <c r="O538" s="8">
        <f ca="1" t="shared" si="12"/>
        <v>0</v>
      </c>
      <c r="P538" s="8">
        <f ca="1" t="shared" si="13"/>
        <v>75</v>
      </c>
      <c r="Q538" s="8" t="str">
        <f>VLOOKUP(B538,辅助信息!E:M,9,FALSE)</f>
        <v>ZTWM-CDGS-XS-2024-0181-五冶天府-国道542项目（二批次）</v>
      </c>
    </row>
    <row r="539" s="8" customFormat="1" hidden="1" spans="1:17">
      <c r="A539" s="8" t="s">
        <v>94</v>
      </c>
      <c r="B539" s="4" t="s">
        <v>79</v>
      </c>
      <c r="C539" s="5">
        <v>45706</v>
      </c>
      <c r="D539" s="4" t="str">
        <f>VLOOKUP(B539,辅助信息!E:K,7,FALSE)</f>
        <v>JWDDCD2024102400111</v>
      </c>
      <c r="E539" s="4" t="str">
        <f>VLOOKUP(F539,辅助信息!A:B,2,FALSE)</f>
        <v>螺纹钢</v>
      </c>
      <c r="F539" s="4" t="s">
        <v>19</v>
      </c>
      <c r="G539" s="4">
        <v>20</v>
      </c>
      <c r="H539" s="4">
        <f>_xlfn._xlws.FILTER('[1]2025年已发货'!$E:$E,'[1]2025年已发货'!$F:$F&amp;'[1]2025年已发货'!$C:$C&amp;'[1]2025年已发货'!$G:$G&amp;'[1]2025年已发货'!$H:$H=C539&amp;F539&amp;I539&amp;J539,"未发货")</f>
        <v>20</v>
      </c>
      <c r="I539" s="4" t="str">
        <f>VLOOKUP(B539,辅助信息!E:I,3,FALSE)</f>
        <v>（五冶达州国道542项目-养护工区）四川省达州市达川区管村镇油房村</v>
      </c>
      <c r="J539" s="4" t="str">
        <f>VLOOKUP(B539,辅助信息!E:I,4,FALSE)</f>
        <v>侯自强</v>
      </c>
      <c r="K539" s="4">
        <f>VLOOKUP(J539,辅助信息!H:I,2,FALSE)</f>
        <v>13281725223</v>
      </c>
      <c r="L539" s="4" t="str">
        <f>VLOOKUP(B539,辅助信息!E:J,6,FALSE)</f>
        <v>五冶建设送货单,送货车型9.6米,装货前联系收货人核实到场规格,没提前告知进场规格现场不给予接收</v>
      </c>
      <c r="O539" s="8" t="str">
        <f ca="1" t="shared" si="12"/>
        <v/>
      </c>
      <c r="P539" s="8" t="str">
        <f ca="1" t="shared" si="13"/>
        <v/>
      </c>
      <c r="Q539" s="8" t="str">
        <f>VLOOKUP(B539,辅助信息!E:M,9,FALSE)</f>
        <v>ZTWM-CDGS-XS-2024-0181-五冶天府-国道542项目（二批次）</v>
      </c>
    </row>
    <row r="540" s="8" customFormat="1" hidden="1" spans="2:17">
      <c r="B540" s="4" t="s">
        <v>79</v>
      </c>
      <c r="C540" s="5">
        <v>45706</v>
      </c>
      <c r="D540" s="4" t="str">
        <f>VLOOKUP(B540,辅助信息!E:K,7,FALSE)</f>
        <v>JWDDCD2024102400111</v>
      </c>
      <c r="E540" s="4" t="str">
        <f>VLOOKUP(F540,辅助信息!A:B,2,FALSE)</f>
        <v>螺纹钢</v>
      </c>
      <c r="F540" s="4" t="s">
        <v>32</v>
      </c>
      <c r="G540" s="4">
        <v>9</v>
      </c>
      <c r="H540" s="4">
        <f>_xlfn._xlws.FILTER('[1]2025年已发货'!$E:$E,'[1]2025年已发货'!$F:$F&amp;'[1]2025年已发货'!$C:$C&amp;'[1]2025年已发货'!$G:$G&amp;'[1]2025年已发货'!$H:$H=C540&amp;F540&amp;I540&amp;J540,"未发货")</f>
        <v>9</v>
      </c>
      <c r="I540" s="4" t="str">
        <f>VLOOKUP(B540,辅助信息!E:I,3,FALSE)</f>
        <v>（五冶达州国道542项目-养护工区）四川省达州市达川区管村镇油房村</v>
      </c>
      <c r="J540" s="4" t="str">
        <f>VLOOKUP(B540,辅助信息!E:I,4,FALSE)</f>
        <v>侯自强</v>
      </c>
      <c r="K540" s="4">
        <f>VLOOKUP(J540,辅助信息!H:I,2,FALSE)</f>
        <v>13281725223</v>
      </c>
      <c r="L540" s="85"/>
      <c r="O540" s="8" t="str">
        <f ca="1" t="shared" si="12"/>
        <v/>
      </c>
      <c r="P540" s="8" t="str">
        <f ca="1" t="shared" si="13"/>
        <v/>
      </c>
      <c r="Q540" s="8" t="str">
        <f>VLOOKUP(B540,辅助信息!E:M,9,FALSE)</f>
        <v>ZTWM-CDGS-XS-2024-0181-五冶天府-国道542项目（二批次）</v>
      </c>
    </row>
    <row r="541" s="8" customFormat="1" hidden="1" spans="2:17">
      <c r="B541" s="4" t="s">
        <v>79</v>
      </c>
      <c r="C541" s="5">
        <v>45706</v>
      </c>
      <c r="D541" s="4" t="str">
        <f>VLOOKUP(B541,辅助信息!E:K,7,FALSE)</f>
        <v>JWDDCD2024102400111</v>
      </c>
      <c r="E541" s="4" t="str">
        <f>VLOOKUP(F541,辅助信息!A:B,2,FALSE)</f>
        <v>螺纹钢</v>
      </c>
      <c r="F541" s="4" t="s">
        <v>18</v>
      </c>
      <c r="G541" s="4">
        <f>90-69</f>
        <v>21</v>
      </c>
      <c r="H541" s="4">
        <f>_xlfn._xlws.FILTER('[1]2025年已发货'!$E:$E,'[1]2025年已发货'!$F:$F&amp;'[1]2025年已发货'!$C:$C&amp;'[1]2025年已发货'!$G:$G&amp;'[1]2025年已发货'!$H:$H=C541&amp;F541&amp;I541&amp;J541,"未发货")</f>
        <v>21</v>
      </c>
      <c r="I541" s="4" t="str">
        <f>VLOOKUP(B541,辅助信息!E:I,3,FALSE)</f>
        <v>（五冶达州国道542项目-养护工区）四川省达州市达川区管村镇油房村</v>
      </c>
      <c r="J541" s="4" t="str">
        <f>VLOOKUP(B541,辅助信息!E:I,4,FALSE)</f>
        <v>侯自强</v>
      </c>
      <c r="K541" s="4">
        <f>VLOOKUP(J541,辅助信息!H:I,2,FALSE)</f>
        <v>13281725223</v>
      </c>
      <c r="L541" s="83"/>
      <c r="O541" s="8" t="str">
        <f ca="1" t="shared" si="12"/>
        <v/>
      </c>
      <c r="P541" s="8" t="str">
        <f ca="1" t="shared" si="13"/>
        <v/>
      </c>
      <c r="Q541" s="8" t="str">
        <f>VLOOKUP(B541,辅助信息!E:M,9,FALSE)</f>
        <v>ZTWM-CDGS-XS-2024-0181-五冶天府-国道542项目（二批次）</v>
      </c>
    </row>
    <row r="542" s="8" customFormat="1" hidden="1" spans="1:17">
      <c r="A542" s="71"/>
      <c r="B542" s="4" t="s">
        <v>88</v>
      </c>
      <c r="C542" s="5">
        <v>45706</v>
      </c>
      <c r="D542" s="4" t="str">
        <f>VLOOKUP(B542,辅助信息!E:K,7,FALSE)</f>
        <v>JWDDCD2025021900064</v>
      </c>
      <c r="E542" s="4" t="str">
        <f>VLOOKUP(F542,辅助信息!A:B,2,FALSE)</f>
        <v>高线</v>
      </c>
      <c r="F542" s="4" t="s">
        <v>57</v>
      </c>
      <c r="G542" s="7">
        <v>6</v>
      </c>
      <c r="H542" s="7" t="str">
        <f>_xlfn._xlws.FILTER('[1]2025年已发货'!$E:$E,'[1]2025年已发货'!$F:$F&amp;'[1]2025年已发货'!$C:$C&amp;'[1]2025年已发货'!$G:$G&amp;'[1]2025年已发货'!$H:$H=C542&amp;F542&amp;I542&amp;J542,"未发货")</f>
        <v>未发货</v>
      </c>
      <c r="I542" s="4" t="str">
        <f>VLOOKUP(B542,辅助信息!E:I,3,FALSE)</f>
        <v>(五冶钢构医学科学产业园建设项目房建二部-四标（5-4）)四川省南充市顺庆区搬罾街道学府大道二段</v>
      </c>
      <c r="J542" s="4" t="str">
        <f>VLOOKUP(B542,辅助信息!E:I,4,FALSE)</f>
        <v>安南</v>
      </c>
      <c r="K542" s="4">
        <f>VLOOKUP(J542,辅助信息!H:I,2,FALSE)</f>
        <v>19950525030</v>
      </c>
      <c r="L542" s="56"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71"/>
      <c r="O542" s="71">
        <f ca="1" t="shared" si="12"/>
        <v>0</v>
      </c>
      <c r="P542" s="71">
        <f ca="1" t="shared" si="13"/>
        <v>80</v>
      </c>
      <c r="Q542" s="8" t="str">
        <f>VLOOKUP(B542,辅助信息!E:M,9,FALSE)</f>
        <v>ZTWM-CDGS-XS-2024-0248-五冶钢构-南充市医学院项目</v>
      </c>
    </row>
    <row r="543" s="8" customFormat="1" hidden="1" spans="1:17">
      <c r="A543" s="71"/>
      <c r="B543" s="4" t="s">
        <v>88</v>
      </c>
      <c r="C543" s="5">
        <v>45706</v>
      </c>
      <c r="D543" s="4" t="str">
        <f>VLOOKUP(B543,辅助信息!E:K,7,FALSE)</f>
        <v>JWDDCD2025021900064</v>
      </c>
      <c r="E543" s="4" t="str">
        <f>VLOOKUP(F543,辅助信息!A:B,2,FALSE)</f>
        <v>盘螺</v>
      </c>
      <c r="F543" s="4" t="s">
        <v>49</v>
      </c>
      <c r="G543" s="7">
        <v>12</v>
      </c>
      <c r="H543" s="7" t="str">
        <f>_xlfn._xlws.FILTER('[1]2025年已发货'!$E:$E,'[1]2025年已发货'!$F:$F&amp;'[1]2025年已发货'!$C:$C&amp;'[1]2025年已发货'!$G:$G&amp;'[1]2025年已发货'!$H:$H=C543&amp;F543&amp;I543&amp;J543,"未发货")</f>
        <v>未发货</v>
      </c>
      <c r="I543" s="4" t="str">
        <f>VLOOKUP(B543,辅助信息!E:I,3,FALSE)</f>
        <v>(五冶钢构医学科学产业园建设项目房建二部-四标（5-4）)四川省南充市顺庆区搬罾街道学府大道二段</v>
      </c>
      <c r="J543" s="4" t="str">
        <f>VLOOKUP(B543,辅助信息!E:I,4,FALSE)</f>
        <v>安南</v>
      </c>
      <c r="K543" s="4">
        <f>VLOOKUP(J543,辅助信息!H:I,2,FALSE)</f>
        <v>19950525030</v>
      </c>
      <c r="L543" s="85"/>
      <c r="M543" s="98">
        <v>45706</v>
      </c>
      <c r="N543" s="71"/>
      <c r="O543" s="71">
        <f ca="1" t="shared" si="12"/>
        <v>0</v>
      </c>
      <c r="P543" s="71">
        <f ca="1" t="shared" si="13"/>
        <v>80</v>
      </c>
      <c r="Q543" s="8" t="str">
        <f>VLOOKUP(B543,辅助信息!E:M,9,FALSE)</f>
        <v>ZTWM-CDGS-XS-2024-0248-五冶钢构-南充市医学院项目</v>
      </c>
    </row>
    <row r="544" s="8" customFormat="1" hidden="1" spans="1:17">
      <c r="A544" s="71"/>
      <c r="B544" s="4" t="s">
        <v>88</v>
      </c>
      <c r="C544" s="5">
        <v>45706</v>
      </c>
      <c r="D544" s="4" t="str">
        <f>VLOOKUP(B544,辅助信息!E:K,7,FALSE)</f>
        <v>JWDDCD2025021900064</v>
      </c>
      <c r="E544" s="4" t="str">
        <f>VLOOKUP(F544,辅助信息!A:B,2,FALSE)</f>
        <v>盘螺</v>
      </c>
      <c r="F544" s="4" t="s">
        <v>40</v>
      </c>
      <c r="G544" s="7">
        <v>14</v>
      </c>
      <c r="H544" s="7" t="str">
        <f>_xlfn._xlws.FILTER('[1]2025年已发货'!$E:$E,'[1]2025年已发货'!$F:$F&amp;'[1]2025年已发货'!$C:$C&amp;'[1]2025年已发货'!$G:$G&amp;'[1]2025年已发货'!$H:$H=C544&amp;F544&amp;I544&amp;J544,"未发货")</f>
        <v>未发货</v>
      </c>
      <c r="I544" s="4" t="str">
        <f>VLOOKUP(B544,辅助信息!E:I,3,FALSE)</f>
        <v>(五冶钢构医学科学产业园建设项目房建二部-四标（5-4）)四川省南充市顺庆区搬罾街道学府大道二段</v>
      </c>
      <c r="J544" s="4" t="str">
        <f>VLOOKUP(B544,辅助信息!E:I,4,FALSE)</f>
        <v>安南</v>
      </c>
      <c r="K544" s="4">
        <f>VLOOKUP(J544,辅助信息!H:I,2,FALSE)</f>
        <v>19950525030</v>
      </c>
      <c r="L544" s="85"/>
      <c r="M544" s="98">
        <v>45706</v>
      </c>
      <c r="N544" s="71"/>
      <c r="O544" s="71">
        <f ca="1" t="shared" si="12"/>
        <v>0</v>
      </c>
      <c r="P544" s="71">
        <f ca="1" t="shared" si="13"/>
        <v>80</v>
      </c>
      <c r="Q544" s="8" t="str">
        <f>VLOOKUP(B544,辅助信息!E:M,9,FALSE)</f>
        <v>ZTWM-CDGS-XS-2024-0248-五冶钢构-南充市医学院项目</v>
      </c>
    </row>
    <row r="545" s="8" customFormat="1" hidden="1" spans="1:17">
      <c r="A545" s="71"/>
      <c r="B545" s="4" t="s">
        <v>88</v>
      </c>
      <c r="C545" s="5">
        <v>45706</v>
      </c>
      <c r="D545" s="4" t="str">
        <f>VLOOKUP(B545,辅助信息!E:K,7,FALSE)</f>
        <v>JWDDCD2025021900064</v>
      </c>
      <c r="E545" s="4" t="str">
        <f>VLOOKUP(F545,辅助信息!A:B,2,FALSE)</f>
        <v>螺纹钢</v>
      </c>
      <c r="F545" s="4" t="s">
        <v>30</v>
      </c>
      <c r="G545" s="7">
        <v>3</v>
      </c>
      <c r="H545" s="7" t="str">
        <f>_xlfn._xlws.FILTER('[1]2025年已发货'!$E:$E,'[1]2025年已发货'!$F:$F&amp;'[1]2025年已发货'!$C:$C&amp;'[1]2025年已发货'!$G:$G&amp;'[1]2025年已发货'!$H:$H=C545&amp;F545&amp;I545&amp;J545,"未发货")</f>
        <v>未发货</v>
      </c>
      <c r="I545" s="4" t="str">
        <f>VLOOKUP(B545,辅助信息!E:I,3,FALSE)</f>
        <v>(五冶钢构医学科学产业园建设项目房建二部-四标（5-4）)四川省南充市顺庆区搬罾街道学府大道二段</v>
      </c>
      <c r="J545" s="4" t="str">
        <f>VLOOKUP(B545,辅助信息!E:I,4,FALSE)</f>
        <v>安南</v>
      </c>
      <c r="K545" s="4">
        <f>VLOOKUP(J545,辅助信息!H:I,2,FALSE)</f>
        <v>19950525030</v>
      </c>
      <c r="L545" s="83"/>
      <c r="M545" s="98">
        <v>45706</v>
      </c>
      <c r="N545" s="71"/>
      <c r="O545" s="71">
        <f ca="1" t="shared" si="12"/>
        <v>0</v>
      </c>
      <c r="P545" s="71">
        <f ca="1" t="shared" si="13"/>
        <v>80</v>
      </c>
      <c r="Q545" s="8" t="str">
        <f>VLOOKUP(B545,辅助信息!E:M,9,FALSE)</f>
        <v>ZTWM-CDGS-XS-2024-0248-五冶钢构-南充市医学院项目</v>
      </c>
    </row>
    <row r="546" s="8" customFormat="1" hidden="1" spans="1:17">
      <c r="A546" s="71"/>
      <c r="B546" s="4" t="s">
        <v>89</v>
      </c>
      <c r="C546" s="5">
        <v>45706</v>
      </c>
      <c r="D546" s="4" t="str">
        <f>VLOOKUP(B546,辅助信息!E:K,7,FALSE)</f>
        <v>JWDDCD2025021900064</v>
      </c>
      <c r="E546" s="4" t="str">
        <f>VLOOKUP(F546,辅助信息!A:B,2,FALSE)</f>
        <v>螺纹钢</v>
      </c>
      <c r="F546" s="4" t="s">
        <v>32</v>
      </c>
      <c r="G546" s="7">
        <f>130-70</f>
        <v>60</v>
      </c>
      <c r="H546" s="7" t="str">
        <f>_xlfn._xlws.FILTER('[1]2025年已发货'!$E:$E,'[1]2025年已发货'!$F:$F&amp;'[1]2025年已发货'!$C:$C&amp;'[1]2025年已发货'!$G:$G&amp;'[1]2025年已发货'!$H:$H=C546&amp;F546&amp;I546&amp;J546,"未发货")</f>
        <v>未发货</v>
      </c>
      <c r="I546" s="4" t="str">
        <f>VLOOKUP(B546,辅助信息!E:I,3,FALSE)</f>
        <v>(五冶钢构医学科学产业园建设项目房建三部-排洪渠)四川省南充市顺庆区搬罾街道学府大道二段</v>
      </c>
      <c r="J546" s="4" t="str">
        <f>VLOOKUP(B546,辅助信息!E:I,4,FALSE)</f>
        <v>郑林</v>
      </c>
      <c r="K546" s="4">
        <f>VLOOKUP(J546,辅助信息!H:I,2,FALSE)</f>
        <v>18349955455</v>
      </c>
      <c r="L546" s="56"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71"/>
      <c r="O546" s="71">
        <f ca="1" t="shared" si="12"/>
        <v>0</v>
      </c>
      <c r="P546" s="71">
        <f ca="1" t="shared" si="13"/>
        <v>78</v>
      </c>
      <c r="Q546" s="8" t="str">
        <f>VLOOKUP(B546,辅助信息!E:M,9,FALSE)</f>
        <v>ZTWM-CDGS-XS-2024-0248-五冶钢构-南充市医学院项目</v>
      </c>
    </row>
    <row r="547" s="8" customFormat="1" hidden="1" spans="1:17">
      <c r="A547" s="71"/>
      <c r="B547" s="4" t="s">
        <v>89</v>
      </c>
      <c r="C547" s="5">
        <v>45706</v>
      </c>
      <c r="D547" s="4" t="str">
        <f>VLOOKUP(B547,辅助信息!E:K,7,FALSE)</f>
        <v>JWDDCD2025021900064</v>
      </c>
      <c r="E547" s="4" t="str">
        <f>VLOOKUP(F547,辅助信息!A:B,2,FALSE)</f>
        <v>螺纹钢</v>
      </c>
      <c r="F547" s="4" t="s">
        <v>18</v>
      </c>
      <c r="G547" s="7">
        <v>200</v>
      </c>
      <c r="H547" s="7">
        <f>_xlfn._xlws.FILTER('[1]2025年已发货'!$E:$E,'[1]2025年已发货'!$F:$F&amp;'[1]2025年已发货'!$C:$C&amp;'[1]2025年已发货'!$G:$G&amp;'[1]2025年已发货'!$H:$H=C547&amp;F547&amp;I547&amp;J547,"未发货")</f>
        <v>175</v>
      </c>
      <c r="I547" s="4" t="str">
        <f>VLOOKUP(B547,辅助信息!E:I,3,FALSE)</f>
        <v>(五冶钢构医学科学产业园建设项目房建三部-排洪渠)四川省南充市顺庆区搬罾街道学府大道二段</v>
      </c>
      <c r="J547" s="4" t="str">
        <f>VLOOKUP(B547,辅助信息!E:I,4,FALSE)</f>
        <v>郑林</v>
      </c>
      <c r="K547" s="4">
        <f>VLOOKUP(J547,辅助信息!H:I,2,FALSE)</f>
        <v>18349955455</v>
      </c>
      <c r="L547" s="85"/>
      <c r="M547" s="98">
        <v>45708</v>
      </c>
      <c r="N547" s="71"/>
      <c r="O547" s="71">
        <f ca="1" t="shared" si="12"/>
        <v>0</v>
      </c>
      <c r="P547" s="71">
        <f ca="1" t="shared" si="13"/>
        <v>78</v>
      </c>
      <c r="Q547" s="8" t="str">
        <f>VLOOKUP(B547,辅助信息!E:M,9,FALSE)</f>
        <v>ZTWM-CDGS-XS-2024-0248-五冶钢构-南充市医学院项目</v>
      </c>
    </row>
    <row r="548" s="8" customFormat="1" hidden="1" spans="1:17">
      <c r="A548" s="71"/>
      <c r="B548" s="4" t="s">
        <v>89</v>
      </c>
      <c r="C548" s="5">
        <v>45706</v>
      </c>
      <c r="D548" s="4" t="str">
        <f>VLOOKUP(B548,辅助信息!E:K,7,FALSE)</f>
        <v>JWDDCD2025021900064</v>
      </c>
      <c r="E548" s="4" t="str">
        <f>VLOOKUP(F548,辅助信息!A:B,2,FALSE)</f>
        <v>螺纹钢</v>
      </c>
      <c r="F548" s="4" t="s">
        <v>91</v>
      </c>
      <c r="G548" s="7">
        <v>95</v>
      </c>
      <c r="H548" s="7">
        <f>_xlfn._xlws.FILTER('[1]2025年已发货'!$E:$E,'[1]2025年已发货'!$F:$F&amp;'[1]2025年已发货'!$C:$C&amp;'[1]2025年已发货'!$G:$G&amp;'[1]2025年已发货'!$H:$H=C548&amp;F548&amp;I548&amp;J548,"未发货")</f>
        <v>70</v>
      </c>
      <c r="I548" s="4" t="str">
        <f>VLOOKUP(B548,辅助信息!E:I,3,FALSE)</f>
        <v>(五冶钢构医学科学产业园建设项目房建三部-排洪渠)四川省南充市顺庆区搬罾街道学府大道二段</v>
      </c>
      <c r="J548" s="4" t="str">
        <f>VLOOKUP(B548,辅助信息!E:I,4,FALSE)</f>
        <v>郑林</v>
      </c>
      <c r="K548" s="4">
        <f>VLOOKUP(J548,辅助信息!H:I,2,FALSE)</f>
        <v>18349955455</v>
      </c>
      <c r="L548" s="83"/>
      <c r="M548" s="98">
        <v>45708</v>
      </c>
      <c r="N548" s="71"/>
      <c r="O548" s="71">
        <f ca="1" t="shared" si="12"/>
        <v>0</v>
      </c>
      <c r="P548" s="71">
        <f ca="1" t="shared" si="13"/>
        <v>78</v>
      </c>
      <c r="Q548" s="8" t="str">
        <f>VLOOKUP(B548,辅助信息!E:M,9,FALSE)</f>
        <v>ZTWM-CDGS-XS-2024-0248-五冶钢构-南充市医学院项目</v>
      </c>
    </row>
    <row r="549" s="8" customFormat="1" hidden="1" spans="1:17">
      <c r="A549" s="71"/>
      <c r="B549" s="4" t="s">
        <v>48</v>
      </c>
      <c r="C549" s="5">
        <v>45706</v>
      </c>
      <c r="D549" s="4" t="str">
        <f>VLOOKUP(B549,辅助信息!E:K,7,FALSE)</f>
        <v>ZTWM-CDGS-YL-20240529-006</v>
      </c>
      <c r="E549" s="4" t="str">
        <f>VLOOKUP(F549,辅助信息!A:B,2,FALSE)</f>
        <v>盘螺</v>
      </c>
      <c r="F549" s="4" t="s">
        <v>40</v>
      </c>
      <c r="G549" s="7">
        <v>10</v>
      </c>
      <c r="H549" s="7" t="str">
        <f>_xlfn._xlws.FILTER('[1]2025年已发货'!$E:$E,'[1]2025年已发货'!$F:$F&amp;'[1]2025年已发货'!$C:$C&amp;'[1]2025年已发货'!$G:$G&amp;'[1]2025年已发货'!$H:$H=C549&amp;F549&amp;I549&amp;J549,"未发货")</f>
        <v>未发货</v>
      </c>
      <c r="I549" s="4" t="str">
        <f>VLOOKUP(B549,辅助信息!E:I,3,FALSE)</f>
        <v>(华西颐海-科创农业生态谷-1号钢筋房)成都市简阳市白金山水库</v>
      </c>
      <c r="J549" s="4" t="str">
        <f>VLOOKUP(B549,辅助信息!E:I,4,FALSE)</f>
        <v>石清国</v>
      </c>
      <c r="K549" s="4">
        <f>VLOOKUP(J549,辅助信息!H:I,2,FALSE)</f>
        <v>13458642015</v>
      </c>
      <c r="L549" s="56" t="str">
        <f>VLOOKUP(B549,辅助信息!E:J,6,FALSE)</f>
        <v>优先威钢,我方卸车,新老国标钢厂不加价可直发</v>
      </c>
      <c r="M549" s="98">
        <v>45708</v>
      </c>
      <c r="N549" s="71"/>
      <c r="O549" s="71">
        <f ca="1" t="shared" si="12"/>
        <v>0</v>
      </c>
      <c r="P549" s="71">
        <f ca="1" t="shared" si="13"/>
        <v>78</v>
      </c>
      <c r="Q549" s="8" t="str">
        <f>VLOOKUP(B549,辅助信息!E:M,9,FALSE)</f>
        <v>ZTWM-CDGS-XS-2024-0093-华西-颐海科创农业生态谷</v>
      </c>
    </row>
    <row r="550" s="8" customFormat="1" hidden="1" spans="1:17">
      <c r="A550" s="71"/>
      <c r="B550" s="4" t="s">
        <v>48</v>
      </c>
      <c r="C550" s="5">
        <v>45706</v>
      </c>
      <c r="D550" s="4" t="str">
        <f>VLOOKUP(B550,辅助信息!E:K,7,FALSE)</f>
        <v>ZTWM-CDGS-YL-20240529-006</v>
      </c>
      <c r="E550" s="4" t="str">
        <f>VLOOKUP(F550,辅助信息!A:B,2,FALSE)</f>
        <v>盘螺</v>
      </c>
      <c r="F550" s="4" t="s">
        <v>41</v>
      </c>
      <c r="G550" s="7">
        <v>10</v>
      </c>
      <c r="H550" s="7" t="str">
        <f>_xlfn._xlws.FILTER('[1]2025年已发货'!$E:$E,'[1]2025年已发货'!$F:$F&amp;'[1]2025年已发货'!$C:$C&amp;'[1]2025年已发货'!$G:$G&amp;'[1]2025年已发货'!$H:$H=C550&amp;F550&amp;I550&amp;J550,"未发货")</f>
        <v>未发货</v>
      </c>
      <c r="I550" s="4" t="str">
        <f>VLOOKUP(B550,辅助信息!E:I,3,FALSE)</f>
        <v>(华西颐海-科创农业生态谷-1号钢筋房)成都市简阳市白金山水库</v>
      </c>
      <c r="J550" s="4" t="str">
        <f>VLOOKUP(B550,辅助信息!E:I,4,FALSE)</f>
        <v>石清国</v>
      </c>
      <c r="K550" s="4">
        <f>VLOOKUP(J550,辅助信息!H:I,2,FALSE)</f>
        <v>13458642015</v>
      </c>
      <c r="L550" s="85"/>
      <c r="M550" s="98">
        <v>45708</v>
      </c>
      <c r="N550" s="71"/>
      <c r="O550" s="71">
        <f ca="1" t="shared" si="12"/>
        <v>0</v>
      </c>
      <c r="P550" s="71">
        <f ca="1" t="shared" si="13"/>
        <v>78</v>
      </c>
      <c r="Q550" s="8" t="str">
        <f>VLOOKUP(B550,辅助信息!E:M,9,FALSE)</f>
        <v>ZTWM-CDGS-XS-2024-0093-华西-颐海科创农业生态谷</v>
      </c>
    </row>
    <row r="551" s="8" customFormat="1" hidden="1" spans="1:17">
      <c r="A551" s="71"/>
      <c r="B551" s="4" t="s">
        <v>48</v>
      </c>
      <c r="C551" s="5">
        <v>45706</v>
      </c>
      <c r="D551" s="4" t="str">
        <f>VLOOKUP(B551,辅助信息!E:K,7,FALSE)</f>
        <v>ZTWM-CDGS-YL-20240529-006</v>
      </c>
      <c r="E551" s="4" t="str">
        <f>VLOOKUP(F551,辅助信息!A:B,2,FALSE)</f>
        <v>螺纹钢</v>
      </c>
      <c r="F551" s="4" t="s">
        <v>66</v>
      </c>
      <c r="G551" s="7">
        <v>12</v>
      </c>
      <c r="H551" s="7" t="str">
        <f>_xlfn._xlws.FILTER('[1]2025年已发货'!$E:$E,'[1]2025年已发货'!$F:$F&amp;'[1]2025年已发货'!$C:$C&amp;'[1]2025年已发货'!$G:$G&amp;'[1]2025年已发货'!$H:$H=C551&amp;F551&amp;I551&amp;J551,"未发货")</f>
        <v>未发货</v>
      </c>
      <c r="I551" s="4" t="str">
        <f>VLOOKUP(B551,辅助信息!E:I,3,FALSE)</f>
        <v>(华西颐海-科创农业生态谷-1号钢筋房)成都市简阳市白金山水库</v>
      </c>
      <c r="J551" s="4" t="str">
        <f>VLOOKUP(B551,辅助信息!E:I,4,FALSE)</f>
        <v>石清国</v>
      </c>
      <c r="K551" s="4">
        <f>VLOOKUP(J551,辅助信息!H:I,2,FALSE)</f>
        <v>13458642015</v>
      </c>
      <c r="L551" s="85"/>
      <c r="M551" s="98">
        <v>45708</v>
      </c>
      <c r="N551" s="71"/>
      <c r="O551" s="71">
        <f ca="1" t="shared" si="12"/>
        <v>0</v>
      </c>
      <c r="P551" s="71">
        <f ca="1" t="shared" si="13"/>
        <v>78</v>
      </c>
      <c r="Q551" s="8" t="str">
        <f>VLOOKUP(B551,辅助信息!E:M,9,FALSE)</f>
        <v>ZTWM-CDGS-XS-2024-0093-华西-颐海科创农业生态谷</v>
      </c>
    </row>
    <row r="552" s="8" customFormat="1" hidden="1" spans="1:17">
      <c r="A552" s="71"/>
      <c r="B552" s="4" t="s">
        <v>48</v>
      </c>
      <c r="C552" s="5">
        <v>45706</v>
      </c>
      <c r="D552" s="4" t="str">
        <f>VLOOKUP(B552,辅助信息!E:K,7,FALSE)</f>
        <v>ZTWM-CDGS-YL-20240529-006</v>
      </c>
      <c r="E552" s="4" t="str">
        <f>VLOOKUP(F552,辅助信息!A:B,2,FALSE)</f>
        <v>螺纹钢</v>
      </c>
      <c r="F552" s="4" t="s">
        <v>22</v>
      </c>
      <c r="G552" s="7">
        <v>6</v>
      </c>
      <c r="H552" s="7" t="str">
        <f>_xlfn._xlws.FILTER('[1]2025年已发货'!$E:$E,'[1]2025年已发货'!$F:$F&amp;'[1]2025年已发货'!$C:$C&amp;'[1]2025年已发货'!$G:$G&amp;'[1]2025年已发货'!$H:$H=C552&amp;F552&amp;I552&amp;J552,"未发货")</f>
        <v>未发货</v>
      </c>
      <c r="I552" s="4" t="str">
        <f>VLOOKUP(B552,辅助信息!E:I,3,FALSE)</f>
        <v>(华西颐海-科创农业生态谷-1号钢筋房)成都市简阳市白金山水库</v>
      </c>
      <c r="J552" s="4" t="str">
        <f>VLOOKUP(B552,辅助信息!E:I,4,FALSE)</f>
        <v>石清国</v>
      </c>
      <c r="K552" s="4">
        <f>VLOOKUP(J552,辅助信息!H:I,2,FALSE)</f>
        <v>13458642015</v>
      </c>
      <c r="L552" s="83"/>
      <c r="M552" s="98">
        <v>45708</v>
      </c>
      <c r="N552" s="71"/>
      <c r="O552" s="71">
        <f ca="1" t="shared" si="12"/>
        <v>0</v>
      </c>
      <c r="P552" s="71">
        <f ca="1" t="shared" si="13"/>
        <v>78</v>
      </c>
      <c r="Q552" s="8" t="str">
        <f>VLOOKUP(B552,辅助信息!E:M,9,FALSE)</f>
        <v>ZTWM-CDGS-XS-2024-0093-华西-颐海科创农业生态谷</v>
      </c>
    </row>
    <row r="553" hidden="1" spans="2:18">
      <c r="B553" s="4" t="s">
        <v>31</v>
      </c>
      <c r="C553" s="5">
        <v>45706</v>
      </c>
      <c r="D553" s="4" t="str">
        <f>VLOOKUP(B553,辅助信息!E:K,7,FALSE)</f>
        <v>JWDDCD2024121000136</v>
      </c>
      <c r="E553" s="4" t="str">
        <f>VLOOKUP(F553,辅助信息!A:B,2,FALSE)</f>
        <v>高线</v>
      </c>
      <c r="F553" s="4" t="s">
        <v>53</v>
      </c>
      <c r="G553" s="7">
        <v>6</v>
      </c>
      <c r="H553" s="7">
        <f>_xlfn._xlws.FILTER('[1]2025年已发货'!$E:$E,'[1]2025年已发货'!$F:$F&amp;'[1]2025年已发货'!$C:$C&amp;'[1]2025年已发货'!$G:$G&amp;'[1]2025年已发货'!$H:$H=C553&amp;F553&amp;I553&amp;J553,"未发货")</f>
        <v>6</v>
      </c>
      <c r="I553" s="4" t="str">
        <f>VLOOKUP(B553,辅助信息!E:I,3,FALSE)</f>
        <v>（四川商建-射洪城乡一体化项目）遂宁市射洪市忠新幼儿园北侧约220米新溪小区</v>
      </c>
      <c r="J553" s="4" t="str">
        <f>VLOOKUP(B553,辅助信息!E:I,4,FALSE)</f>
        <v>柏子刚</v>
      </c>
      <c r="K553" s="4">
        <f>VLOOKUP(J553,辅助信息!H:I,2,FALSE)</f>
        <v>15692885305</v>
      </c>
      <c r="L553" s="56" t="str">
        <f>VLOOKUP(B553,辅助信息!E:J,6,FALSE)</f>
        <v>提前联系到场规格及数量</v>
      </c>
      <c r="M553" s="98">
        <v>45708</v>
      </c>
      <c r="N553" s="69"/>
      <c r="O553" s="71">
        <f ca="1" t="shared" si="12"/>
        <v>0</v>
      </c>
      <c r="P553" s="71">
        <f ca="1" t="shared" si="13"/>
        <v>78</v>
      </c>
      <c r="Q553" s="8" t="str">
        <f>VLOOKUP(B553,辅助信息!E:M,9,FALSE)</f>
        <v>ZTWM-CDGS-XS-2024-0179-四川商投-射洪城乡一体化建设项目</v>
      </c>
      <c r="R553" s="8"/>
    </row>
    <row r="554" hidden="1" spans="2:18">
      <c r="B554" s="4" t="s">
        <v>31</v>
      </c>
      <c r="C554" s="5">
        <v>45706</v>
      </c>
      <c r="D554" s="4" t="str">
        <f>VLOOKUP(B554,辅助信息!E:K,7,FALSE)</f>
        <v>JWDDCD2024121000136</v>
      </c>
      <c r="E554" s="4" t="str">
        <f>VLOOKUP(F554,辅助信息!A:B,2,FALSE)</f>
        <v>盘螺</v>
      </c>
      <c r="F554" s="4" t="s">
        <v>49</v>
      </c>
      <c r="G554" s="7">
        <v>9</v>
      </c>
      <c r="H554" s="7" t="str">
        <f>_xlfn._xlws.FILTER('[1]2025年已发货'!$E:$E,'[1]2025年已发货'!$F:$F&amp;'[1]2025年已发货'!$C:$C&amp;'[1]2025年已发货'!$G:$G&amp;'[1]2025年已发货'!$H:$H=C554&amp;F554&amp;I554&amp;J554,"未发货")</f>
        <v>未发货</v>
      </c>
      <c r="I554" s="4" t="str">
        <f>VLOOKUP(B554,辅助信息!E:I,3,FALSE)</f>
        <v>（四川商建-射洪城乡一体化项目）遂宁市射洪市忠新幼儿园北侧约220米新溪小区</v>
      </c>
      <c r="J554" s="4" t="str">
        <f>VLOOKUP(B554,辅助信息!E:I,4,FALSE)</f>
        <v>柏子刚</v>
      </c>
      <c r="K554" s="4">
        <f>VLOOKUP(J554,辅助信息!H:I,2,FALSE)</f>
        <v>15692885305</v>
      </c>
      <c r="L554" s="85"/>
      <c r="M554" s="98">
        <v>45708</v>
      </c>
      <c r="N554" s="69"/>
      <c r="O554" s="71">
        <f ca="1" t="shared" si="12"/>
        <v>0</v>
      </c>
      <c r="P554" s="71">
        <f ca="1" t="shared" si="13"/>
        <v>78</v>
      </c>
      <c r="Q554" s="8" t="str">
        <f>VLOOKUP(B554,辅助信息!E:M,9,FALSE)</f>
        <v>ZTWM-CDGS-XS-2024-0179-四川商投-射洪城乡一体化建设项目</v>
      </c>
      <c r="R554" s="8"/>
    </row>
    <row r="555" hidden="1" spans="2:18">
      <c r="B555" s="4" t="s">
        <v>31</v>
      </c>
      <c r="C555" s="5">
        <v>45706</v>
      </c>
      <c r="D555" s="4" t="str">
        <f>VLOOKUP(B555,辅助信息!E:K,7,FALSE)</f>
        <v>JWDDCD2024121000136</v>
      </c>
      <c r="E555" s="4" t="str">
        <f>VLOOKUP(F555,辅助信息!A:B,2,FALSE)</f>
        <v>盘螺</v>
      </c>
      <c r="F555" s="4" t="s">
        <v>40</v>
      </c>
      <c r="G555" s="7">
        <v>35</v>
      </c>
      <c r="H555" s="7">
        <f>_xlfn._xlws.FILTER('[1]2025年已发货'!$E:$E,'[1]2025年已发货'!$F:$F&amp;'[1]2025年已发货'!$C:$C&amp;'[1]2025年已发货'!$G:$G&amp;'[1]2025年已发货'!$H:$H=C555&amp;F555&amp;I555&amp;J555,"未发货")</f>
        <v>35</v>
      </c>
      <c r="I555" s="4" t="str">
        <f>VLOOKUP(B555,辅助信息!E:I,3,FALSE)</f>
        <v>（四川商建-射洪城乡一体化项目）遂宁市射洪市忠新幼儿园北侧约220米新溪小区</v>
      </c>
      <c r="J555" s="4" t="str">
        <f>VLOOKUP(B555,辅助信息!E:I,4,FALSE)</f>
        <v>柏子刚</v>
      </c>
      <c r="K555" s="4">
        <f>VLOOKUP(J555,辅助信息!H:I,2,FALSE)</f>
        <v>15692885305</v>
      </c>
      <c r="L555" s="85"/>
      <c r="M555" s="98">
        <v>45708</v>
      </c>
      <c r="N555" s="69"/>
      <c r="O555" s="71">
        <f ca="1" t="shared" si="12"/>
        <v>0</v>
      </c>
      <c r="P555" s="71">
        <f ca="1" t="shared" si="13"/>
        <v>78</v>
      </c>
      <c r="Q555" s="8" t="str">
        <f>VLOOKUP(B555,辅助信息!E:M,9,FALSE)</f>
        <v>ZTWM-CDGS-XS-2024-0179-四川商投-射洪城乡一体化建设项目</v>
      </c>
      <c r="R555" s="8"/>
    </row>
    <row r="556" hidden="1" spans="2:18">
      <c r="B556" s="4" t="s">
        <v>31</v>
      </c>
      <c r="C556" s="5">
        <v>45706</v>
      </c>
      <c r="D556" s="4" t="str">
        <f>VLOOKUP(B556,辅助信息!E:K,7,FALSE)</f>
        <v>JWDDCD2024121000136</v>
      </c>
      <c r="E556" s="4" t="str">
        <f>VLOOKUP(F556,辅助信息!A:B,2,FALSE)</f>
        <v>盘螺</v>
      </c>
      <c r="F556" s="4" t="s">
        <v>41</v>
      </c>
      <c r="G556" s="7">
        <v>35</v>
      </c>
      <c r="H556" s="7">
        <f>_xlfn._xlws.FILTER('[1]2025年已发货'!$E:$E,'[1]2025年已发货'!$F:$F&amp;'[1]2025年已发货'!$C:$C&amp;'[1]2025年已发货'!$G:$G&amp;'[1]2025年已发货'!$H:$H=C556&amp;F556&amp;I556&amp;J556,"未发货")</f>
        <v>30</v>
      </c>
      <c r="I556" s="4" t="str">
        <f>VLOOKUP(B556,辅助信息!E:I,3,FALSE)</f>
        <v>（四川商建-射洪城乡一体化项目）遂宁市射洪市忠新幼儿园北侧约220米新溪小区</v>
      </c>
      <c r="J556" s="4" t="str">
        <f>VLOOKUP(B556,辅助信息!E:I,4,FALSE)</f>
        <v>柏子刚</v>
      </c>
      <c r="K556" s="4">
        <f>VLOOKUP(J556,辅助信息!H:I,2,FALSE)</f>
        <v>15692885305</v>
      </c>
      <c r="L556" s="85"/>
      <c r="M556" s="98">
        <v>45708</v>
      </c>
      <c r="N556" s="69"/>
      <c r="O556" s="71">
        <f ca="1" t="shared" si="12"/>
        <v>0</v>
      </c>
      <c r="P556" s="71">
        <f ca="1" t="shared" si="13"/>
        <v>78</v>
      </c>
      <c r="Q556" s="8" t="str">
        <f>VLOOKUP(B556,辅助信息!E:M,9,FALSE)</f>
        <v>ZTWM-CDGS-XS-2024-0179-四川商投-射洪城乡一体化建设项目</v>
      </c>
      <c r="R556" s="8"/>
    </row>
    <row r="557" hidden="1" spans="2:18">
      <c r="B557" s="4" t="s">
        <v>31</v>
      </c>
      <c r="C557" s="5">
        <v>45706</v>
      </c>
      <c r="D557" s="4" t="str">
        <f>VLOOKUP(B557,辅助信息!E:K,7,FALSE)</f>
        <v>JWDDCD2024121000136</v>
      </c>
      <c r="E557" s="4" t="str">
        <f>VLOOKUP(F557,辅助信息!A:B,2,FALSE)</f>
        <v>螺纹钢</v>
      </c>
      <c r="F557" s="4" t="s">
        <v>27</v>
      </c>
      <c r="G557" s="7">
        <v>21</v>
      </c>
      <c r="H557" s="7">
        <f>_xlfn._xlws.FILTER('[1]2025年已发货'!$E:$E,'[1]2025年已发货'!$F:$F&amp;'[1]2025年已发货'!$C:$C&amp;'[1]2025年已发货'!$G:$G&amp;'[1]2025年已发货'!$H:$H=C557&amp;F557&amp;I557&amp;J557,"未发货")</f>
        <v>21</v>
      </c>
      <c r="I557" s="4" t="str">
        <f>VLOOKUP(B557,辅助信息!E:I,3,FALSE)</f>
        <v>（四川商建-射洪城乡一体化项目）遂宁市射洪市忠新幼儿园北侧约220米新溪小区</v>
      </c>
      <c r="J557" s="4" t="str">
        <f>VLOOKUP(B557,辅助信息!E:I,4,FALSE)</f>
        <v>柏子刚</v>
      </c>
      <c r="K557" s="4">
        <f>VLOOKUP(J557,辅助信息!H:I,2,FALSE)</f>
        <v>15692885305</v>
      </c>
      <c r="L557" s="85"/>
      <c r="M557" s="98">
        <v>45708</v>
      </c>
      <c r="N557" s="69"/>
      <c r="O557" s="71">
        <f ca="1" t="shared" si="12"/>
        <v>0</v>
      </c>
      <c r="P557" s="71">
        <f ca="1" t="shared" si="13"/>
        <v>78</v>
      </c>
      <c r="Q557" s="8" t="str">
        <f>VLOOKUP(B557,辅助信息!E:M,9,FALSE)</f>
        <v>ZTWM-CDGS-XS-2024-0179-四川商投-射洪城乡一体化建设项目</v>
      </c>
      <c r="R557" s="8"/>
    </row>
    <row r="558" hidden="1" spans="2:18">
      <c r="B558" s="4" t="s">
        <v>31</v>
      </c>
      <c r="C558" s="5">
        <v>45706</v>
      </c>
      <c r="D558" s="4" t="str">
        <f>VLOOKUP(B558,辅助信息!E:K,7,FALSE)</f>
        <v>JWDDCD2024121000136</v>
      </c>
      <c r="E558" s="4" t="str">
        <f>VLOOKUP(F558,辅助信息!A:B,2,FALSE)</f>
        <v>螺纹钢</v>
      </c>
      <c r="F558" s="4" t="s">
        <v>22</v>
      </c>
      <c r="G558" s="7">
        <v>35</v>
      </c>
      <c r="H558" s="7">
        <f>_xlfn._xlws.FILTER('[1]2025年已发货'!$E:$E,'[1]2025年已发货'!$F:$F&amp;'[1]2025年已发货'!$C:$C&amp;'[1]2025年已发货'!$G:$G&amp;'[1]2025年已发货'!$H:$H=C558&amp;F558&amp;I558&amp;J558,"未发货")</f>
        <v>15</v>
      </c>
      <c r="I558" s="4" t="str">
        <f>VLOOKUP(B558,辅助信息!E:I,3,FALSE)</f>
        <v>（四川商建-射洪城乡一体化项目）遂宁市射洪市忠新幼儿园北侧约220米新溪小区</v>
      </c>
      <c r="J558" s="4" t="str">
        <f>VLOOKUP(B558,辅助信息!E:I,4,FALSE)</f>
        <v>柏子刚</v>
      </c>
      <c r="K558" s="4">
        <f>VLOOKUP(J558,辅助信息!H:I,2,FALSE)</f>
        <v>15692885305</v>
      </c>
      <c r="L558" s="83"/>
      <c r="M558" s="98">
        <v>45708</v>
      </c>
      <c r="N558" s="69"/>
      <c r="O558" s="71">
        <f ca="1" t="shared" si="12"/>
        <v>0</v>
      </c>
      <c r="P558" s="71">
        <f ca="1" t="shared" si="13"/>
        <v>78</v>
      </c>
      <c r="Q558" s="8" t="str">
        <f>VLOOKUP(B558,辅助信息!E:M,9,FALSE)</f>
        <v>ZTWM-CDGS-XS-2024-0179-四川商投-射洪城乡一体化建设项目</v>
      </c>
      <c r="R558" s="8"/>
    </row>
    <row r="559" hidden="1" spans="2:18">
      <c r="B559" s="4" t="s">
        <v>48</v>
      </c>
      <c r="C559" s="5">
        <v>45706</v>
      </c>
      <c r="D559" s="4" t="str">
        <f>VLOOKUP(B559,辅助信息!E:K,7,FALSE)</f>
        <v>ZTWM-CDGS-YL-20240529-006</v>
      </c>
      <c r="E559" s="4" t="str">
        <f>VLOOKUP(F559,辅助信息!A:B,2,FALSE)</f>
        <v>螺纹钢</v>
      </c>
      <c r="F559" s="4" t="s">
        <v>27</v>
      </c>
      <c r="G559" s="7">
        <v>7</v>
      </c>
      <c r="H559" s="7" t="str">
        <f>_xlfn._xlws.FILTER('[1]2025年已发货'!$E:$E,'[1]2025年已发货'!$F:$F&amp;'[1]2025年已发货'!$C:$C&amp;'[1]2025年已发货'!$G:$G&amp;'[1]2025年已发货'!$H:$H=C559&amp;F559&amp;I559&amp;J559,"未发货")</f>
        <v>未发货</v>
      </c>
      <c r="I559" s="4" t="str">
        <f>VLOOKUP(B559,辅助信息!E:I,3,FALSE)</f>
        <v>(华西颐海-科创农业生态谷-1号钢筋房)成都市简阳市白金山水库</v>
      </c>
      <c r="J559" s="4" t="str">
        <f>VLOOKUP(B559,辅助信息!E:I,4,FALSE)</f>
        <v>石清国</v>
      </c>
      <c r="K559" s="4">
        <f>VLOOKUP(J559,辅助信息!H:I,2,FALSE)</f>
        <v>13458642015</v>
      </c>
      <c r="L559" s="56" t="str">
        <f>VLOOKUP(B559,辅助信息!E:J,6,FALSE)</f>
        <v>优先威钢,我方卸车,新老国标钢厂不加价可直发</v>
      </c>
      <c r="M559" s="98">
        <v>45708</v>
      </c>
      <c r="N559" s="69"/>
      <c r="O559" s="71">
        <f ca="1" t="shared" si="12"/>
        <v>0</v>
      </c>
      <c r="P559" s="71">
        <f ca="1" t="shared" si="13"/>
        <v>78</v>
      </c>
      <c r="Q559" s="8" t="str">
        <f>VLOOKUP(B559,辅助信息!E:M,9,FALSE)</f>
        <v>ZTWM-CDGS-XS-2024-0093-华西-颐海科创农业生态谷</v>
      </c>
      <c r="R559" s="8"/>
    </row>
    <row r="560" hidden="1" spans="2:18">
      <c r="B560" s="4" t="s">
        <v>48</v>
      </c>
      <c r="C560" s="5">
        <v>45706</v>
      </c>
      <c r="D560" s="4" t="str">
        <f>VLOOKUP(B560,辅助信息!E:K,7,FALSE)</f>
        <v>ZTWM-CDGS-YL-20240529-006</v>
      </c>
      <c r="E560" s="4" t="str">
        <f>VLOOKUP(F560,辅助信息!A:B,2,FALSE)</f>
        <v>螺纹钢</v>
      </c>
      <c r="F560" s="4" t="s">
        <v>30</v>
      </c>
      <c r="G560" s="7">
        <v>13</v>
      </c>
      <c r="H560" s="7" t="str">
        <f>_xlfn._xlws.FILTER('[1]2025年已发货'!$E:$E,'[1]2025年已发货'!$F:$F&amp;'[1]2025年已发货'!$C:$C&amp;'[1]2025年已发货'!$G:$G&amp;'[1]2025年已发货'!$H:$H=C560&amp;F560&amp;I560&amp;J560,"未发货")</f>
        <v>未发货</v>
      </c>
      <c r="I560" s="4" t="str">
        <f>VLOOKUP(B560,辅助信息!E:I,3,FALSE)</f>
        <v>(华西颐海-科创农业生态谷-1号钢筋房)成都市简阳市白金山水库</v>
      </c>
      <c r="J560" s="4" t="str">
        <f>VLOOKUP(B560,辅助信息!E:I,4,FALSE)</f>
        <v>石清国</v>
      </c>
      <c r="K560" s="4">
        <f>VLOOKUP(J560,辅助信息!H:I,2,FALSE)</f>
        <v>13458642015</v>
      </c>
      <c r="L560" s="85"/>
      <c r="M560" s="98">
        <v>45708</v>
      </c>
      <c r="N560" s="69"/>
      <c r="O560" s="71">
        <f ca="1" t="shared" si="12"/>
        <v>0</v>
      </c>
      <c r="P560" s="71">
        <f ca="1" t="shared" si="13"/>
        <v>78</v>
      </c>
      <c r="Q560" s="8" t="str">
        <f>VLOOKUP(B560,辅助信息!E:M,9,FALSE)</f>
        <v>ZTWM-CDGS-XS-2024-0093-华西-颐海科创农业生态谷</v>
      </c>
      <c r="R560" s="8"/>
    </row>
    <row r="561" hidden="1" spans="2:18">
      <c r="B561" s="4" t="s">
        <v>48</v>
      </c>
      <c r="C561" s="5">
        <v>45706</v>
      </c>
      <c r="D561" s="4" t="str">
        <f>VLOOKUP(B561,辅助信息!E:K,7,FALSE)</f>
        <v>ZTWM-CDGS-YL-20240529-006</v>
      </c>
      <c r="E561" s="4" t="str">
        <f>VLOOKUP(F561,辅助信息!A:B,2,FALSE)</f>
        <v>螺纹钢</v>
      </c>
      <c r="F561" s="4" t="s">
        <v>66</v>
      </c>
      <c r="G561" s="7">
        <v>5</v>
      </c>
      <c r="H561" s="7" t="str">
        <f>_xlfn._xlws.FILTER('[1]2025年已发货'!$E:$E,'[1]2025年已发货'!$F:$F&amp;'[1]2025年已发货'!$C:$C&amp;'[1]2025年已发货'!$G:$G&amp;'[1]2025年已发货'!$H:$H=C561&amp;F561&amp;I561&amp;J561,"未发货")</f>
        <v>未发货</v>
      </c>
      <c r="I561" s="4" t="str">
        <f>VLOOKUP(B561,辅助信息!E:I,3,FALSE)</f>
        <v>(华西颐海-科创农业生态谷-1号钢筋房)成都市简阳市白金山水库</v>
      </c>
      <c r="J561" s="4" t="str">
        <f>VLOOKUP(B561,辅助信息!E:I,4,FALSE)</f>
        <v>石清国</v>
      </c>
      <c r="K561" s="4">
        <f>VLOOKUP(J561,辅助信息!H:I,2,FALSE)</f>
        <v>13458642015</v>
      </c>
      <c r="L561" s="85"/>
      <c r="M561" s="98">
        <v>45708</v>
      </c>
      <c r="N561" s="69"/>
      <c r="O561" s="71">
        <f ca="1" t="shared" si="12"/>
        <v>0</v>
      </c>
      <c r="P561" s="71">
        <f ca="1" t="shared" si="13"/>
        <v>78</v>
      </c>
      <c r="Q561" s="8" t="str">
        <f>VLOOKUP(B561,辅助信息!E:M,9,FALSE)</f>
        <v>ZTWM-CDGS-XS-2024-0093-华西-颐海科创农业生态谷</v>
      </c>
      <c r="R561" s="8"/>
    </row>
    <row r="562" hidden="1" spans="2:18">
      <c r="B562" s="4" t="s">
        <v>48</v>
      </c>
      <c r="C562" s="5">
        <v>45706</v>
      </c>
      <c r="D562" s="4" t="str">
        <f>VLOOKUP(B562,辅助信息!E:K,7,FALSE)</f>
        <v>ZTWM-CDGS-YL-20240529-006</v>
      </c>
      <c r="E562" s="4" t="str">
        <f>VLOOKUP(F562,辅助信息!A:B,2,FALSE)</f>
        <v>螺纹钢</v>
      </c>
      <c r="F562" s="4" t="s">
        <v>82</v>
      </c>
      <c r="G562" s="7">
        <v>8</v>
      </c>
      <c r="H562" s="7" t="str">
        <f>_xlfn._xlws.FILTER('[1]2025年已发货'!$E:$E,'[1]2025年已发货'!$F:$F&amp;'[1]2025年已发货'!$C:$C&amp;'[1]2025年已发货'!$G:$G&amp;'[1]2025年已发货'!$H:$H=C562&amp;F562&amp;I562&amp;J562,"未发货")</f>
        <v>未发货</v>
      </c>
      <c r="I562" s="4" t="str">
        <f>VLOOKUP(B562,辅助信息!E:I,3,FALSE)</f>
        <v>(华西颐海-科创农业生态谷-1号钢筋房)成都市简阳市白金山水库</v>
      </c>
      <c r="J562" s="4" t="str">
        <f>VLOOKUP(B562,辅助信息!E:I,4,FALSE)</f>
        <v>石清国</v>
      </c>
      <c r="K562" s="4">
        <f>VLOOKUP(J562,辅助信息!H:I,2,FALSE)</f>
        <v>13458642015</v>
      </c>
      <c r="L562" s="85"/>
      <c r="M562" s="98">
        <v>45708</v>
      </c>
      <c r="N562" s="69"/>
      <c r="O562" s="71">
        <f ca="1" t="shared" si="12"/>
        <v>0</v>
      </c>
      <c r="P562" s="71">
        <f ca="1" t="shared" si="13"/>
        <v>78</v>
      </c>
      <c r="Q562" s="8" t="str">
        <f>VLOOKUP(B562,辅助信息!E:M,9,FALSE)</f>
        <v>ZTWM-CDGS-XS-2024-0093-华西-颐海科创农业生态谷</v>
      </c>
      <c r="R562" s="8"/>
    </row>
    <row r="563" hidden="1" spans="2:18">
      <c r="B563" s="4" t="s">
        <v>48</v>
      </c>
      <c r="C563" s="5">
        <v>45706</v>
      </c>
      <c r="D563" s="4" t="str">
        <f>VLOOKUP(B563,辅助信息!E:K,7,FALSE)</f>
        <v>ZTWM-CDGS-YL-20240529-006</v>
      </c>
      <c r="E563" s="4" t="str">
        <f>VLOOKUP(F563,辅助信息!A:B,2,FALSE)</f>
        <v>螺纹钢</v>
      </c>
      <c r="F563" s="4" t="s">
        <v>21</v>
      </c>
      <c r="G563" s="7">
        <v>5</v>
      </c>
      <c r="H563" s="7" t="str">
        <f>_xlfn._xlws.FILTER('[1]2025年已发货'!$E:$E,'[1]2025年已发货'!$F:$F&amp;'[1]2025年已发货'!$C:$C&amp;'[1]2025年已发货'!$G:$G&amp;'[1]2025年已发货'!$H:$H=C563&amp;F563&amp;I563&amp;J563,"未发货")</f>
        <v>未发货</v>
      </c>
      <c r="I563" s="4" t="str">
        <f>VLOOKUP(B563,辅助信息!E:I,3,FALSE)</f>
        <v>(华西颐海-科创农业生态谷-1号钢筋房)成都市简阳市白金山水库</v>
      </c>
      <c r="J563" s="4" t="str">
        <f>VLOOKUP(B563,辅助信息!E:I,4,FALSE)</f>
        <v>石清国</v>
      </c>
      <c r="K563" s="4">
        <f>VLOOKUP(J563,辅助信息!H:I,2,FALSE)</f>
        <v>13458642015</v>
      </c>
      <c r="L563" s="83"/>
      <c r="M563" s="98">
        <v>45708</v>
      </c>
      <c r="N563" s="69"/>
      <c r="O563" s="71">
        <f ca="1" t="shared" si="12"/>
        <v>0</v>
      </c>
      <c r="P563" s="71">
        <f ca="1" t="shared" si="13"/>
        <v>78</v>
      </c>
      <c r="Q563" s="8" t="str">
        <f>VLOOKUP(B563,辅助信息!E:M,9,FALSE)</f>
        <v>ZTWM-CDGS-XS-2024-0093-华西-颐海科创农业生态谷</v>
      </c>
      <c r="R563" s="8"/>
    </row>
    <row r="564" s="8" customFormat="1" hidden="1" spans="2:17">
      <c r="B564" s="4" t="s">
        <v>29</v>
      </c>
      <c r="C564" s="5">
        <v>45707</v>
      </c>
      <c r="D564" s="4" t="str">
        <f>VLOOKUP(B564,辅助信息!E:K,7,FALSE)</f>
        <v>JWDDCD2024102400111</v>
      </c>
      <c r="E564" s="4" t="str">
        <f>VLOOKUP(F564,辅助信息!A:B,2,FALSE)</f>
        <v>螺纹钢</v>
      </c>
      <c r="F564" s="4" t="s">
        <v>27</v>
      </c>
      <c r="G564" s="4">
        <v>15</v>
      </c>
      <c r="H564" s="4">
        <f>_xlfn._xlws.FILTER('[1]2025年已发货'!$E:$E,'[1]2025年已发货'!$F:$F&amp;'[1]2025年已发货'!$C:$C&amp;'[1]2025年已发货'!$G:$G&amp;'[1]2025年已发货'!$H:$H=C564&amp;F564&amp;I564&amp;J564,"未发货")</f>
        <v>15</v>
      </c>
      <c r="I564" s="4" t="str">
        <f>VLOOKUP(B564,辅助信息!E:I,3,FALSE)</f>
        <v>（五冶达州国道542项目-二工区黄家湾隧道工段）四川省达州市达川区赵固镇黄家坡</v>
      </c>
      <c r="J564" s="4" t="str">
        <f>VLOOKUP(B564,辅助信息!E:I,4,FALSE)</f>
        <v>罗永方</v>
      </c>
      <c r="K564" s="4">
        <f>VLOOKUP(J564,辅助信息!H:I,2,FALSE)</f>
        <v>13551450899</v>
      </c>
      <c r="L564" s="56" t="str">
        <f>VLOOKUP(B564,辅助信息!E:J,6,FALSE)</f>
        <v>五冶建设送货单,4份材质书,送货车型9.6米,装货前联系收货人核实到场规格,没提前告知进场规格现场不给予接收</v>
      </c>
      <c r="M564" s="101">
        <v>45705</v>
      </c>
      <c r="O564" s="8">
        <f ca="1" t="shared" si="12"/>
        <v>0</v>
      </c>
      <c r="P564" s="8">
        <f ca="1" t="shared" si="13"/>
        <v>81</v>
      </c>
      <c r="Q564" s="8" t="str">
        <f>VLOOKUP(B564,辅助信息!E:M,9,FALSE)</f>
        <v>ZTWM-CDGS-XS-2024-0181-五冶天府-国道542项目（二批次）</v>
      </c>
    </row>
    <row r="565" s="8" customFormat="1" hidden="1" spans="2:17">
      <c r="B565" s="4" t="s">
        <v>29</v>
      </c>
      <c r="C565" s="5">
        <v>45707</v>
      </c>
      <c r="D565" s="4" t="str">
        <f>VLOOKUP(B565,辅助信息!E:K,7,FALSE)</f>
        <v>JWDDCD2024102400111</v>
      </c>
      <c r="E565" s="4" t="str">
        <f>VLOOKUP(F565,辅助信息!A:B,2,FALSE)</f>
        <v>螺纹钢</v>
      </c>
      <c r="F565" s="4" t="s">
        <v>32</v>
      </c>
      <c r="G565" s="4">
        <v>20</v>
      </c>
      <c r="H565" s="4">
        <f>_xlfn._xlws.FILTER('[1]2025年已发货'!$E:$E,'[1]2025年已发货'!$F:$F&amp;'[1]2025年已发货'!$C:$C&amp;'[1]2025年已发货'!$G:$G&amp;'[1]2025年已发货'!$H:$H=C565&amp;F565&amp;I565&amp;J565,"未发货")</f>
        <v>21</v>
      </c>
      <c r="I565" s="4" t="str">
        <f>VLOOKUP(B565,辅助信息!E:I,3,FALSE)</f>
        <v>（五冶达州国道542项目-二工区黄家湾隧道工段）四川省达州市达川区赵固镇黄家坡</v>
      </c>
      <c r="J565" s="4" t="str">
        <f>VLOOKUP(B565,辅助信息!E:I,4,FALSE)</f>
        <v>罗永方</v>
      </c>
      <c r="K565" s="4">
        <f>VLOOKUP(J565,辅助信息!H:I,2,FALSE)</f>
        <v>13551450899</v>
      </c>
      <c r="L565" s="85"/>
      <c r="M565" s="101">
        <v>45705</v>
      </c>
      <c r="O565" s="8">
        <f ca="1" t="shared" si="12"/>
        <v>0</v>
      </c>
      <c r="P565" s="8">
        <f ca="1" t="shared" si="13"/>
        <v>81</v>
      </c>
      <c r="Q565" s="8" t="str">
        <f>VLOOKUP(B565,辅助信息!E:M,9,FALSE)</f>
        <v>ZTWM-CDGS-XS-2024-0181-五冶天府-国道542项目（二批次）</v>
      </c>
    </row>
    <row r="566" s="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_xlfn._xlws.FILTER('[1]2025年已发货'!$E:$E,'[1]2025年已发货'!$F:$F&amp;'[1]2025年已发货'!$C:$C&amp;'[1]2025年已发货'!$G:$G&amp;'[1]2025年已发货'!$H:$H=C566&amp;F566&amp;I566&amp;J566,"未发货")</f>
        <v>35</v>
      </c>
      <c r="I566" s="4" t="str">
        <f>VLOOKUP(B566,辅助信息!E:I,3,FALSE)</f>
        <v>（五冶达州国道542项目-二工区黄家湾隧道工段）四川省达州市达川区赵固镇黄家坡</v>
      </c>
      <c r="J566" s="4" t="str">
        <f>VLOOKUP(B566,辅助信息!E:I,4,FALSE)</f>
        <v>罗永方</v>
      </c>
      <c r="K566" s="4">
        <f>VLOOKUP(J566,辅助信息!H:I,2,FALSE)</f>
        <v>13551450899</v>
      </c>
      <c r="L566" s="83"/>
      <c r="M566" s="101">
        <v>45705</v>
      </c>
      <c r="O566" s="8">
        <f ca="1" t="shared" si="12"/>
        <v>0</v>
      </c>
      <c r="P566" s="8">
        <f ca="1" t="shared" si="13"/>
        <v>81</v>
      </c>
      <c r="Q566" s="8" t="str">
        <f>VLOOKUP(B566,辅助信息!E:M,9,FALSE)</f>
        <v>ZTWM-CDGS-XS-2024-0181-五冶天府-国道542项目（二批次）</v>
      </c>
    </row>
    <row r="567" s="8" customFormat="1" ht="60" hidden="1" customHeight="1" spans="1:17">
      <c r="A567" s="102" t="s">
        <v>95</v>
      </c>
      <c r="B567" s="4" t="s">
        <v>78</v>
      </c>
      <c r="C567" s="5">
        <v>45707</v>
      </c>
      <c r="D567" s="4" t="str">
        <f>VLOOKUP(B567,辅助信息!E:K,7,FALSE)</f>
        <v>JWDDCD2024102400111</v>
      </c>
      <c r="E567" s="4" t="str">
        <f>VLOOKUP(F567,辅助信息!A:B,2,FALSE)</f>
        <v>螺纹钢</v>
      </c>
      <c r="F567" s="4" t="s">
        <v>33</v>
      </c>
      <c r="G567" s="4">
        <v>35</v>
      </c>
      <c r="H567" s="4">
        <f>_xlfn._xlws.FILTER('[1]2025年已发货'!$E:$E,'[1]2025年已发货'!$F:$F&amp;'[1]2025年已发货'!$C:$C&amp;'[1]2025年已发货'!$G:$G&amp;'[1]2025年已发货'!$H:$H=C567&amp;F567&amp;I567&amp;J567,"未发货")</f>
        <v>50</v>
      </c>
      <c r="I567" s="4" t="str">
        <f>VLOOKUP(B567,辅助信息!E:I,3,FALSE)</f>
        <v>（五冶达州国道542项目-二工区巴河特大桥工段-4号墩）达州市达川区桥湾镇陈余村</v>
      </c>
      <c r="J567" s="4" t="str">
        <f>VLOOKUP(B567,辅助信息!E:I,4,FALSE)</f>
        <v>谭福中</v>
      </c>
      <c r="K567" s="4">
        <f>VLOOKUP(J567,辅助信息!H:I,2,FALSE)</f>
        <v>15828538619</v>
      </c>
      <c r="L567" s="56" t="str">
        <f>VLOOKUP(B567,辅助信息!E:J,6,FALSE)</f>
        <v>五冶建设送货单,4份材质书,送货车型9.6米,装货前联系收货人核实到场规格,没提前告知进场规格现场不给予接收</v>
      </c>
      <c r="M567" s="101">
        <v>45705</v>
      </c>
      <c r="O567" s="8">
        <f ca="1" t="shared" si="12"/>
        <v>0</v>
      </c>
      <c r="P567" s="8">
        <f ca="1" t="shared" si="13"/>
        <v>81</v>
      </c>
      <c r="Q567" s="8" t="str">
        <f>VLOOKUP(B567,辅助信息!E:M,9,FALSE)</f>
        <v>ZTWM-CDGS-XS-2024-0181-五冶天府-国道542项目（二批次）</v>
      </c>
    </row>
    <row r="568" s="8" customFormat="1" ht="36" hidden="1" customHeight="1" spans="1:17">
      <c r="A568" s="102" t="s">
        <v>95</v>
      </c>
      <c r="B568" s="4" t="s">
        <v>69</v>
      </c>
      <c r="C568" s="5">
        <v>45707</v>
      </c>
      <c r="D568" s="4" t="str">
        <f>VLOOKUP(B568,辅助信息!E:K,7,FALSE)</f>
        <v>JWDDCD2025050800081</v>
      </c>
      <c r="E568" s="4" t="str">
        <f>VLOOKUP(F568,辅助信息!A:B,2,FALSE)</f>
        <v>螺纹钢</v>
      </c>
      <c r="F568" s="4" t="s">
        <v>21</v>
      </c>
      <c r="G568" s="4">
        <v>35</v>
      </c>
      <c r="H568" s="4" t="str">
        <f>_xlfn._xlws.FILTER('[1]2025年已发货'!$E:$E,'[1]2025年已发货'!$F:$F&amp;'[1]2025年已发货'!$C:$C&amp;'[1]2025年已发货'!$G:$G&amp;'[1]2025年已发货'!$H:$H=C568&amp;F568&amp;I568&amp;J568,"未发货")</f>
        <v>未发货</v>
      </c>
      <c r="I568" s="4" t="str">
        <f>VLOOKUP(B568,辅助信息!E:I,3,FALSE)</f>
        <v>（商投建工达州中医药科技园-4工区-2号楼）达州市通川区达州中医药职业学院犀牛大道北段</v>
      </c>
      <c r="J568" s="4" t="str">
        <f>VLOOKUP(B568,辅助信息!E:I,4,FALSE)</f>
        <v>张扬</v>
      </c>
      <c r="K568" s="4">
        <f>VLOOKUP(J568,辅助信息!H:I,2,FALSE)</f>
        <v>18381904567</v>
      </c>
      <c r="L568" s="56" t="str">
        <f>VLOOKUP(B568,辅助信息!E:J,6,FALSE)</f>
        <v>控制炉批号尽量少,优先安排达钢,提前联系到场规格及数量</v>
      </c>
      <c r="M568" s="101">
        <v>45704</v>
      </c>
      <c r="O568" s="8">
        <f ca="1" t="shared" si="12"/>
        <v>0</v>
      </c>
      <c r="P568" s="8">
        <f ca="1" t="shared" si="13"/>
        <v>82</v>
      </c>
      <c r="Q568" s="8" t="str">
        <f>VLOOKUP(B568,辅助信息!E:M,9,FALSE)</f>
        <v>ZTWM-CDGS-XS-2024-0134-商投建工达州中医药科技成果示范园项目</v>
      </c>
    </row>
    <row r="569" s="8" customFormat="1" hidden="1" spans="2:17">
      <c r="B569" s="4" t="s">
        <v>84</v>
      </c>
      <c r="C569" s="5">
        <v>45707</v>
      </c>
      <c r="D569" s="4" t="str">
        <f>VLOOKUP(B569,辅助信息!E:K,7,FALSE)</f>
        <v>JWDDCD2024102400111</v>
      </c>
      <c r="E569" s="4" t="str">
        <f>VLOOKUP(F569,辅助信息!A:B,2,FALSE)</f>
        <v>螺纹钢</v>
      </c>
      <c r="F569" s="4" t="s">
        <v>27</v>
      </c>
      <c r="G569" s="4">
        <v>8</v>
      </c>
      <c r="H569" s="4" t="str">
        <f>_xlfn._xlws.FILTER('[1]2025年已发货'!$E:$E,'[1]2025年已发货'!$F:$F&amp;'[1]2025年已发货'!$C:$C&amp;'[1]2025年已发货'!$G:$G&amp;'[1]2025年已发货'!$H:$H=C569&amp;F569&amp;I569&amp;J569,"未发货")</f>
        <v>未发货</v>
      </c>
      <c r="I569" s="4" t="str">
        <f>VLOOKUP(B569,辅助信息!E:I,3,FALSE)</f>
        <v>（五冶达州国道542项目-一工区路基一工段）四川省达州市达川区石梯火车站盖板加工点</v>
      </c>
      <c r="J569" s="4" t="str">
        <f>VLOOKUP(B569,辅助信息!E:I,4,FALSE)</f>
        <v>郑松</v>
      </c>
      <c r="K569" s="4">
        <f>VLOOKUP(J569,辅助信息!H:I,2,FALSE)</f>
        <v>13527304849</v>
      </c>
      <c r="L569" s="56" t="str">
        <f>VLOOKUP(B569,辅助信息!E:J,6,FALSE)</f>
        <v>五冶建设送货单,送货车型13米,装货前联系收货人核实到场规格,没提前告知进场规格现场不给予接收</v>
      </c>
      <c r="M569" s="101">
        <v>45705</v>
      </c>
      <c r="O569" s="8">
        <f ca="1" t="shared" si="12"/>
        <v>0</v>
      </c>
      <c r="P569" s="8">
        <f ca="1" t="shared" si="13"/>
        <v>81</v>
      </c>
      <c r="Q569" s="8" t="str">
        <f>VLOOKUP(B569,辅助信息!E:M,9,FALSE)</f>
        <v>ZTWM-CDGS-XS-2024-0181-五冶天府-国道542项目（二批次）</v>
      </c>
    </row>
    <row r="570" s="8" customFormat="1" hidden="1" spans="2:17">
      <c r="B570" s="4" t="s">
        <v>84</v>
      </c>
      <c r="C570" s="5">
        <v>45707</v>
      </c>
      <c r="D570" s="4" t="str">
        <f>VLOOKUP(B570,辅助信息!E:K,7,FALSE)</f>
        <v>JWDDCD2024102400111</v>
      </c>
      <c r="E570" s="4" t="str">
        <f>VLOOKUP(F570,辅助信息!A:B,2,FALSE)</f>
        <v>螺纹钢</v>
      </c>
      <c r="F570" s="4" t="s">
        <v>33</v>
      </c>
      <c r="G570" s="4">
        <v>8</v>
      </c>
      <c r="H570" s="4" t="str">
        <f>_xlfn._xlws.FILTER('[1]2025年已发货'!$E:$E,'[1]2025年已发货'!$F:$F&amp;'[1]2025年已发货'!$C:$C&amp;'[1]2025年已发货'!$G:$G&amp;'[1]2025年已发货'!$H:$H=C570&amp;F570&amp;I570&amp;J570,"未发货")</f>
        <v>未发货</v>
      </c>
      <c r="I570" s="4" t="str">
        <f>VLOOKUP(B570,辅助信息!E:I,3,FALSE)</f>
        <v>（五冶达州国道542项目-一工区路基一工段）四川省达州市达川区石梯火车站盖板加工点</v>
      </c>
      <c r="J570" s="4" t="str">
        <f>VLOOKUP(B570,辅助信息!E:I,4,FALSE)</f>
        <v>郑松</v>
      </c>
      <c r="K570" s="4">
        <f>VLOOKUP(J570,辅助信息!H:I,2,FALSE)</f>
        <v>13527304849</v>
      </c>
      <c r="L570" s="85"/>
      <c r="M570" s="101">
        <v>45705</v>
      </c>
      <c r="O570" s="8">
        <f ca="1" t="shared" si="12"/>
        <v>0</v>
      </c>
      <c r="P570" s="8">
        <f ca="1" t="shared" si="13"/>
        <v>81</v>
      </c>
      <c r="Q570" s="8" t="str">
        <f>VLOOKUP(B570,辅助信息!E:M,9,FALSE)</f>
        <v>ZTWM-CDGS-XS-2024-0181-五冶天府-国道542项目（二批次）</v>
      </c>
    </row>
    <row r="571" s="8" customFormat="1" hidden="1" spans="2:17">
      <c r="B571" s="4" t="s">
        <v>84</v>
      </c>
      <c r="C571" s="5">
        <v>45707</v>
      </c>
      <c r="D571" s="4" t="str">
        <f>VLOOKUP(B571,辅助信息!E:K,7,FALSE)</f>
        <v>JWDDCD2024102400111</v>
      </c>
      <c r="E571" s="4" t="str">
        <f>VLOOKUP(F571,辅助信息!A:B,2,FALSE)</f>
        <v>螺纹钢</v>
      </c>
      <c r="F571" s="4" t="s">
        <v>18</v>
      </c>
      <c r="G571" s="4">
        <v>12</v>
      </c>
      <c r="H571" s="4" t="str">
        <f>_xlfn._xlws.FILTER('[1]2025年已发货'!$E:$E,'[1]2025年已发货'!$F:$F&amp;'[1]2025年已发货'!$C:$C&amp;'[1]2025年已发货'!$G:$G&amp;'[1]2025年已发货'!$H:$H=C571&amp;F571&amp;I571&amp;J571,"未发货")</f>
        <v>未发货</v>
      </c>
      <c r="I571" s="4" t="str">
        <f>VLOOKUP(B571,辅助信息!E:I,3,FALSE)</f>
        <v>（五冶达州国道542项目-一工区路基一工段）四川省达州市达川区石梯火车站盖板加工点</v>
      </c>
      <c r="J571" s="4" t="str">
        <f>VLOOKUP(B571,辅助信息!E:I,4,FALSE)</f>
        <v>郑松</v>
      </c>
      <c r="K571" s="4">
        <f>VLOOKUP(J571,辅助信息!H:I,2,FALSE)</f>
        <v>13527304849</v>
      </c>
      <c r="L571" s="85"/>
      <c r="M571" s="101">
        <v>45705</v>
      </c>
      <c r="O571" s="8">
        <f ca="1" t="shared" si="12"/>
        <v>0</v>
      </c>
      <c r="P571" s="8">
        <v>3</v>
      </c>
      <c r="Q571" s="8" t="str">
        <f>VLOOKUP(B571,辅助信息!E:M,9,FALSE)</f>
        <v>ZTWM-CDGS-XS-2024-0181-五冶天府-国道542项目（二批次）</v>
      </c>
    </row>
    <row r="572" s="8" customFormat="1" hidden="1" spans="2:16">
      <c r="B572" s="4" t="s">
        <v>84</v>
      </c>
      <c r="C572" s="5">
        <v>45707</v>
      </c>
      <c r="D572" s="4" t="str">
        <f>VLOOKUP(B572,辅助信息!E:K,7,FALSE)</f>
        <v>JWDDCD2024102400111</v>
      </c>
      <c r="E572" s="4" t="str">
        <f>VLOOKUP(F572,辅助信息!A:B,2,FALSE)</f>
        <v>高线</v>
      </c>
      <c r="F572" s="4" t="s">
        <v>51</v>
      </c>
      <c r="G572" s="4">
        <v>5</v>
      </c>
      <c r="H572" s="4" t="str">
        <f>_xlfn._xlws.FILTER('[1]2025年已发货'!$E:$E,'[1]2025年已发货'!$F:$F&amp;'[1]2025年已发货'!$C:$C&amp;'[1]2025年已发货'!$G:$G&amp;'[1]2025年已发货'!$H:$H=C572&amp;F572&amp;I572&amp;J572,"未发货")</f>
        <v>未发货</v>
      </c>
      <c r="I572" s="4" t="str">
        <f>VLOOKUP(B572,辅助信息!E:I,3,FALSE)</f>
        <v>（五冶达州国道542项目-一工区路基一工段）四川省达州市达川区石梯火车站盖板加工点</v>
      </c>
      <c r="J572" s="4" t="str">
        <f>VLOOKUP(B572,辅助信息!E:I,4,FALSE)</f>
        <v>郑松</v>
      </c>
      <c r="K572" s="4">
        <f>VLOOKUP(J572,辅助信息!H:I,2,FALSE)</f>
        <v>13527304849</v>
      </c>
      <c r="L572" s="83"/>
      <c r="M572" s="101">
        <v>45705</v>
      </c>
      <c r="O572" s="8">
        <f ca="1" t="shared" si="12"/>
        <v>0</v>
      </c>
      <c r="P572" s="8">
        <v>3</v>
      </c>
    </row>
    <row r="573" s="8" customFormat="1" ht="60" hidden="1" customHeight="1" spans="1:17">
      <c r="A573" s="102" t="s">
        <v>95</v>
      </c>
      <c r="B573" s="4" t="s">
        <v>75</v>
      </c>
      <c r="C573" s="5">
        <v>45707</v>
      </c>
      <c r="D573" s="4" t="str">
        <f>VLOOKUP(B573,辅助信息!E:K,7,FALSE)</f>
        <v>JWDDCD2024102400111</v>
      </c>
      <c r="E573" s="4" t="str">
        <f>VLOOKUP(F573,辅助信息!A:B,2,FALSE)</f>
        <v>螺纹钢</v>
      </c>
      <c r="F573" s="4" t="s">
        <v>65</v>
      </c>
      <c r="G573" s="4">
        <v>35</v>
      </c>
      <c r="H573" s="4" t="str">
        <f>_xlfn._xlws.FILTER('[1]2025年已发货'!$E:$E,'[1]2025年已发货'!$F:$F&amp;'[1]2025年已发货'!$C:$C&amp;'[1]2025年已发货'!$G:$G&amp;'[1]2025年已发货'!$H:$H=C573&amp;F573&amp;I573&amp;J573,"未发货")</f>
        <v>未发货</v>
      </c>
      <c r="I573" s="4" t="str">
        <f>VLOOKUP(B573,辅助信息!E:I,3,FALSE)</f>
        <v>（五冶达州国道542项目-一工区桥梁一工段）四川省达州市四川省达州市达川区石桥镇武寨村</v>
      </c>
      <c r="J573" s="4" t="str">
        <f>VLOOKUP(B573,辅助信息!E:I,4,FALSE)</f>
        <v>杨勇</v>
      </c>
      <c r="K573" s="4">
        <f>VLOOKUP(J573,辅助信息!H:I,2,FALSE)</f>
        <v>18398563998</v>
      </c>
      <c r="L573" s="56" t="str">
        <f>VLOOKUP(B573,辅助信息!E:J,6,FALSE)</f>
        <v>五冶建设送货单,送货车型13米,装货前联系收货人核实到场规格,没提前告知进场规格现场不给予接收</v>
      </c>
      <c r="M573" s="101">
        <v>45709</v>
      </c>
      <c r="O573" s="8">
        <f ca="1" t="shared" si="12"/>
        <v>0</v>
      </c>
      <c r="P573" s="8">
        <f ca="1" t="shared" ref="P573:P624" si="14">IF(M573="","",IF(N573&lt;&gt;"",MAX(N573-M573,0),IF(TODAY()&gt;M573,TODAY()-M573,0)))</f>
        <v>77</v>
      </c>
      <c r="Q573" s="8" t="str">
        <f>VLOOKUP(B573,辅助信息!E:M,9,FALSE)</f>
        <v>ZTWM-CDGS-XS-2024-0181-五冶天府-国道542项目（二批次）</v>
      </c>
    </row>
    <row r="574" s="8" customFormat="1" hidden="1" spans="2:17">
      <c r="B574" s="4" t="s">
        <v>87</v>
      </c>
      <c r="C574" s="5">
        <v>45707</v>
      </c>
      <c r="D574" s="4" t="str">
        <f>VLOOKUP(B574,辅助信息!E:K,7,FALSE)</f>
        <v>JWDDCD2024102400111</v>
      </c>
      <c r="E574" s="4" t="str">
        <f>VLOOKUP(F574,辅助信息!A:B,2,FALSE)</f>
        <v>螺纹钢</v>
      </c>
      <c r="F574" s="4" t="s">
        <v>27</v>
      </c>
      <c r="G574" s="4">
        <v>8</v>
      </c>
      <c r="H574" s="4" t="str">
        <f>_xlfn._xlws.FILTER('[1]2025年已发货'!$E:$E,'[1]2025年已发货'!$F:$F&amp;'[1]2025年已发货'!$C:$C&amp;'[1]2025年已发货'!$G:$G&amp;'[1]2025年已发货'!$H:$H=C574&amp;F574&amp;I574&amp;J574,"未发货")</f>
        <v>未发货</v>
      </c>
      <c r="I574" s="4" t="str">
        <f>VLOOKUP(B574,辅助信息!E:I,3,FALSE)</f>
        <v>（五冶达州国道542项目-一工区桥梁二工段）四川省达州市达川区达川区石梯镇石成村</v>
      </c>
      <c r="J574" s="4" t="str">
        <f>VLOOKUP(B574,辅助信息!E:I,4,FALSE)</f>
        <v>夏树彬</v>
      </c>
      <c r="K574" s="4">
        <f>VLOOKUP(J574,辅助信息!H:I,2,FALSE)</f>
        <v>13518183653</v>
      </c>
      <c r="L574" s="56" t="str">
        <f>VLOOKUP(B574,辅助信息!E:J,6,FALSE)</f>
        <v>五冶建设送货单,送货车型9.6米,装货前联系收货人核实到场规格,没提前告知进场规格现场不给予接收</v>
      </c>
      <c r="M574" s="101">
        <v>45706</v>
      </c>
      <c r="O574" s="8">
        <f ca="1" t="shared" si="12"/>
        <v>0</v>
      </c>
      <c r="P574" s="8">
        <f ca="1" t="shared" si="14"/>
        <v>80</v>
      </c>
      <c r="Q574" s="8" t="str">
        <f>VLOOKUP(B574,辅助信息!E:M,9,FALSE)</f>
        <v>ZTWM-CDGS-XS-2024-0181-五冶天府-国道542项目（二批次）</v>
      </c>
    </row>
    <row r="575" s="8" customFormat="1" hidden="1" spans="2:17">
      <c r="B575" s="4" t="s">
        <v>87</v>
      </c>
      <c r="C575" s="5">
        <v>45707</v>
      </c>
      <c r="D575" s="4" t="str">
        <f>VLOOKUP(B575,辅助信息!E:K,7,FALSE)</f>
        <v>JWDDCD2024102400111</v>
      </c>
      <c r="E575" s="4" t="str">
        <f>VLOOKUP(F575,辅助信息!A:B,2,FALSE)</f>
        <v>螺纹钢</v>
      </c>
      <c r="F575" s="4" t="s">
        <v>65</v>
      </c>
      <c r="G575" s="4">
        <v>27</v>
      </c>
      <c r="H575" s="4" t="str">
        <f>_xlfn._xlws.FILTER('[1]2025年已发货'!$E:$E,'[1]2025年已发货'!$F:$F&amp;'[1]2025年已发货'!$C:$C&amp;'[1]2025年已发货'!$G:$G&amp;'[1]2025年已发货'!$H:$H=C575&amp;F575&amp;I575&amp;J575,"未发货")</f>
        <v>未发货</v>
      </c>
      <c r="I575" s="4" t="str">
        <f>VLOOKUP(B575,辅助信息!E:I,3,FALSE)</f>
        <v>（五冶达州国道542项目-一工区桥梁二工段）四川省达州市达川区达川区石梯镇石成村</v>
      </c>
      <c r="J575" s="4" t="str">
        <f>VLOOKUP(B575,辅助信息!E:I,4,FALSE)</f>
        <v>夏树彬</v>
      </c>
      <c r="K575" s="4">
        <f>VLOOKUP(J575,辅助信息!H:I,2,FALSE)</f>
        <v>13518183653</v>
      </c>
      <c r="L575" s="83"/>
      <c r="M575" s="101">
        <v>45706</v>
      </c>
      <c r="O575" s="8">
        <f ca="1" t="shared" si="12"/>
        <v>0</v>
      </c>
      <c r="P575" s="8">
        <f ca="1" t="shared" si="14"/>
        <v>80</v>
      </c>
      <c r="Q575" s="8" t="str">
        <f>VLOOKUP(B575,辅助信息!E:M,9,FALSE)</f>
        <v>ZTWM-CDGS-XS-2024-0181-五冶天府-国道542项目（二批次）</v>
      </c>
    </row>
    <row r="576" s="8" customFormat="1" hidden="1" spans="2:17">
      <c r="B576" s="4" t="s">
        <v>74</v>
      </c>
      <c r="C576" s="5">
        <v>45707</v>
      </c>
      <c r="D576" s="4" t="str">
        <f>VLOOKUP(B576,辅助信息!E:K,7,FALSE)</f>
        <v>JWDDCD2024102400111</v>
      </c>
      <c r="E576" s="4" t="str">
        <f>VLOOKUP(F576,辅助信息!A:B,2,FALSE)</f>
        <v>螺纹钢</v>
      </c>
      <c r="F576" s="4" t="s">
        <v>19</v>
      </c>
      <c r="G576" s="4">
        <v>12</v>
      </c>
      <c r="H576" s="4" t="str">
        <f>_xlfn._xlws.FILTER('[1]2025年已发货'!$E:$E,'[1]2025年已发货'!$F:$F&amp;'[1]2025年已发货'!$C:$C&amp;'[1]2025年已发货'!$G:$G&amp;'[1]2025年已发货'!$H:$H=C576&amp;F576&amp;I576&amp;J576,"未发货")</f>
        <v>未发货</v>
      </c>
      <c r="I576" s="4" t="str">
        <f>VLOOKUP(B576,辅助信息!E:I,3,FALSE)</f>
        <v>（五冶达州国道542项目-桥梁4标）四川省达州市达川区大堰镇双井村</v>
      </c>
      <c r="J576" s="4" t="str">
        <f>VLOOKUP(B576,辅助信息!E:I,4,FALSE)</f>
        <v>吴志强</v>
      </c>
      <c r="K576" s="4">
        <f>VLOOKUP(J576,辅助信息!H:I,2,FALSE)</f>
        <v>18820030907</v>
      </c>
      <c r="L576" s="56" t="str">
        <f>VLOOKUP(B576,辅助信息!E:J,6,FALSE)</f>
        <v>五冶建设送货单,送货车型13米,装货前联系收货人核实到场规格,没提前告知进场规格现场不给予接收</v>
      </c>
      <c r="M576" s="101">
        <v>45711</v>
      </c>
      <c r="O576" s="8">
        <f ca="1" t="shared" si="12"/>
        <v>0</v>
      </c>
      <c r="P576" s="8">
        <f ca="1" t="shared" si="14"/>
        <v>75</v>
      </c>
      <c r="Q576" s="8" t="str">
        <f>VLOOKUP(B576,辅助信息!E:M,9,FALSE)</f>
        <v>ZTWM-CDGS-XS-2024-0181-五冶天府-国道542项目（二批次）</v>
      </c>
    </row>
    <row r="577" s="8" customFormat="1" hidden="1" spans="2:17">
      <c r="B577" s="4" t="s">
        <v>74</v>
      </c>
      <c r="C577" s="5">
        <v>45707</v>
      </c>
      <c r="D577" s="4" t="str">
        <f>VLOOKUP(B577,辅助信息!E:K,7,FALSE)</f>
        <v>JWDDCD2024102400111</v>
      </c>
      <c r="E577" s="4" t="str">
        <f>VLOOKUP(F577,辅助信息!A:B,2,FALSE)</f>
        <v>螺纹钢</v>
      </c>
      <c r="F577" s="4" t="s">
        <v>33</v>
      </c>
      <c r="G577" s="4">
        <v>12</v>
      </c>
      <c r="H577" s="4" t="str">
        <f>_xlfn._xlws.FILTER('[1]2025年已发货'!$E:$E,'[1]2025年已发货'!$F:$F&amp;'[1]2025年已发货'!$C:$C&amp;'[1]2025年已发货'!$G:$G&amp;'[1]2025年已发货'!$H:$H=C577&amp;F577&amp;I577&amp;J577,"未发货")</f>
        <v>未发货</v>
      </c>
      <c r="I577" s="4" t="str">
        <f>VLOOKUP(B577,辅助信息!E:I,3,FALSE)</f>
        <v>（五冶达州国道542项目-桥梁4标）四川省达州市达川区大堰镇双井村</v>
      </c>
      <c r="J577" s="4" t="str">
        <f>VLOOKUP(B577,辅助信息!E:I,4,FALSE)</f>
        <v>吴志强</v>
      </c>
      <c r="K577" s="4">
        <f>VLOOKUP(J577,辅助信息!H:I,2,FALSE)</f>
        <v>18820030907</v>
      </c>
      <c r="L577" s="85"/>
      <c r="M577" s="101">
        <v>45711</v>
      </c>
      <c r="O577" s="8">
        <f ca="1" t="shared" si="12"/>
        <v>0</v>
      </c>
      <c r="P577" s="8">
        <f ca="1" t="shared" si="14"/>
        <v>75</v>
      </c>
      <c r="Q577" s="8" t="str">
        <f>VLOOKUP(B577,辅助信息!E:M,9,FALSE)</f>
        <v>ZTWM-CDGS-XS-2024-0181-五冶天府-国道542项目（二批次）</v>
      </c>
    </row>
    <row r="578" s="8" customFormat="1" hidden="1" spans="2:17">
      <c r="B578" s="4" t="s">
        <v>74</v>
      </c>
      <c r="C578" s="5">
        <v>45707</v>
      </c>
      <c r="D578" s="4" t="str">
        <f>VLOOKUP(B578,辅助信息!E:K,7,FALSE)</f>
        <v>JWDDCD2024102400111</v>
      </c>
      <c r="E578" s="4" t="str">
        <f>VLOOKUP(F578,辅助信息!A:B,2,FALSE)</f>
        <v>螺纹钢</v>
      </c>
      <c r="F578" s="4" t="s">
        <v>28</v>
      </c>
      <c r="G578" s="4">
        <v>12</v>
      </c>
      <c r="H578" s="4" t="str">
        <f>_xlfn._xlws.FILTER('[1]2025年已发货'!$E:$E,'[1]2025年已发货'!$F:$F&amp;'[1]2025年已发货'!$C:$C&amp;'[1]2025年已发货'!$G:$G&amp;'[1]2025年已发货'!$H:$H=C578&amp;F578&amp;I578&amp;J578,"未发货")</f>
        <v>未发货</v>
      </c>
      <c r="I578" s="4" t="str">
        <f>VLOOKUP(B578,辅助信息!E:I,3,FALSE)</f>
        <v>（五冶达州国道542项目-桥梁4标）四川省达州市达川区大堰镇双井村</v>
      </c>
      <c r="J578" s="4" t="str">
        <f>VLOOKUP(B578,辅助信息!E:I,4,FALSE)</f>
        <v>吴志强</v>
      </c>
      <c r="K578" s="4">
        <f>VLOOKUP(J578,辅助信息!H:I,2,FALSE)</f>
        <v>18820030907</v>
      </c>
      <c r="L578" s="85"/>
      <c r="M578" s="101">
        <v>45711</v>
      </c>
      <c r="O578" s="8">
        <f ca="1" t="shared" si="12"/>
        <v>0</v>
      </c>
      <c r="P578" s="8">
        <f ca="1" t="shared" si="14"/>
        <v>75</v>
      </c>
      <c r="Q578" s="8" t="str">
        <f>VLOOKUP(B578,辅助信息!E:M,9,FALSE)</f>
        <v>ZTWM-CDGS-XS-2024-0181-五冶天府-国道542项目（二批次）</v>
      </c>
    </row>
    <row r="579" s="8" customFormat="1" hidden="1" spans="2:17">
      <c r="B579" s="4" t="s">
        <v>74</v>
      </c>
      <c r="C579" s="5">
        <v>45707</v>
      </c>
      <c r="D579" s="4" t="str">
        <f>VLOOKUP(B579,辅助信息!E:K,7,FALSE)</f>
        <v>JWDDCD2024102400111</v>
      </c>
      <c r="E579" s="4" t="str">
        <f>VLOOKUP(F579,辅助信息!A:B,2,FALSE)</f>
        <v>螺纹钢</v>
      </c>
      <c r="F579" s="4" t="s">
        <v>18</v>
      </c>
      <c r="G579" s="4">
        <v>3</v>
      </c>
      <c r="H579" s="4" t="str">
        <f>_xlfn._xlws.FILTER('[1]2025年已发货'!$E:$E,'[1]2025年已发货'!$F:$F&amp;'[1]2025年已发货'!$C:$C&amp;'[1]2025年已发货'!$G:$G&amp;'[1]2025年已发货'!$H:$H=C579&amp;F579&amp;I579&amp;J579,"未发货")</f>
        <v>未发货</v>
      </c>
      <c r="I579" s="4" t="str">
        <f>VLOOKUP(B579,辅助信息!E:I,3,FALSE)</f>
        <v>（五冶达州国道542项目-桥梁4标）四川省达州市达川区大堰镇双井村</v>
      </c>
      <c r="J579" s="4" t="str">
        <f>VLOOKUP(B579,辅助信息!E:I,4,FALSE)</f>
        <v>吴志强</v>
      </c>
      <c r="K579" s="4">
        <f>VLOOKUP(J579,辅助信息!H:I,2,FALSE)</f>
        <v>18820030907</v>
      </c>
      <c r="L579" s="83"/>
      <c r="M579" s="101">
        <v>45711</v>
      </c>
      <c r="O579" s="8">
        <f ca="1" t="shared" si="12"/>
        <v>0</v>
      </c>
      <c r="P579" s="8">
        <f ca="1" t="shared" si="14"/>
        <v>75</v>
      </c>
      <c r="Q579" s="8" t="str">
        <f>VLOOKUP(B579,辅助信息!E:M,9,FALSE)</f>
        <v>ZTWM-CDGS-XS-2024-0181-五冶天府-国道542项目（二批次）</v>
      </c>
    </row>
    <row r="580" s="8" customFormat="1" hidden="1" spans="1:17">
      <c r="A580" s="102" t="s">
        <v>96</v>
      </c>
      <c r="B580" s="103" t="s">
        <v>88</v>
      </c>
      <c r="C580" s="5">
        <v>45707</v>
      </c>
      <c r="D580" s="4" t="str">
        <f>VLOOKUP(B580,辅助信息!E:K,7,FALSE)</f>
        <v>JWDDCD2025021900064</v>
      </c>
      <c r="E580" s="4" t="str">
        <f>VLOOKUP(F580,辅助信息!A:B,2,FALSE)</f>
        <v>高线</v>
      </c>
      <c r="F580" s="4" t="s">
        <v>57</v>
      </c>
      <c r="G580" s="4">
        <v>6</v>
      </c>
      <c r="H580" s="4" t="str">
        <f>_xlfn._xlws.FILTER('[1]2025年已发货'!$E:$E,'[1]2025年已发货'!$F:$F&amp;'[1]2025年已发货'!$C:$C&amp;'[1]2025年已发货'!$G:$G&amp;'[1]2025年已发货'!$H:$H=C580&amp;F580&amp;I580&amp;J580,"未发货")</f>
        <v>未发货</v>
      </c>
      <c r="I580" s="4" t="str">
        <f>VLOOKUP(B580,辅助信息!E:I,3,FALSE)</f>
        <v>(五冶钢构医学科学产业园建设项目房建二部-四标（5-4）)四川省南充市顺庆区搬罾街道学府大道二段</v>
      </c>
      <c r="J580" s="4" t="str">
        <f>VLOOKUP(B580,辅助信息!E:I,4,FALSE)</f>
        <v>安南</v>
      </c>
      <c r="K580" s="4">
        <f>VLOOKUP(J580,辅助信息!H:I,2,FALSE)</f>
        <v>19950525030</v>
      </c>
      <c r="L580" s="56"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8">
        <f ca="1" t="shared" si="12"/>
        <v>0</v>
      </c>
      <c r="P580" s="8">
        <f ca="1" t="shared" si="14"/>
        <v>80</v>
      </c>
      <c r="Q580" s="8" t="str">
        <f>VLOOKUP(B580,辅助信息!E:M,9,FALSE)</f>
        <v>ZTWM-CDGS-XS-2024-0248-五冶钢构-南充市医学院项目</v>
      </c>
    </row>
    <row r="581" s="8" customFormat="1" hidden="1" spans="2:17">
      <c r="B581" s="103" t="s">
        <v>88</v>
      </c>
      <c r="C581" s="5">
        <v>45707</v>
      </c>
      <c r="D581" s="4" t="str">
        <f>VLOOKUP(B581,辅助信息!E:K,7,FALSE)</f>
        <v>JWDDCD2025021900064</v>
      </c>
      <c r="E581" s="4" t="str">
        <f>VLOOKUP(F581,辅助信息!A:B,2,FALSE)</f>
        <v>盘螺</v>
      </c>
      <c r="F581" s="4" t="s">
        <v>40</v>
      </c>
      <c r="G581" s="4">
        <v>14</v>
      </c>
      <c r="H581" s="4" t="str">
        <f>_xlfn._xlws.FILTER('[1]2025年已发货'!$E:$E,'[1]2025年已发货'!$F:$F&amp;'[1]2025年已发货'!$C:$C&amp;'[1]2025年已发货'!$G:$G&amp;'[1]2025年已发货'!$H:$H=C581&amp;F581&amp;I581&amp;J581,"未发货")</f>
        <v>未发货</v>
      </c>
      <c r="I581" s="4" t="str">
        <f>VLOOKUP(B581,辅助信息!E:I,3,FALSE)</f>
        <v>(五冶钢构医学科学产业园建设项目房建二部-四标（5-4）)四川省南充市顺庆区搬罾街道学府大道二段</v>
      </c>
      <c r="J581" s="4" t="str">
        <f>VLOOKUP(B581,辅助信息!E:I,4,FALSE)</f>
        <v>安南</v>
      </c>
      <c r="K581" s="4">
        <f>VLOOKUP(J581,辅助信息!H:I,2,FALSE)</f>
        <v>19950525030</v>
      </c>
      <c r="L581" s="85"/>
      <c r="M581" s="101">
        <v>45706</v>
      </c>
      <c r="O581" s="8">
        <f ca="1" t="shared" si="12"/>
        <v>0</v>
      </c>
      <c r="P581" s="8">
        <f ca="1" t="shared" si="14"/>
        <v>80</v>
      </c>
      <c r="Q581" s="8" t="str">
        <f>VLOOKUP(B581,辅助信息!E:M,9,FALSE)</f>
        <v>ZTWM-CDGS-XS-2024-0248-五冶钢构-南充市医学院项目</v>
      </c>
    </row>
    <row r="582" s="8" customFormat="1" hidden="1" spans="2:17">
      <c r="B582" s="103" t="s">
        <v>88</v>
      </c>
      <c r="C582" s="5">
        <v>45707</v>
      </c>
      <c r="D582" s="4" t="str">
        <f>VLOOKUP(B582,辅助信息!E:K,7,FALSE)</f>
        <v>JWDDCD2025021900064</v>
      </c>
      <c r="E582" s="4" t="str">
        <f>VLOOKUP(F582,辅助信息!A:B,2,FALSE)</f>
        <v>螺纹钢</v>
      </c>
      <c r="F582" s="4" t="s">
        <v>30</v>
      </c>
      <c r="G582" s="4">
        <v>3</v>
      </c>
      <c r="H582" s="4" t="str">
        <f>_xlfn._xlws.FILTER('[1]2025年已发货'!$E:$E,'[1]2025年已发货'!$F:$F&amp;'[1]2025年已发货'!$C:$C&amp;'[1]2025年已发货'!$G:$G&amp;'[1]2025年已发货'!$H:$H=C582&amp;F582&amp;I582&amp;J582,"未发货")</f>
        <v>未发货</v>
      </c>
      <c r="I582" s="4" t="str">
        <f>VLOOKUP(B582,辅助信息!E:I,3,FALSE)</f>
        <v>(五冶钢构医学科学产业园建设项目房建二部-四标（5-4）)四川省南充市顺庆区搬罾街道学府大道二段</v>
      </c>
      <c r="J582" s="4" t="str">
        <f>VLOOKUP(B582,辅助信息!E:I,4,FALSE)</f>
        <v>安南</v>
      </c>
      <c r="K582" s="4">
        <f>VLOOKUP(J582,辅助信息!H:I,2,FALSE)</f>
        <v>19950525030</v>
      </c>
      <c r="L582" s="85"/>
      <c r="M582" s="101">
        <v>45706</v>
      </c>
      <c r="O582" s="8">
        <f ca="1" t="shared" si="12"/>
        <v>0</v>
      </c>
      <c r="P582" s="8">
        <f ca="1" t="shared" si="14"/>
        <v>80</v>
      </c>
      <c r="Q582" s="8" t="str">
        <f>VLOOKUP(B582,辅助信息!E:M,9,FALSE)</f>
        <v>ZTWM-CDGS-XS-2024-0248-五冶钢构-南充市医学院项目</v>
      </c>
    </row>
    <row r="583" s="8" customFormat="1" hidden="1" spans="2:17">
      <c r="B583" s="103" t="s">
        <v>72</v>
      </c>
      <c r="C583" s="5">
        <v>45707</v>
      </c>
      <c r="D583" s="4" t="str">
        <f>VLOOKUP(B583,辅助信息!E:K,7,FALSE)</f>
        <v>JWDDCD2025021900064</v>
      </c>
      <c r="E583" s="4" t="str">
        <f>VLOOKUP(F583,辅助信息!A:B,2,FALSE)</f>
        <v>高线</v>
      </c>
      <c r="F583" s="4" t="s">
        <v>53</v>
      </c>
      <c r="G583" s="4">
        <v>6</v>
      </c>
      <c r="H583" s="4" t="str">
        <f>_xlfn._xlws.FILTER('[1]2025年已发货'!$E:$E,'[1]2025年已发货'!$F:$F&amp;'[1]2025年已发货'!$C:$C&amp;'[1]2025年已发货'!$G:$G&amp;'[1]2025年已发货'!$H:$H=C583&amp;F583&amp;I583&amp;J583,"未发货")</f>
        <v>未发货</v>
      </c>
      <c r="I583" s="4" t="str">
        <f>VLOOKUP(B583,辅助信息!E:I,3,FALSE)</f>
        <v>(五冶钢构医学科学产业园建设项目房建二部-网羽馆（6-5）)四川省南充市顺庆区搬罾街道学府大道二段</v>
      </c>
      <c r="J583" s="4" t="str">
        <f>VLOOKUP(B583,辅助信息!E:I,4,FALSE)</f>
        <v>安南</v>
      </c>
      <c r="K583" s="4">
        <f>VLOOKUP(J583,辅助信息!H:I,2,FALSE)</f>
        <v>19950525030</v>
      </c>
      <c r="L583" s="85"/>
      <c r="M583" s="101">
        <v>45708</v>
      </c>
      <c r="O583" s="8">
        <f ca="1" t="shared" si="12"/>
        <v>0</v>
      </c>
      <c r="P583" s="8">
        <f ca="1" t="shared" si="14"/>
        <v>78</v>
      </c>
      <c r="Q583" s="8" t="str">
        <f>VLOOKUP(B583,辅助信息!E:M,9,FALSE)</f>
        <v>ZTWM-CDGS-XS-2024-0248-五冶钢构-南充市医学院项目</v>
      </c>
    </row>
    <row r="584" s="8" customFormat="1" hidden="1" spans="2:17">
      <c r="B584" s="103" t="s">
        <v>72</v>
      </c>
      <c r="C584" s="5">
        <v>45707</v>
      </c>
      <c r="D584" s="4" t="str">
        <f>VLOOKUP(B584,辅助信息!E:K,7,FALSE)</f>
        <v>JWDDCD2025021900064</v>
      </c>
      <c r="E584" s="4" t="str">
        <f>VLOOKUP(F584,辅助信息!A:B,2,FALSE)</f>
        <v>螺纹钢</v>
      </c>
      <c r="F584" s="103" t="s">
        <v>19</v>
      </c>
      <c r="G584" s="4">
        <v>6</v>
      </c>
      <c r="H584" s="4" t="str">
        <f>_xlfn._xlws.FILTER('[1]2025年已发货'!$E:$E,'[1]2025年已发货'!$F:$F&amp;'[1]2025年已发货'!$C:$C&amp;'[1]2025年已发货'!$G:$G&amp;'[1]2025年已发货'!$H:$H=C584&amp;F584&amp;I584&amp;J584,"未发货")</f>
        <v>未发货</v>
      </c>
      <c r="I584" s="4" t="str">
        <f>VLOOKUP(B584,辅助信息!E:I,3,FALSE)</f>
        <v>(五冶钢构医学科学产业园建设项目房建二部-网羽馆（6-5）)四川省南充市顺庆区搬罾街道学府大道二段</v>
      </c>
      <c r="J584" s="4" t="str">
        <f>VLOOKUP(B584,辅助信息!E:I,4,FALSE)</f>
        <v>安南</v>
      </c>
      <c r="K584" s="4">
        <f>VLOOKUP(J584,辅助信息!H:I,2,FALSE)</f>
        <v>19950525030</v>
      </c>
      <c r="L584" s="83"/>
      <c r="M584" s="101">
        <v>45708</v>
      </c>
      <c r="O584" s="8">
        <f ca="1" t="shared" si="12"/>
        <v>0</v>
      </c>
      <c r="P584" s="8">
        <f ca="1" t="shared" si="14"/>
        <v>78</v>
      </c>
      <c r="Q584" s="8" t="str">
        <f>VLOOKUP(B584,辅助信息!E:M,9,FALSE)</f>
        <v>ZTWM-CDGS-XS-2024-0248-五冶钢构-南充市医学院项目</v>
      </c>
    </row>
    <row r="585" s="8" customFormat="1" hidden="1" spans="2:17">
      <c r="B585" s="4" t="s">
        <v>89</v>
      </c>
      <c r="C585" s="5">
        <v>45707</v>
      </c>
      <c r="D585" s="4" t="str">
        <f>VLOOKUP(B585,辅助信息!E:K,7,FALSE)</f>
        <v>JWDDCD2025021900064</v>
      </c>
      <c r="E585" s="4" t="str">
        <f>VLOOKUP(F585,辅助信息!A:B,2,FALSE)</f>
        <v>螺纹钢</v>
      </c>
      <c r="F585" s="4" t="s">
        <v>32</v>
      </c>
      <c r="G585" s="4">
        <f>130-70</f>
        <v>60</v>
      </c>
      <c r="H585" s="4">
        <f>_xlfn._xlws.FILTER('[1]2025年已发货'!$E:$E,'[1]2025年已发货'!$F:$F&amp;'[1]2025年已发货'!$C:$C&amp;'[1]2025年已发货'!$G:$G&amp;'[1]2025年已发货'!$H:$H=C585&amp;F585&amp;I585&amp;J585,"未发货")</f>
        <v>45</v>
      </c>
      <c r="I585" s="4" t="str">
        <f>VLOOKUP(B585,辅助信息!E:I,3,FALSE)</f>
        <v>(五冶钢构医学科学产业园建设项目房建三部-排洪渠)四川省南充市顺庆区搬罾街道学府大道二段</v>
      </c>
      <c r="J585" s="4" t="str">
        <f>VLOOKUP(B585,辅助信息!E:I,4,FALSE)</f>
        <v>郑林</v>
      </c>
      <c r="K585" s="4">
        <f>VLOOKUP(J585,辅助信息!H:I,2,FALSE)</f>
        <v>18349955455</v>
      </c>
      <c r="L585" s="56"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8">
        <f ca="1" t="shared" si="12"/>
        <v>0</v>
      </c>
      <c r="P585" s="8">
        <f ca="1" t="shared" si="14"/>
        <v>78</v>
      </c>
      <c r="Q585" s="8" t="str">
        <f>VLOOKUP(B585,辅助信息!E:M,9,FALSE)</f>
        <v>ZTWM-CDGS-XS-2024-0248-五冶钢构-南充市医学院项目</v>
      </c>
    </row>
    <row r="586" s="8" customFormat="1" hidden="1" spans="2:17">
      <c r="B586" s="4" t="s">
        <v>89</v>
      </c>
      <c r="C586" s="5">
        <v>45707</v>
      </c>
      <c r="D586" s="4" t="str">
        <f>VLOOKUP(B586,辅助信息!E:K,7,FALSE)</f>
        <v>JWDDCD2025021900064</v>
      </c>
      <c r="E586" s="4" t="str">
        <f>VLOOKUP(F586,辅助信息!A:B,2,FALSE)</f>
        <v>螺纹钢</v>
      </c>
      <c r="F586" s="4" t="s">
        <v>18</v>
      </c>
      <c r="G586" s="4">
        <v>25</v>
      </c>
      <c r="H586" s="4" t="str">
        <f>_xlfn._xlws.FILTER('[1]2025年已发货'!$E:$E,'[1]2025年已发货'!$F:$F&amp;'[1]2025年已发货'!$C:$C&amp;'[1]2025年已发货'!$G:$G&amp;'[1]2025年已发货'!$H:$H=C586&amp;F586&amp;I586&amp;J586,"未发货")</f>
        <v>未发货</v>
      </c>
      <c r="I586" s="4" t="str">
        <f>VLOOKUP(B586,辅助信息!E:I,3,FALSE)</f>
        <v>(五冶钢构医学科学产业园建设项目房建三部-排洪渠)四川省南充市顺庆区搬罾街道学府大道二段</v>
      </c>
      <c r="J586" s="4" t="str">
        <f>VLOOKUP(B586,辅助信息!E:I,4,FALSE)</f>
        <v>郑林</v>
      </c>
      <c r="K586" s="4">
        <f>VLOOKUP(J586,辅助信息!H:I,2,FALSE)</f>
        <v>18349955455</v>
      </c>
      <c r="L586" s="85"/>
      <c r="M586" s="101">
        <v>45708</v>
      </c>
      <c r="O586" s="8">
        <f ca="1" t="shared" si="12"/>
        <v>0</v>
      </c>
      <c r="P586" s="8">
        <f ca="1" t="shared" si="14"/>
        <v>78</v>
      </c>
      <c r="Q586" s="8" t="str">
        <f>VLOOKUP(B586,辅助信息!E:M,9,FALSE)</f>
        <v>ZTWM-CDGS-XS-2024-0248-五冶钢构-南充市医学院项目</v>
      </c>
    </row>
    <row r="587" s="8" customFormat="1" hidden="1" spans="2:17">
      <c r="B587" s="4" t="s">
        <v>89</v>
      </c>
      <c r="C587" s="5">
        <v>45707</v>
      </c>
      <c r="D587" s="4" t="str">
        <f>VLOOKUP(B587,辅助信息!E:K,7,FALSE)</f>
        <v>JWDDCD2025021900064</v>
      </c>
      <c r="E587" s="4" t="str">
        <f>VLOOKUP(F587,辅助信息!A:B,2,FALSE)</f>
        <v>螺纹钢</v>
      </c>
      <c r="F587" s="4" t="s">
        <v>91</v>
      </c>
      <c r="G587" s="4">
        <v>25</v>
      </c>
      <c r="H587" s="4">
        <f>_xlfn._xlws.FILTER('[1]2025年已发货'!$E:$E,'[1]2025年已发货'!$F:$F&amp;'[1]2025年已发货'!$C:$C&amp;'[1]2025年已发货'!$G:$G&amp;'[1]2025年已发货'!$H:$H=C587&amp;F587&amp;I587&amp;J587,"未发货")</f>
        <v>25</v>
      </c>
      <c r="I587" s="4" t="str">
        <f>VLOOKUP(B587,辅助信息!E:I,3,FALSE)</f>
        <v>(五冶钢构医学科学产业园建设项目房建三部-排洪渠)四川省南充市顺庆区搬罾街道学府大道二段</v>
      </c>
      <c r="J587" s="4" t="str">
        <f>VLOOKUP(B587,辅助信息!E:I,4,FALSE)</f>
        <v>郑林</v>
      </c>
      <c r="K587" s="4">
        <f>VLOOKUP(J587,辅助信息!H:I,2,FALSE)</f>
        <v>18349955455</v>
      </c>
      <c r="L587" s="85"/>
      <c r="M587" s="101">
        <v>45708</v>
      </c>
      <c r="O587" s="8">
        <f ca="1" t="shared" si="12"/>
        <v>0</v>
      </c>
      <c r="P587" s="8">
        <f ca="1" t="shared" si="14"/>
        <v>78</v>
      </c>
      <c r="Q587" s="8" t="str">
        <f>VLOOKUP(B587,辅助信息!E:M,9,FALSE)</f>
        <v>ZTWM-CDGS-XS-2024-0248-五冶钢构-南充市医学院项目</v>
      </c>
    </row>
    <row r="588" hidden="1" spans="1:18">
      <c r="A588" s="78" t="s">
        <v>97</v>
      </c>
      <c r="B588" s="4" t="s">
        <v>98</v>
      </c>
      <c r="C588" s="5">
        <v>45707</v>
      </c>
      <c r="D588" s="4" t="str">
        <f>VLOOKUP(B588,辅助信息!E:K,7,FALSE)</f>
        <v>JWDDCD2025021900064</v>
      </c>
      <c r="E588" s="4" t="str">
        <f>VLOOKUP(F588,辅助信息!A:B,2,FALSE)</f>
        <v>高线</v>
      </c>
      <c r="F588" s="4" t="s">
        <v>51</v>
      </c>
      <c r="G588" s="7">
        <v>10</v>
      </c>
      <c r="H588" s="7" t="str">
        <f>_xlfn._xlws.FILTER('[1]2025年已发货'!$E:$E,'[1]2025年已发货'!$F:$F&amp;'[1]2025年已发货'!$C:$C&amp;'[1]2025年已发货'!$G:$G&amp;'[1]2025年已发货'!$H:$H=C588&amp;F588&amp;I588&amp;J588,"未发货")</f>
        <v>未发货</v>
      </c>
      <c r="I588" s="4" t="str">
        <f>VLOOKUP(B588,辅助信息!E:I,3,FALSE)</f>
        <v>(五冶钢构医学科学产业园建设项目房建一部-一标（2-6）)四川省南充市顺庆区搬罾街道学府大道二段</v>
      </c>
      <c r="J588" s="4" t="str">
        <f>VLOOKUP(B588,辅助信息!E:I,4,FALSE)</f>
        <v>胡泽宇</v>
      </c>
      <c r="K588" s="4">
        <f>VLOOKUP(J588,辅助信息!H:I,2,FALSE)</f>
        <v>18141337338</v>
      </c>
      <c r="L588" s="85"/>
      <c r="M588" s="98">
        <v>45709</v>
      </c>
      <c r="N588" s="69"/>
      <c r="O588" s="71">
        <f ca="1" t="shared" si="12"/>
        <v>0</v>
      </c>
      <c r="P588" s="71">
        <f ca="1" t="shared" si="14"/>
        <v>77</v>
      </c>
      <c r="Q588" s="8" t="str">
        <f>VLOOKUP(B588,辅助信息!E:M,9,FALSE)</f>
        <v>ZTWM-CDGS-XS-2024-0248-五冶钢构-南充市医学院项目</v>
      </c>
      <c r="R588" s="8"/>
    </row>
    <row r="589" hidden="1" spans="2:18">
      <c r="B589" s="4" t="s">
        <v>99</v>
      </c>
      <c r="C589" s="5">
        <v>45707</v>
      </c>
      <c r="D589" s="4" t="str">
        <f>VLOOKUP(B589,辅助信息!E:K,7,FALSE)</f>
        <v>JWDDCD2025021900064</v>
      </c>
      <c r="E589" s="4" t="str">
        <f>VLOOKUP(F589,辅助信息!A:B,2,FALSE)</f>
        <v>高线</v>
      </c>
      <c r="F589" s="4" t="s">
        <v>53</v>
      </c>
      <c r="G589" s="7">
        <v>2.5</v>
      </c>
      <c r="H589" s="7" t="str">
        <f>_xlfn._xlws.FILTER('[1]2025年已发货'!$E:$E,'[1]2025年已发货'!$F:$F&amp;'[1]2025年已发货'!$C:$C&amp;'[1]2025年已发货'!$G:$G&amp;'[1]2025年已发货'!$H:$H=C589&amp;F589&amp;I589&amp;J589,"未发货")</f>
        <v>未发货</v>
      </c>
      <c r="I589" s="4" t="str">
        <f>VLOOKUP(B589,辅助信息!E:I,3,FALSE)</f>
        <v>(五冶钢构医学科学产业园建设项目房建连接线道路工程)四川省南充市顺庆区搬罾街道学府大道二段</v>
      </c>
      <c r="J589" s="4" t="str">
        <f>VLOOKUP(B589,辅助信息!E:I,4,FALSE)</f>
        <v>刘建中</v>
      </c>
      <c r="K589" s="4">
        <f>VLOOKUP(J589,辅助信息!H:I,2,FALSE)</f>
        <v>13908143055</v>
      </c>
      <c r="L589" s="85"/>
      <c r="M589" s="98">
        <v>45709</v>
      </c>
      <c r="N589" s="69"/>
      <c r="O589" s="71">
        <f ca="1" t="shared" si="12"/>
        <v>0</v>
      </c>
      <c r="P589" s="71">
        <f ca="1" t="shared" si="14"/>
        <v>77</v>
      </c>
      <c r="Q589" s="8" t="str">
        <f>VLOOKUP(B589,辅助信息!E:M,9,FALSE)</f>
        <v>ZTWM-CDGS-XS-2024-0248-五冶钢构-南充市医学院项目</v>
      </c>
      <c r="R589" s="8"/>
    </row>
    <row r="590" hidden="1" spans="2:18">
      <c r="B590" s="4" t="s">
        <v>99</v>
      </c>
      <c r="C590" s="5">
        <v>45707</v>
      </c>
      <c r="D590" s="4" t="str">
        <f>VLOOKUP(B590,辅助信息!E:K,7,FALSE)</f>
        <v>JWDDCD2025021900064</v>
      </c>
      <c r="E590" s="4" t="str">
        <f>VLOOKUP(F590,辅助信息!A:B,2,FALSE)</f>
        <v>高线</v>
      </c>
      <c r="F590" s="4" t="s">
        <v>51</v>
      </c>
      <c r="G590" s="7">
        <v>2.5</v>
      </c>
      <c r="H590" s="7" t="str">
        <f>_xlfn._xlws.FILTER('[1]2025年已发货'!$E:$E,'[1]2025年已发货'!$F:$F&amp;'[1]2025年已发货'!$C:$C&amp;'[1]2025年已发货'!$G:$G&amp;'[1]2025年已发货'!$H:$H=C590&amp;F590&amp;I590&amp;J590,"未发货")</f>
        <v>未发货</v>
      </c>
      <c r="I590" s="4" t="str">
        <f>VLOOKUP(B590,辅助信息!E:I,3,FALSE)</f>
        <v>(五冶钢构医学科学产业园建设项目房建连接线道路工程)四川省南充市顺庆区搬罾街道学府大道二段</v>
      </c>
      <c r="J590" s="4" t="str">
        <f>VLOOKUP(B590,辅助信息!E:I,4,FALSE)</f>
        <v>刘建中</v>
      </c>
      <c r="K590" s="4">
        <f>VLOOKUP(J590,辅助信息!H:I,2,FALSE)</f>
        <v>13908143055</v>
      </c>
      <c r="L590" s="85"/>
      <c r="M590" s="98">
        <v>45709</v>
      </c>
      <c r="N590" s="69"/>
      <c r="O590" s="71">
        <f ca="1" t="shared" si="12"/>
        <v>0</v>
      </c>
      <c r="P590" s="71">
        <f ca="1" t="shared" si="14"/>
        <v>77</v>
      </c>
      <c r="Q590" s="8" t="str">
        <f>VLOOKUP(B590,辅助信息!E:M,9,FALSE)</f>
        <v>ZTWM-CDGS-XS-2024-0248-五冶钢构-南充市医学院项目</v>
      </c>
      <c r="R590" s="8"/>
    </row>
    <row r="591" hidden="1" spans="2:18">
      <c r="B591" s="4" t="s">
        <v>99</v>
      </c>
      <c r="C591" s="5">
        <v>45707</v>
      </c>
      <c r="D591" s="4" t="str">
        <f>VLOOKUP(B591,辅助信息!E:K,7,FALSE)</f>
        <v>JWDDCD2025021900064</v>
      </c>
      <c r="E591" s="4" t="str">
        <f>VLOOKUP(F591,辅助信息!A:B,2,FALSE)</f>
        <v>螺纹钢</v>
      </c>
      <c r="F591" s="4" t="s">
        <v>27</v>
      </c>
      <c r="G591" s="7">
        <v>3</v>
      </c>
      <c r="H591" s="7" t="str">
        <f>_xlfn._xlws.FILTER('[1]2025年已发货'!$E:$E,'[1]2025年已发货'!$F:$F&amp;'[1]2025年已发货'!$C:$C&amp;'[1]2025年已发货'!$G:$G&amp;'[1]2025年已发货'!$H:$H=C591&amp;F591&amp;I591&amp;J591,"未发货")</f>
        <v>未发货</v>
      </c>
      <c r="I591" s="4" t="str">
        <f>VLOOKUP(B591,辅助信息!E:I,3,FALSE)</f>
        <v>(五冶钢构医学科学产业园建设项目房建连接线道路工程)四川省南充市顺庆区搬罾街道学府大道二段</v>
      </c>
      <c r="J591" s="4" t="str">
        <f>VLOOKUP(B591,辅助信息!E:I,4,FALSE)</f>
        <v>刘建中</v>
      </c>
      <c r="K591" s="4">
        <f>VLOOKUP(J591,辅助信息!H:I,2,FALSE)</f>
        <v>13908143055</v>
      </c>
      <c r="L591" s="85"/>
      <c r="M591" s="98">
        <v>45709</v>
      </c>
      <c r="N591" s="69"/>
      <c r="O591" s="71">
        <f ca="1" t="shared" si="12"/>
        <v>0</v>
      </c>
      <c r="P591" s="71">
        <f ca="1" t="shared" si="14"/>
        <v>77</v>
      </c>
      <c r="Q591" s="8" t="str">
        <f>VLOOKUP(B591,辅助信息!E:M,9,FALSE)</f>
        <v>ZTWM-CDGS-XS-2024-0248-五冶钢构-南充市医学院项目</v>
      </c>
      <c r="R591" s="8"/>
    </row>
    <row r="592" hidden="1" spans="2:18">
      <c r="B592" s="4" t="s">
        <v>99</v>
      </c>
      <c r="C592" s="5">
        <v>45707</v>
      </c>
      <c r="D592" s="4" t="str">
        <f>VLOOKUP(B592,辅助信息!E:K,7,FALSE)</f>
        <v>JWDDCD2025021900064</v>
      </c>
      <c r="E592" s="4" t="str">
        <f>VLOOKUP(F592,辅助信息!A:B,2,FALSE)</f>
        <v>螺纹钢</v>
      </c>
      <c r="F592" s="4" t="s">
        <v>19</v>
      </c>
      <c r="G592" s="7">
        <v>3</v>
      </c>
      <c r="H592" s="7" t="str">
        <f>_xlfn._xlws.FILTER('[1]2025年已发货'!$E:$E,'[1]2025年已发货'!$F:$F&amp;'[1]2025年已发货'!$C:$C&amp;'[1]2025年已发货'!$G:$G&amp;'[1]2025年已发货'!$H:$H=C592&amp;F592&amp;I592&amp;J592,"未发货")</f>
        <v>未发货</v>
      </c>
      <c r="I592" s="4" t="str">
        <f>VLOOKUP(B592,辅助信息!E:I,3,FALSE)</f>
        <v>(五冶钢构医学科学产业园建设项目房建连接线道路工程)四川省南充市顺庆区搬罾街道学府大道二段</v>
      </c>
      <c r="J592" s="4" t="str">
        <f>VLOOKUP(B592,辅助信息!E:I,4,FALSE)</f>
        <v>刘建中</v>
      </c>
      <c r="K592" s="4">
        <f>VLOOKUP(J592,辅助信息!H:I,2,FALSE)</f>
        <v>13908143055</v>
      </c>
      <c r="L592" s="85"/>
      <c r="M592" s="98">
        <v>45709</v>
      </c>
      <c r="N592" s="69"/>
      <c r="O592" s="71">
        <f ca="1" t="shared" si="12"/>
        <v>0</v>
      </c>
      <c r="P592" s="71">
        <f ca="1" t="shared" si="14"/>
        <v>77</v>
      </c>
      <c r="Q592" s="8" t="str">
        <f>VLOOKUP(B592,辅助信息!E:M,9,FALSE)</f>
        <v>ZTWM-CDGS-XS-2024-0248-五冶钢构-南充市医学院项目</v>
      </c>
      <c r="R592" s="8"/>
    </row>
    <row r="593" hidden="1" spans="2:18">
      <c r="B593" s="4" t="s">
        <v>99</v>
      </c>
      <c r="C593" s="5">
        <v>45707</v>
      </c>
      <c r="D593" s="4" t="str">
        <f>VLOOKUP(B593,辅助信息!E:K,7,FALSE)</f>
        <v>JWDDCD2025021900064</v>
      </c>
      <c r="E593" s="4" t="str">
        <f>VLOOKUP(F593,辅助信息!A:B,2,FALSE)</f>
        <v>螺纹钢</v>
      </c>
      <c r="F593" s="4" t="s">
        <v>32</v>
      </c>
      <c r="G593" s="7">
        <v>3</v>
      </c>
      <c r="H593" s="7" t="str">
        <f>_xlfn._xlws.FILTER('[1]2025年已发货'!$E:$E,'[1]2025年已发货'!$F:$F&amp;'[1]2025年已发货'!$C:$C&amp;'[1]2025年已发货'!$G:$G&amp;'[1]2025年已发货'!$H:$H=C593&amp;F593&amp;I593&amp;J593,"未发货")</f>
        <v>未发货</v>
      </c>
      <c r="I593" s="4" t="str">
        <f>VLOOKUP(B593,辅助信息!E:I,3,FALSE)</f>
        <v>(五冶钢构医学科学产业园建设项目房建连接线道路工程)四川省南充市顺庆区搬罾街道学府大道二段</v>
      </c>
      <c r="J593" s="4" t="str">
        <f>VLOOKUP(B593,辅助信息!E:I,4,FALSE)</f>
        <v>刘建中</v>
      </c>
      <c r="K593" s="4">
        <f>VLOOKUP(J593,辅助信息!H:I,2,FALSE)</f>
        <v>13908143055</v>
      </c>
      <c r="L593" s="83"/>
      <c r="M593" s="98">
        <v>45709</v>
      </c>
      <c r="N593" s="69"/>
      <c r="O593" s="71">
        <f ca="1" t="shared" si="12"/>
        <v>0</v>
      </c>
      <c r="P593" s="71">
        <f ca="1" t="shared" si="14"/>
        <v>77</v>
      </c>
      <c r="Q593" s="8" t="str">
        <f>VLOOKUP(B593,辅助信息!E:M,9,FALSE)</f>
        <v>ZTWM-CDGS-XS-2024-0248-五冶钢构-南充市医学院项目</v>
      </c>
      <c r="R593" s="8"/>
    </row>
    <row r="594" s="8" customFormat="1" hidden="1" spans="2:17">
      <c r="B594" s="4" t="s">
        <v>48</v>
      </c>
      <c r="C594" s="5">
        <v>45707</v>
      </c>
      <c r="D594" s="4" t="str">
        <f>VLOOKUP(B594,辅助信息!E:K,7,FALSE)</f>
        <v>ZTWM-CDGS-YL-20240529-006</v>
      </c>
      <c r="E594" s="4" t="str">
        <f>VLOOKUP(F594,辅助信息!A:B,2,FALSE)</f>
        <v>盘螺</v>
      </c>
      <c r="F594" s="4" t="s">
        <v>40</v>
      </c>
      <c r="G594" s="4">
        <v>10</v>
      </c>
      <c r="H594" s="4">
        <f>_xlfn._xlws.FILTER('[1]2025年已发货'!$E:$E,'[1]2025年已发货'!$F:$F&amp;'[1]2025年已发货'!$C:$C&amp;'[1]2025年已发货'!$G:$G&amp;'[1]2025年已发货'!$H:$H=C594&amp;F594&amp;I594&amp;J594,"未发货")</f>
        <v>10</v>
      </c>
      <c r="I594" s="4" t="str">
        <f>VLOOKUP(B594,辅助信息!E:I,3,FALSE)</f>
        <v>(华西颐海-科创农业生态谷-1号钢筋房)成都市简阳市白金山水库</v>
      </c>
      <c r="J594" s="4" t="str">
        <f>VLOOKUP(B594,辅助信息!E:I,4,FALSE)</f>
        <v>石清国</v>
      </c>
      <c r="K594" s="4">
        <f>VLOOKUP(J594,辅助信息!H:I,2,FALSE)</f>
        <v>13458642015</v>
      </c>
      <c r="L594" s="56" t="str">
        <f>VLOOKUP(B594,辅助信息!E:J,6,FALSE)</f>
        <v>优先威钢,我方卸车,新老国标钢厂不加价可直发</v>
      </c>
      <c r="M594" s="101">
        <v>45708</v>
      </c>
      <c r="O594" s="8">
        <f ca="1" t="shared" ref="O594:O624" si="15">IF(OR(M594="",N594&lt;&gt;""),"",MAX(M594-TODAY(),0))</f>
        <v>0</v>
      </c>
      <c r="P594" s="8">
        <f ca="1" t="shared" si="14"/>
        <v>78</v>
      </c>
      <c r="Q594" s="8" t="str">
        <f>VLOOKUP(B594,辅助信息!E:M,9,FALSE)</f>
        <v>ZTWM-CDGS-XS-2024-0093-华西-颐海科创农业生态谷</v>
      </c>
    </row>
    <row r="595" s="8" customFormat="1" hidden="1" spans="2:17">
      <c r="B595" s="4" t="s">
        <v>48</v>
      </c>
      <c r="C595" s="5">
        <v>45707</v>
      </c>
      <c r="D595" s="4" t="str">
        <f>VLOOKUP(B595,辅助信息!E:K,7,FALSE)</f>
        <v>ZTWM-CDGS-YL-20240529-006</v>
      </c>
      <c r="E595" s="4" t="str">
        <f>VLOOKUP(F595,辅助信息!A:B,2,FALSE)</f>
        <v>盘螺</v>
      </c>
      <c r="F595" s="4" t="s">
        <v>41</v>
      </c>
      <c r="G595" s="4">
        <v>10</v>
      </c>
      <c r="H595" s="4">
        <f>_xlfn._xlws.FILTER('[1]2025年已发货'!$E:$E,'[1]2025年已发货'!$F:$F&amp;'[1]2025年已发货'!$C:$C&amp;'[1]2025年已发货'!$G:$G&amp;'[1]2025年已发货'!$H:$H=C595&amp;F595&amp;I595&amp;J595,"未发货")</f>
        <v>10</v>
      </c>
      <c r="I595" s="4" t="str">
        <f>VLOOKUP(B595,辅助信息!E:I,3,FALSE)</f>
        <v>(华西颐海-科创农业生态谷-1号钢筋房)成都市简阳市白金山水库</v>
      </c>
      <c r="J595" s="4" t="str">
        <f>VLOOKUP(B595,辅助信息!E:I,4,FALSE)</f>
        <v>石清国</v>
      </c>
      <c r="K595" s="4">
        <f>VLOOKUP(J595,辅助信息!H:I,2,FALSE)</f>
        <v>13458642015</v>
      </c>
      <c r="L595" s="85"/>
      <c r="M595" s="101">
        <v>45708</v>
      </c>
      <c r="O595" s="8">
        <f ca="1" t="shared" si="15"/>
        <v>0</v>
      </c>
      <c r="P595" s="8">
        <f ca="1" t="shared" si="14"/>
        <v>78</v>
      </c>
      <c r="Q595" s="8" t="str">
        <f>VLOOKUP(B595,辅助信息!E:M,9,FALSE)</f>
        <v>ZTWM-CDGS-XS-2024-0093-华西-颐海科创农业生态谷</v>
      </c>
    </row>
    <row r="596" s="8" customFormat="1" hidden="1" spans="2:17">
      <c r="B596" s="4" t="s">
        <v>48</v>
      </c>
      <c r="C596" s="5">
        <v>45707</v>
      </c>
      <c r="D596" s="4" t="str">
        <f>VLOOKUP(B596,辅助信息!E:K,7,FALSE)</f>
        <v>ZTWM-CDGS-YL-20240529-006</v>
      </c>
      <c r="E596" s="4" t="str">
        <f>VLOOKUP(F596,辅助信息!A:B,2,FALSE)</f>
        <v>螺纹钢</v>
      </c>
      <c r="F596" s="4" t="s">
        <v>66</v>
      </c>
      <c r="G596" s="4">
        <v>12</v>
      </c>
      <c r="H596" s="4">
        <f>_xlfn._xlws.FILTER('[1]2025年已发货'!$E:$E,'[1]2025年已发货'!$F:$F&amp;'[1]2025年已发货'!$C:$C&amp;'[1]2025年已发货'!$G:$G&amp;'[1]2025年已发货'!$H:$H=C596&amp;F596&amp;I596&amp;J596,"未发货")</f>
        <v>17</v>
      </c>
      <c r="I596" s="4" t="str">
        <f>VLOOKUP(B596,辅助信息!E:I,3,FALSE)</f>
        <v>(华西颐海-科创农业生态谷-1号钢筋房)成都市简阳市白金山水库</v>
      </c>
      <c r="J596" s="4" t="str">
        <f>VLOOKUP(B596,辅助信息!E:I,4,FALSE)</f>
        <v>石清国</v>
      </c>
      <c r="K596" s="4">
        <f>VLOOKUP(J596,辅助信息!H:I,2,FALSE)</f>
        <v>13458642015</v>
      </c>
      <c r="L596" s="85"/>
      <c r="M596" s="101">
        <v>45708</v>
      </c>
      <c r="O596" s="8">
        <f ca="1" t="shared" si="15"/>
        <v>0</v>
      </c>
      <c r="P596" s="8">
        <f ca="1" t="shared" si="14"/>
        <v>78</v>
      </c>
      <c r="Q596" s="8" t="str">
        <f>VLOOKUP(B596,辅助信息!E:M,9,FALSE)</f>
        <v>ZTWM-CDGS-XS-2024-0093-华西-颐海科创农业生态谷</v>
      </c>
    </row>
    <row r="597" s="8" customFormat="1" hidden="1" spans="2:17">
      <c r="B597" s="4" t="s">
        <v>48</v>
      </c>
      <c r="C597" s="5">
        <v>45707</v>
      </c>
      <c r="D597" s="4" t="str">
        <f>VLOOKUP(B597,辅助信息!E:K,7,FALSE)</f>
        <v>ZTWM-CDGS-YL-20240529-006</v>
      </c>
      <c r="E597" s="4" t="str">
        <f>VLOOKUP(F597,辅助信息!A:B,2,FALSE)</f>
        <v>螺纹钢</v>
      </c>
      <c r="F597" s="4" t="s">
        <v>22</v>
      </c>
      <c r="G597" s="4">
        <v>6</v>
      </c>
      <c r="H597" s="4">
        <f>_xlfn._xlws.FILTER('[1]2025年已发货'!$E:$E,'[1]2025年已发货'!$F:$F&amp;'[1]2025年已发货'!$C:$C&amp;'[1]2025年已发货'!$G:$G&amp;'[1]2025年已发货'!$H:$H=C597&amp;F597&amp;I597&amp;J597,"未发货")</f>
        <v>6</v>
      </c>
      <c r="I597" s="4" t="str">
        <f>VLOOKUP(B597,辅助信息!E:I,3,FALSE)</f>
        <v>(华西颐海-科创农业生态谷-1号钢筋房)成都市简阳市白金山水库</v>
      </c>
      <c r="J597" s="4" t="str">
        <f>VLOOKUP(B597,辅助信息!E:I,4,FALSE)</f>
        <v>石清国</v>
      </c>
      <c r="K597" s="4">
        <f>VLOOKUP(J597,辅助信息!H:I,2,FALSE)</f>
        <v>13458642015</v>
      </c>
      <c r="L597" s="83"/>
      <c r="M597" s="101">
        <v>45708</v>
      </c>
      <c r="O597" s="8">
        <f ca="1" t="shared" si="15"/>
        <v>0</v>
      </c>
      <c r="P597" s="8">
        <f ca="1" t="shared" si="14"/>
        <v>78</v>
      </c>
      <c r="Q597" s="8" t="str">
        <f>VLOOKUP(B597,辅助信息!E:M,9,FALSE)</f>
        <v>ZTWM-CDGS-XS-2024-0093-华西-颐海科创农业生态谷</v>
      </c>
    </row>
    <row r="598" s="8" customFormat="1" hidden="1" spans="1:17">
      <c r="A598" s="71"/>
      <c r="B598" s="4" t="s">
        <v>31</v>
      </c>
      <c r="C598" s="5">
        <v>45707</v>
      </c>
      <c r="D598" s="4" t="str">
        <f>VLOOKUP(B598,辅助信息!E:K,7,FALSE)</f>
        <v>JWDDCD2024121000136</v>
      </c>
      <c r="E598" s="4" t="str">
        <f>VLOOKUP(F598,辅助信息!A:B,2,FALSE)</f>
        <v>盘螺</v>
      </c>
      <c r="F598" s="4" t="s">
        <v>49</v>
      </c>
      <c r="G598" s="7">
        <v>9</v>
      </c>
      <c r="H598" s="7" t="str">
        <f>_xlfn._xlws.FILTER('[1]2025年已发货'!$E:$E,'[1]2025年已发货'!$F:$F&amp;'[1]2025年已发货'!$C:$C&amp;'[1]2025年已发货'!$G:$G&amp;'[1]2025年已发货'!$H:$H=C598&amp;F598&amp;I598&amp;J598,"未发货")</f>
        <v>未发货</v>
      </c>
      <c r="I598" s="4" t="str">
        <f>VLOOKUP(B598,辅助信息!E:I,3,FALSE)</f>
        <v>（四川商建-射洪城乡一体化项目）遂宁市射洪市忠新幼儿园北侧约220米新溪小区</v>
      </c>
      <c r="J598" s="4" t="str">
        <f>VLOOKUP(B598,辅助信息!E:I,4,FALSE)</f>
        <v>柏子刚</v>
      </c>
      <c r="K598" s="4">
        <f>VLOOKUP(J598,辅助信息!H:I,2,FALSE)</f>
        <v>15692885305</v>
      </c>
      <c r="L598" s="56" t="str">
        <f>VLOOKUP(B598,辅助信息!E:J,6,FALSE)</f>
        <v>提前联系到场规格及数量</v>
      </c>
      <c r="M598" s="98">
        <v>45708</v>
      </c>
      <c r="N598" s="71"/>
      <c r="O598" s="71">
        <f ca="1" t="shared" si="15"/>
        <v>0</v>
      </c>
      <c r="P598" s="71">
        <f ca="1" t="shared" si="14"/>
        <v>78</v>
      </c>
      <c r="Q598" s="8" t="str">
        <f>VLOOKUP(B598,辅助信息!E:M,9,FALSE)</f>
        <v>ZTWM-CDGS-XS-2024-0179-四川商投-射洪城乡一体化建设项目</v>
      </c>
    </row>
    <row r="599" s="8" customFormat="1" hidden="1" spans="1:17">
      <c r="A599" s="71"/>
      <c r="B599" s="4" t="s">
        <v>31</v>
      </c>
      <c r="C599" s="5">
        <v>45707</v>
      </c>
      <c r="D599" s="4" t="str">
        <f>VLOOKUP(B599,辅助信息!E:K,7,FALSE)</f>
        <v>JWDDCD2024121000136</v>
      </c>
      <c r="E599" s="4" t="str">
        <f>VLOOKUP(F599,辅助信息!A:B,2,FALSE)</f>
        <v>螺纹钢</v>
      </c>
      <c r="F599" s="4" t="s">
        <v>22</v>
      </c>
      <c r="G599" s="7">
        <v>20</v>
      </c>
      <c r="H599" s="7" t="str">
        <f>_xlfn._xlws.FILTER('[1]2025年已发货'!$E:$E,'[1]2025年已发货'!$F:$F&amp;'[1]2025年已发货'!$C:$C&amp;'[1]2025年已发货'!$G:$G&amp;'[1]2025年已发货'!$H:$H=C599&amp;F599&amp;I599&amp;J599,"未发货")</f>
        <v>未发货</v>
      </c>
      <c r="I599" s="4" t="str">
        <f>VLOOKUP(B599,辅助信息!E:I,3,FALSE)</f>
        <v>（四川商建-射洪城乡一体化项目）遂宁市射洪市忠新幼儿园北侧约220米新溪小区</v>
      </c>
      <c r="J599" s="4" t="str">
        <f>VLOOKUP(B599,辅助信息!E:I,4,FALSE)</f>
        <v>柏子刚</v>
      </c>
      <c r="K599" s="4">
        <f>VLOOKUP(J599,辅助信息!H:I,2,FALSE)</f>
        <v>15692885305</v>
      </c>
      <c r="L599" s="83"/>
      <c r="M599" s="98">
        <v>45708</v>
      </c>
      <c r="N599" s="71"/>
      <c r="O599" s="71">
        <f ca="1" t="shared" si="15"/>
        <v>0</v>
      </c>
      <c r="P599" s="71">
        <f ca="1" t="shared" si="14"/>
        <v>78</v>
      </c>
      <c r="Q599" s="8" t="str">
        <f>VLOOKUP(B599,辅助信息!E:M,9,FALSE)</f>
        <v>ZTWM-CDGS-XS-2024-0179-四川商投-射洪城乡一体化建设项目</v>
      </c>
    </row>
    <row r="600" s="8" customFormat="1" hidden="1" spans="1:17">
      <c r="A600" s="71"/>
      <c r="B600" s="4" t="s">
        <v>48</v>
      </c>
      <c r="C600" s="5">
        <v>45707</v>
      </c>
      <c r="D600" s="4" t="str">
        <f>VLOOKUP(B600,辅助信息!E:K,7,FALSE)</f>
        <v>ZTWM-CDGS-YL-20240529-006</v>
      </c>
      <c r="E600" s="4" t="str">
        <f>VLOOKUP(F600,辅助信息!A:B,2,FALSE)</f>
        <v>螺纹钢</v>
      </c>
      <c r="F600" s="4" t="s">
        <v>27</v>
      </c>
      <c r="G600" s="7">
        <v>7</v>
      </c>
      <c r="H600" s="7">
        <f>_xlfn._xlws.FILTER('[1]2025年已发货'!$E:$E,'[1]2025年已发货'!$F:$F&amp;'[1]2025年已发货'!$C:$C&amp;'[1]2025年已发货'!$G:$G&amp;'[1]2025年已发货'!$H:$H=C600&amp;F600&amp;I600&amp;J600,"未发货")</f>
        <v>7</v>
      </c>
      <c r="I600" s="4" t="str">
        <f>VLOOKUP(B600,辅助信息!E:I,3,FALSE)</f>
        <v>(华西颐海-科创农业生态谷-1号钢筋房)成都市简阳市白金山水库</v>
      </c>
      <c r="J600" s="4" t="str">
        <f>VLOOKUP(B600,辅助信息!E:I,4,FALSE)</f>
        <v>石清国</v>
      </c>
      <c r="K600" s="4">
        <f>VLOOKUP(J600,辅助信息!H:I,2,FALSE)</f>
        <v>13458642015</v>
      </c>
      <c r="L600" s="56" t="str">
        <f>VLOOKUP(B600,辅助信息!E:J,6,FALSE)</f>
        <v>优先威钢,我方卸车,新老国标钢厂不加价可直发</v>
      </c>
      <c r="M600" s="98">
        <v>45708</v>
      </c>
      <c r="N600" s="71"/>
      <c r="O600" s="71">
        <f ca="1" t="shared" si="15"/>
        <v>0</v>
      </c>
      <c r="P600" s="71">
        <f ca="1" t="shared" si="14"/>
        <v>78</v>
      </c>
      <c r="Q600" s="8" t="str">
        <f>VLOOKUP(B600,辅助信息!E:M,9,FALSE)</f>
        <v>ZTWM-CDGS-XS-2024-0093-华西-颐海科创农业生态谷</v>
      </c>
    </row>
    <row r="601" s="8" customFormat="1" hidden="1" spans="1:17">
      <c r="A601" s="71"/>
      <c r="B601" s="4" t="s">
        <v>48</v>
      </c>
      <c r="C601" s="5">
        <v>45707</v>
      </c>
      <c r="D601" s="4" t="str">
        <f>VLOOKUP(B601,辅助信息!E:K,7,FALSE)</f>
        <v>ZTWM-CDGS-YL-20240529-006</v>
      </c>
      <c r="E601" s="4" t="str">
        <f>VLOOKUP(F601,辅助信息!A:B,2,FALSE)</f>
        <v>螺纹钢</v>
      </c>
      <c r="F601" s="4" t="s">
        <v>30</v>
      </c>
      <c r="G601" s="7">
        <v>13</v>
      </c>
      <c r="H601" s="7">
        <f>_xlfn._xlws.FILTER('[1]2025年已发货'!$E:$E,'[1]2025年已发货'!$F:$F&amp;'[1]2025年已发货'!$C:$C&amp;'[1]2025年已发货'!$G:$G&amp;'[1]2025年已发货'!$H:$H=C601&amp;F601&amp;I601&amp;J601,"未发货")</f>
        <v>13</v>
      </c>
      <c r="I601" s="4" t="str">
        <f>VLOOKUP(B601,辅助信息!E:I,3,FALSE)</f>
        <v>(华西颐海-科创农业生态谷-1号钢筋房)成都市简阳市白金山水库</v>
      </c>
      <c r="J601" s="4" t="str">
        <f>VLOOKUP(B601,辅助信息!E:I,4,FALSE)</f>
        <v>石清国</v>
      </c>
      <c r="K601" s="4">
        <f>VLOOKUP(J601,辅助信息!H:I,2,FALSE)</f>
        <v>13458642015</v>
      </c>
      <c r="L601" s="85"/>
      <c r="M601" s="98">
        <v>45708</v>
      </c>
      <c r="N601" s="71"/>
      <c r="O601" s="71">
        <f ca="1" t="shared" si="15"/>
        <v>0</v>
      </c>
      <c r="P601" s="71">
        <f ca="1" t="shared" si="14"/>
        <v>78</v>
      </c>
      <c r="Q601" s="8" t="str">
        <f>VLOOKUP(B601,辅助信息!E:M,9,FALSE)</f>
        <v>ZTWM-CDGS-XS-2024-0093-华西-颐海科创农业生态谷</v>
      </c>
    </row>
    <row r="602" s="8" customFormat="1" hidden="1" spans="1:17">
      <c r="A602" s="71"/>
      <c r="B602" s="4" t="s">
        <v>48</v>
      </c>
      <c r="C602" s="5">
        <v>45707</v>
      </c>
      <c r="D602" s="4" t="str">
        <f>VLOOKUP(B602,辅助信息!E:K,7,FALSE)</f>
        <v>ZTWM-CDGS-YL-20240529-006</v>
      </c>
      <c r="E602" s="4" t="str">
        <f>VLOOKUP(F602,辅助信息!A:B,2,FALSE)</f>
        <v>螺纹钢</v>
      </c>
      <c r="F602" s="4" t="s">
        <v>66</v>
      </c>
      <c r="G602" s="7">
        <v>5</v>
      </c>
      <c r="H602" s="7">
        <f>_xlfn._xlws.FILTER('[1]2025年已发货'!$E:$E,'[1]2025年已发货'!$F:$F&amp;'[1]2025年已发货'!$C:$C&amp;'[1]2025年已发货'!$G:$G&amp;'[1]2025年已发货'!$H:$H=C602&amp;F602&amp;I602&amp;J602,"未发货")</f>
        <v>17</v>
      </c>
      <c r="I602" s="4" t="str">
        <f>VLOOKUP(B602,辅助信息!E:I,3,FALSE)</f>
        <v>(华西颐海-科创农业生态谷-1号钢筋房)成都市简阳市白金山水库</v>
      </c>
      <c r="J602" s="4" t="str">
        <f>VLOOKUP(B602,辅助信息!E:I,4,FALSE)</f>
        <v>石清国</v>
      </c>
      <c r="K602" s="4">
        <f>VLOOKUP(J602,辅助信息!H:I,2,FALSE)</f>
        <v>13458642015</v>
      </c>
      <c r="L602" s="85"/>
      <c r="M602" s="98">
        <v>45708</v>
      </c>
      <c r="N602" s="71"/>
      <c r="O602" s="71">
        <f ca="1" t="shared" si="15"/>
        <v>0</v>
      </c>
      <c r="P602" s="71">
        <f ca="1" t="shared" si="14"/>
        <v>78</v>
      </c>
      <c r="Q602" s="8" t="str">
        <f>VLOOKUP(B602,辅助信息!E:M,9,FALSE)</f>
        <v>ZTWM-CDGS-XS-2024-0093-华西-颐海科创农业生态谷</v>
      </c>
    </row>
    <row r="603" s="8" customFormat="1" hidden="1" spans="1:17">
      <c r="A603" s="71"/>
      <c r="B603" s="4" t="s">
        <v>48</v>
      </c>
      <c r="C603" s="5">
        <v>45707</v>
      </c>
      <c r="D603" s="4" t="str">
        <f>VLOOKUP(B603,辅助信息!E:K,7,FALSE)</f>
        <v>ZTWM-CDGS-YL-20240529-006</v>
      </c>
      <c r="E603" s="4" t="str">
        <f>VLOOKUP(F603,辅助信息!A:B,2,FALSE)</f>
        <v>螺纹钢</v>
      </c>
      <c r="F603" s="4" t="s">
        <v>82</v>
      </c>
      <c r="G603" s="7">
        <v>8</v>
      </c>
      <c r="H603" s="7">
        <f>_xlfn._xlws.FILTER('[1]2025年已发货'!$E:$E,'[1]2025年已发货'!$F:$F&amp;'[1]2025年已发货'!$C:$C&amp;'[1]2025年已发货'!$G:$G&amp;'[1]2025年已发货'!$H:$H=C603&amp;F603&amp;I603&amp;J603,"未发货")</f>
        <v>8</v>
      </c>
      <c r="I603" s="4" t="str">
        <f>VLOOKUP(B603,辅助信息!E:I,3,FALSE)</f>
        <v>(华西颐海-科创农业生态谷-1号钢筋房)成都市简阳市白金山水库</v>
      </c>
      <c r="J603" s="4" t="str">
        <f>VLOOKUP(B603,辅助信息!E:I,4,FALSE)</f>
        <v>石清国</v>
      </c>
      <c r="K603" s="4">
        <f>VLOOKUP(J603,辅助信息!H:I,2,FALSE)</f>
        <v>13458642015</v>
      </c>
      <c r="L603" s="85"/>
      <c r="M603" s="98">
        <v>45708</v>
      </c>
      <c r="N603" s="71"/>
      <c r="O603" s="71">
        <f ca="1" t="shared" si="15"/>
        <v>0</v>
      </c>
      <c r="P603" s="71">
        <f ca="1" t="shared" si="14"/>
        <v>78</v>
      </c>
      <c r="Q603" s="8" t="str">
        <f>VLOOKUP(B603,辅助信息!E:M,9,FALSE)</f>
        <v>ZTWM-CDGS-XS-2024-0093-华西-颐海科创农业生态谷</v>
      </c>
    </row>
    <row r="604" s="8" customFormat="1" hidden="1" spans="1:17">
      <c r="A604" s="71"/>
      <c r="B604" s="4" t="s">
        <v>48</v>
      </c>
      <c r="C604" s="5">
        <v>45707</v>
      </c>
      <c r="D604" s="4" t="str">
        <f>VLOOKUP(B604,辅助信息!E:K,7,FALSE)</f>
        <v>ZTWM-CDGS-YL-20240529-006</v>
      </c>
      <c r="E604" s="4" t="str">
        <f>VLOOKUP(F604,辅助信息!A:B,2,FALSE)</f>
        <v>螺纹钢</v>
      </c>
      <c r="F604" s="4" t="s">
        <v>21</v>
      </c>
      <c r="G604" s="7">
        <v>5</v>
      </c>
      <c r="H604" s="7">
        <f>_xlfn._xlws.FILTER('[1]2025年已发货'!$E:$E,'[1]2025年已发货'!$F:$F&amp;'[1]2025年已发货'!$C:$C&amp;'[1]2025年已发货'!$G:$G&amp;'[1]2025年已发货'!$H:$H=C604&amp;F604&amp;I604&amp;J604,"未发货")</f>
        <v>5</v>
      </c>
      <c r="I604" s="4" t="str">
        <f>VLOOKUP(B604,辅助信息!E:I,3,FALSE)</f>
        <v>(华西颐海-科创农业生态谷-1号钢筋房)成都市简阳市白金山水库</v>
      </c>
      <c r="J604" s="4" t="str">
        <f>VLOOKUP(B604,辅助信息!E:I,4,FALSE)</f>
        <v>石清国</v>
      </c>
      <c r="K604" s="4">
        <f>VLOOKUP(J604,辅助信息!H:I,2,FALSE)</f>
        <v>13458642015</v>
      </c>
      <c r="L604" s="83"/>
      <c r="M604" s="98">
        <v>45708</v>
      </c>
      <c r="N604" s="71"/>
      <c r="O604" s="71">
        <f ca="1" t="shared" si="15"/>
        <v>0</v>
      </c>
      <c r="P604" s="71">
        <f ca="1" t="shared" si="14"/>
        <v>78</v>
      </c>
      <c r="Q604" s="8" t="str">
        <f>VLOOKUP(B604,辅助信息!E:M,9,FALSE)</f>
        <v>ZTWM-CDGS-XS-2024-0093-华西-颐海科创农业生态谷</v>
      </c>
    </row>
    <row r="605" hidden="1" spans="2:18">
      <c r="B605" s="4" t="s">
        <v>80</v>
      </c>
      <c r="C605" s="5">
        <v>45707</v>
      </c>
      <c r="D605" s="4" t="e">
        <f>VLOOKUP(B605,辅助信息!E:K,7,FALSE)</f>
        <v>#N/A</v>
      </c>
      <c r="E605" s="4" t="str">
        <f>VLOOKUP(F605,辅助信息!A:B,2,FALSE)</f>
        <v>螺纹钢</v>
      </c>
      <c r="F605" s="4" t="s">
        <v>27</v>
      </c>
      <c r="G605" s="7">
        <v>6</v>
      </c>
      <c r="H605" s="7" t="e">
        <f>_xlfn._xlws.FILTER('[1]2025年已发货'!$E:$E,'[1]2025年已发货'!$F:$F&amp;'[1]2025年已发货'!$C:$C&amp;'[1]2025年已发货'!$G:$G&amp;'[1]2025年已发货'!$H:$H=C605&amp;F605&amp;I605&amp;J605,"未发货")</f>
        <v>#N/A</v>
      </c>
      <c r="I605" s="4" t="e">
        <f>VLOOKUP(B605,辅助信息!E:I,3,FALSE)</f>
        <v>#N/A</v>
      </c>
      <c r="J605" s="4" t="e">
        <f>VLOOKUP(B605,辅助信息!E:I,4,FALSE)</f>
        <v>#N/A</v>
      </c>
      <c r="K605" s="4" t="e">
        <f>VLOOKUP(J605,辅助信息!H:I,2,FALSE)</f>
        <v>#N/A</v>
      </c>
      <c r="L605" s="56" t="e">
        <f>VLOOKUP(B605,辅助信息!E:J,6,FALSE)</f>
        <v>#N/A</v>
      </c>
      <c r="M605" s="98">
        <v>45708</v>
      </c>
      <c r="N605" s="69"/>
      <c r="O605" s="71">
        <f ca="1" t="shared" si="15"/>
        <v>0</v>
      </c>
      <c r="P605" s="71">
        <f ca="1" t="shared" si="14"/>
        <v>78</v>
      </c>
      <c r="Q605" s="8" t="e">
        <f>VLOOKUP(B605,辅助信息!E:M,9,FALSE)</f>
        <v>#N/A</v>
      </c>
      <c r="R605" s="8"/>
    </row>
    <row r="606" hidden="1" spans="2:18">
      <c r="B606" s="4" t="s">
        <v>80</v>
      </c>
      <c r="C606" s="5">
        <v>45707</v>
      </c>
      <c r="D606" s="4" t="e">
        <f>VLOOKUP(B606,辅助信息!E:K,7,FALSE)</f>
        <v>#N/A</v>
      </c>
      <c r="E606" s="4" t="str">
        <f>VLOOKUP(F606,辅助信息!A:B,2,FALSE)</f>
        <v>螺纹钢</v>
      </c>
      <c r="F606" s="4" t="s">
        <v>32</v>
      </c>
      <c r="G606" s="7">
        <v>30</v>
      </c>
      <c r="H606" s="7" t="e">
        <f>_xlfn._xlws.FILTER('[1]2025年已发货'!$E:$E,'[1]2025年已发货'!$F:$F&amp;'[1]2025年已发货'!$C:$C&amp;'[1]2025年已发货'!$G:$G&amp;'[1]2025年已发货'!$H:$H=C606&amp;F606&amp;I606&amp;J606,"未发货")</f>
        <v>#N/A</v>
      </c>
      <c r="I606" s="4" t="e">
        <f>VLOOKUP(B606,辅助信息!E:I,3,FALSE)</f>
        <v>#N/A</v>
      </c>
      <c r="J606" s="4" t="e">
        <f>VLOOKUP(B606,辅助信息!E:I,4,FALSE)</f>
        <v>#N/A</v>
      </c>
      <c r="K606" s="4" t="e">
        <f>VLOOKUP(J606,辅助信息!H:I,2,FALSE)</f>
        <v>#N/A</v>
      </c>
      <c r="L606" s="83"/>
      <c r="M606" s="98">
        <v>45708</v>
      </c>
      <c r="N606" s="69"/>
      <c r="O606" s="71">
        <f ca="1" t="shared" si="15"/>
        <v>0</v>
      </c>
      <c r="P606" s="71">
        <f ca="1" t="shared" si="14"/>
        <v>78</v>
      </c>
      <c r="Q606" s="8" t="e">
        <f>VLOOKUP(B606,辅助信息!E:M,9,FALSE)</f>
        <v>#N/A</v>
      </c>
      <c r="R606" s="8"/>
    </row>
    <row r="607" ht="36" hidden="1" customHeight="1" spans="2:18">
      <c r="B607" s="4" t="s">
        <v>47</v>
      </c>
      <c r="C607" s="5">
        <v>45707</v>
      </c>
      <c r="D607" s="4" t="str">
        <f>VLOOKUP(B607,辅助信息!E:K,7,FALSE)</f>
        <v>JWDDCD2025050800081</v>
      </c>
      <c r="E607" s="4" t="str">
        <f>VLOOKUP(F607,辅助信息!A:B,2,FALSE)</f>
        <v>螺纹钢</v>
      </c>
      <c r="F607" s="4" t="s">
        <v>18</v>
      </c>
      <c r="G607" s="7">
        <v>225</v>
      </c>
      <c r="H607" s="7" t="str">
        <f>_xlfn._xlws.FILTER('[1]2025年已发货'!$E:$E,'[1]2025年已发货'!$F:$F&amp;'[1]2025年已发货'!$C:$C&amp;'[1]2025年已发货'!$G:$G&amp;'[1]2025年已发货'!$H:$H=C607&amp;F607&amp;I607&amp;J607,"未发货")</f>
        <v>未发货</v>
      </c>
      <c r="I607" s="4" t="str">
        <f>VLOOKUP(B607,辅助信息!E:I,3,FALSE)</f>
        <v>（商投建工达州中医药科技园-1工区）达州市通川区达州中医药职业学院犀牛大道北段</v>
      </c>
      <c r="J607" s="4" t="str">
        <f>VLOOKUP(B607,辅助信息!E:I,4,FALSE)</f>
        <v>程黄刚</v>
      </c>
      <c r="K607" s="4">
        <f>VLOOKUP(J607,辅助信息!H:I,2,FALSE)</f>
        <v>15108211617</v>
      </c>
      <c r="L607" s="56" t="str">
        <f>VLOOKUP(B607,辅助信息!E:J,6,FALSE)</f>
        <v>控制炉批号尽量少,优先安排达钢,提前联系到场规格及数量</v>
      </c>
      <c r="M607" s="98">
        <v>45710</v>
      </c>
      <c r="N607" s="69"/>
      <c r="O607" s="71">
        <f ca="1" t="shared" si="15"/>
        <v>0</v>
      </c>
      <c r="P607" s="71">
        <f ca="1" t="shared" si="14"/>
        <v>76</v>
      </c>
      <c r="Q607" s="8" t="str">
        <f>VLOOKUP(B607,辅助信息!E:M,9,FALSE)</f>
        <v>ZTWM-CDGS-XS-2024-0134-商投建工达州中医药科技成果示范园项目</v>
      </c>
      <c r="R607" s="8"/>
    </row>
    <row r="608" s="8" customFormat="1" ht="36" hidden="1" customHeight="1" spans="2:17">
      <c r="B608" s="4" t="s">
        <v>69</v>
      </c>
      <c r="C608" s="5">
        <v>45708</v>
      </c>
      <c r="D608" s="4" t="str">
        <f>VLOOKUP(B608,辅助信息!E:K,7,FALSE)</f>
        <v>JWDDCD2025050800081</v>
      </c>
      <c r="E608" s="4" t="str">
        <f>VLOOKUP(F608,辅助信息!A:B,2,FALSE)</f>
        <v>螺纹钢</v>
      </c>
      <c r="F608" s="4" t="s">
        <v>21</v>
      </c>
      <c r="G608" s="4">
        <v>35</v>
      </c>
      <c r="H608" s="4" t="str">
        <f>_xlfn._xlws.FILTER('[1]2025年已发货'!$E:$E,'[1]2025年已发货'!$F:$F&amp;'[1]2025年已发货'!$C:$C&amp;'[1]2025年已发货'!$G:$G&amp;'[1]2025年已发货'!$H:$H=C608&amp;F608&amp;I608&amp;J608,"未发货")</f>
        <v>未发货</v>
      </c>
      <c r="I608" s="4" t="str">
        <f>VLOOKUP(B608,辅助信息!E:I,3,FALSE)</f>
        <v>（商投建工达州中医药科技园-4工区-2号楼）达州市通川区达州中医药职业学院犀牛大道北段</v>
      </c>
      <c r="J608" s="4" t="str">
        <f>VLOOKUP(B608,辅助信息!E:I,4,FALSE)</f>
        <v>张扬</v>
      </c>
      <c r="K608" s="4">
        <f>VLOOKUP(J608,辅助信息!H:I,2,FALSE)</f>
        <v>18381904567</v>
      </c>
      <c r="L608" s="56" t="str">
        <f>VLOOKUP(B608,辅助信息!E:J,6,FALSE)</f>
        <v>控制炉批号尽量少,优先安排达钢,提前联系到场规格及数量</v>
      </c>
      <c r="M608" s="101">
        <v>45704</v>
      </c>
      <c r="O608" s="8">
        <f ca="1" t="shared" si="15"/>
        <v>0</v>
      </c>
      <c r="P608" s="71">
        <f ca="1" t="shared" si="14"/>
        <v>82</v>
      </c>
      <c r="Q608" s="8" t="str">
        <f>VLOOKUP(B608,辅助信息!E:M,9,FALSE)</f>
        <v>ZTWM-CDGS-XS-2024-0134-商投建工达州中医药科技成果示范园项目</v>
      </c>
    </row>
    <row r="609" s="8" customFormat="1" hidden="1" spans="2:17">
      <c r="B609" s="4" t="s">
        <v>84</v>
      </c>
      <c r="C609" s="5">
        <v>45708</v>
      </c>
      <c r="D609" s="4" t="str">
        <f>VLOOKUP(B609,辅助信息!E:K,7,FALSE)</f>
        <v>JWDDCD2024102400111</v>
      </c>
      <c r="E609" s="4" t="str">
        <f>VLOOKUP(F609,辅助信息!A:B,2,FALSE)</f>
        <v>螺纹钢</v>
      </c>
      <c r="F609" s="4" t="s">
        <v>27</v>
      </c>
      <c r="G609" s="4">
        <v>20</v>
      </c>
      <c r="H609" s="4" t="str">
        <f>_xlfn._xlws.FILTER('[1]2025年已发货'!$E:$E,'[1]2025年已发货'!$F:$F&amp;'[1]2025年已发货'!$C:$C&amp;'[1]2025年已发货'!$G:$G&amp;'[1]2025年已发货'!$H:$H=C609&amp;F609&amp;I609&amp;J609,"未发货")</f>
        <v>未发货</v>
      </c>
      <c r="I609" s="4" t="str">
        <f>VLOOKUP(B609,辅助信息!E:I,3,FALSE)</f>
        <v>（五冶达州国道542项目-一工区路基一工段）四川省达州市达川区石梯火车站盖板加工点</v>
      </c>
      <c r="J609" s="4" t="str">
        <f>VLOOKUP(B609,辅助信息!E:I,4,FALSE)</f>
        <v>郑松</v>
      </c>
      <c r="K609" s="4">
        <f>VLOOKUP(J609,辅助信息!H:I,2,FALSE)</f>
        <v>13527304849</v>
      </c>
      <c r="L609" s="56" t="str">
        <f>VLOOKUP(B609,辅助信息!E:J,6,FALSE)</f>
        <v>五冶建设送货单,送货车型13米,装货前联系收货人核实到场规格,没提前告知进场规格现场不给予接收</v>
      </c>
      <c r="M609" s="101">
        <v>45705</v>
      </c>
      <c r="O609" s="8">
        <f ca="1" t="shared" si="15"/>
        <v>0</v>
      </c>
      <c r="P609" s="71">
        <f ca="1" t="shared" si="14"/>
        <v>81</v>
      </c>
      <c r="Q609" s="8" t="str">
        <f>VLOOKUP(B609,辅助信息!E:M,9,FALSE)</f>
        <v>ZTWM-CDGS-XS-2024-0181-五冶天府-国道542项目（二批次）</v>
      </c>
    </row>
    <row r="610" s="8" customFormat="1" hidden="1" spans="2:17">
      <c r="B610" s="4" t="s">
        <v>84</v>
      </c>
      <c r="C610" s="5">
        <v>45708</v>
      </c>
      <c r="D610" s="4" t="str">
        <f>VLOOKUP(B610,辅助信息!E:K,7,FALSE)</f>
        <v>JWDDCD2024102400111</v>
      </c>
      <c r="E610" s="4" t="str">
        <f>VLOOKUP(F610,辅助信息!A:B,2,FALSE)</f>
        <v>螺纹钢</v>
      </c>
      <c r="F610" s="4" t="s">
        <v>33</v>
      </c>
      <c r="G610" s="4">
        <v>8</v>
      </c>
      <c r="H610" s="4" t="str">
        <f>_xlfn._xlws.FILTER('[1]2025年已发货'!$E:$E,'[1]2025年已发货'!$F:$F&amp;'[1]2025年已发货'!$C:$C&amp;'[1]2025年已发货'!$G:$G&amp;'[1]2025年已发货'!$H:$H=C610&amp;F610&amp;I610&amp;J610,"未发货")</f>
        <v>未发货</v>
      </c>
      <c r="I610" s="4" t="str">
        <f>VLOOKUP(B610,辅助信息!E:I,3,FALSE)</f>
        <v>（五冶达州国道542项目-一工区路基一工段）四川省达州市达川区石梯火车站盖板加工点</v>
      </c>
      <c r="J610" s="4" t="str">
        <f>VLOOKUP(B610,辅助信息!E:I,4,FALSE)</f>
        <v>郑松</v>
      </c>
      <c r="K610" s="4">
        <f>VLOOKUP(J610,辅助信息!H:I,2,FALSE)</f>
        <v>13527304849</v>
      </c>
      <c r="L610" s="85"/>
      <c r="M610" s="101">
        <v>45705</v>
      </c>
      <c r="O610" s="8">
        <f ca="1" t="shared" si="15"/>
        <v>0</v>
      </c>
      <c r="P610" s="71">
        <f ca="1" t="shared" si="14"/>
        <v>81</v>
      </c>
      <c r="Q610" s="8" t="str">
        <f>VLOOKUP(B610,辅助信息!E:M,9,FALSE)</f>
        <v>ZTWM-CDGS-XS-2024-0181-五冶天府-国道542项目（二批次）</v>
      </c>
    </row>
    <row r="611" s="8" customFormat="1" hidden="1" spans="2:17">
      <c r="B611" s="4" t="s">
        <v>84</v>
      </c>
      <c r="C611" s="5">
        <v>45708</v>
      </c>
      <c r="D611" s="4" t="str">
        <f>VLOOKUP(B611,辅助信息!E:K,7,FALSE)</f>
        <v>JWDDCD2024102400111</v>
      </c>
      <c r="E611" s="4" t="str">
        <f>VLOOKUP(F611,辅助信息!A:B,2,FALSE)</f>
        <v>螺纹钢</v>
      </c>
      <c r="F611" s="4" t="s">
        <v>18</v>
      </c>
      <c r="G611" s="4">
        <v>12</v>
      </c>
      <c r="H611" s="4" t="str">
        <f>_xlfn._xlws.FILTER('[1]2025年已发货'!$E:$E,'[1]2025年已发货'!$F:$F&amp;'[1]2025年已发货'!$C:$C&amp;'[1]2025年已发货'!$G:$G&amp;'[1]2025年已发货'!$H:$H=C611&amp;F611&amp;I611&amp;J611,"未发货")</f>
        <v>未发货</v>
      </c>
      <c r="I611" s="4" t="str">
        <f>VLOOKUP(B611,辅助信息!E:I,3,FALSE)</f>
        <v>（五冶达州国道542项目-一工区路基一工段）四川省达州市达川区石梯火车站盖板加工点</v>
      </c>
      <c r="J611" s="4" t="str">
        <f>VLOOKUP(B611,辅助信息!E:I,4,FALSE)</f>
        <v>郑松</v>
      </c>
      <c r="K611" s="4">
        <f>VLOOKUP(J611,辅助信息!H:I,2,FALSE)</f>
        <v>13527304849</v>
      </c>
      <c r="L611" s="85"/>
      <c r="M611" s="101">
        <v>45705</v>
      </c>
      <c r="O611" s="8">
        <f ca="1" t="shared" si="15"/>
        <v>0</v>
      </c>
      <c r="P611" s="71">
        <f ca="1" t="shared" si="14"/>
        <v>81</v>
      </c>
      <c r="Q611" s="8" t="str">
        <f>VLOOKUP(B611,辅助信息!E:M,9,FALSE)</f>
        <v>ZTWM-CDGS-XS-2024-0181-五冶天府-国道542项目（二批次）</v>
      </c>
    </row>
    <row r="612" s="8" customFormat="1" hidden="1" spans="2:17">
      <c r="B612" s="4" t="s">
        <v>84</v>
      </c>
      <c r="C612" s="5">
        <v>45708</v>
      </c>
      <c r="D612" s="4" t="str">
        <f>VLOOKUP(B612,辅助信息!E:K,7,FALSE)</f>
        <v>JWDDCD2024102400111</v>
      </c>
      <c r="E612" s="4" t="str">
        <f>VLOOKUP(F612,辅助信息!A:B,2,FALSE)</f>
        <v>高线</v>
      </c>
      <c r="F612" s="4" t="s">
        <v>51</v>
      </c>
      <c r="G612" s="4">
        <v>5</v>
      </c>
      <c r="H612" s="4" t="str">
        <f>_xlfn._xlws.FILTER('[1]2025年已发货'!$E:$E,'[1]2025年已发货'!$F:$F&amp;'[1]2025年已发货'!$C:$C&amp;'[1]2025年已发货'!$G:$G&amp;'[1]2025年已发货'!$H:$H=C612&amp;F612&amp;I612&amp;J612,"未发货")</f>
        <v>未发货</v>
      </c>
      <c r="I612" s="4" t="str">
        <f>VLOOKUP(B612,辅助信息!E:I,3,FALSE)</f>
        <v>（五冶达州国道542项目-一工区路基一工段）四川省达州市达川区石梯火车站盖板加工点</v>
      </c>
      <c r="J612" s="4" t="str">
        <f>VLOOKUP(B612,辅助信息!E:I,4,FALSE)</f>
        <v>郑松</v>
      </c>
      <c r="K612" s="4">
        <f>VLOOKUP(J612,辅助信息!H:I,2,FALSE)</f>
        <v>13527304849</v>
      </c>
      <c r="L612" s="83"/>
      <c r="M612" s="101">
        <v>45705</v>
      </c>
      <c r="O612" s="8">
        <f ca="1" t="shared" si="15"/>
        <v>0</v>
      </c>
      <c r="P612" s="71">
        <f ca="1" t="shared" si="14"/>
        <v>81</v>
      </c>
      <c r="Q612" s="8" t="str">
        <f>VLOOKUP(B612,辅助信息!E:M,9,FALSE)</f>
        <v>ZTWM-CDGS-XS-2024-0181-五冶天府-国道542项目（二批次）</v>
      </c>
    </row>
    <row r="613" s="8" customFormat="1" ht="60" hidden="1" customHeight="1" spans="2:17">
      <c r="B613" s="4" t="s">
        <v>75</v>
      </c>
      <c r="C613" s="5">
        <v>45708</v>
      </c>
      <c r="D613" s="4" t="str">
        <f>VLOOKUP(B613,辅助信息!E:K,7,FALSE)</f>
        <v>JWDDCD2024102400111</v>
      </c>
      <c r="E613" s="4" t="str">
        <f>VLOOKUP(F613,辅助信息!A:B,2,FALSE)</f>
        <v>螺纹钢</v>
      </c>
      <c r="F613" s="4" t="s">
        <v>65</v>
      </c>
      <c r="G613" s="4">
        <v>35</v>
      </c>
      <c r="H613" s="4">
        <f>_xlfn._xlws.FILTER('[1]2025年已发货'!$E:$E,'[1]2025年已发货'!$F:$F&amp;'[1]2025年已发货'!$C:$C&amp;'[1]2025年已发货'!$G:$G&amp;'[1]2025年已发货'!$H:$H=C613&amp;F613&amp;I613&amp;J613,"未发货")</f>
        <v>45</v>
      </c>
      <c r="I613" s="4" t="str">
        <f>VLOOKUP(B613,辅助信息!E:I,3,FALSE)</f>
        <v>（五冶达州国道542项目-一工区桥梁一工段）四川省达州市四川省达州市达川区石桥镇武寨村</v>
      </c>
      <c r="J613" s="4" t="str">
        <f>VLOOKUP(B613,辅助信息!E:I,4,FALSE)</f>
        <v>杨勇</v>
      </c>
      <c r="K613" s="4">
        <f>VLOOKUP(J613,辅助信息!H:I,2,FALSE)</f>
        <v>18398563998</v>
      </c>
      <c r="L613" s="56" t="str">
        <f>VLOOKUP(B613,辅助信息!E:J,6,FALSE)</f>
        <v>五冶建设送货单,送货车型13米,装货前联系收货人核实到场规格,没提前告知进场规格现场不给予接收</v>
      </c>
      <c r="M613" s="101">
        <v>45709</v>
      </c>
      <c r="O613" s="8">
        <f ca="1" t="shared" si="15"/>
        <v>0</v>
      </c>
      <c r="P613" s="71">
        <f ca="1" t="shared" si="14"/>
        <v>77</v>
      </c>
      <c r="Q613" s="8" t="str">
        <f>VLOOKUP(B613,辅助信息!E:M,9,FALSE)</f>
        <v>ZTWM-CDGS-XS-2024-0181-五冶天府-国道542项目（二批次）</v>
      </c>
    </row>
    <row r="614" s="8" customFormat="1" hidden="1" spans="1:17">
      <c r="A614" s="71" t="s">
        <v>100</v>
      </c>
      <c r="B614" s="4" t="s">
        <v>87</v>
      </c>
      <c r="C614" s="5">
        <v>45708</v>
      </c>
      <c r="D614" s="4" t="str">
        <f>VLOOKUP(B614,辅助信息!E:K,7,FALSE)</f>
        <v>JWDDCD2024102400111</v>
      </c>
      <c r="E614" s="4" t="str">
        <f>VLOOKUP(F614,辅助信息!A:B,2,FALSE)</f>
        <v>螺纹钢</v>
      </c>
      <c r="F614" s="4" t="s">
        <v>27</v>
      </c>
      <c r="G614" s="4">
        <v>8</v>
      </c>
      <c r="H614" s="4">
        <f>_xlfn._xlws.FILTER('[1]2025年已发货'!$E:$E,'[1]2025年已发货'!$F:$F&amp;'[1]2025年已发货'!$C:$C&amp;'[1]2025年已发货'!$G:$G&amp;'[1]2025年已发货'!$H:$H=C614&amp;F614&amp;I614&amp;J614,"未发货")</f>
        <v>8</v>
      </c>
      <c r="I614" s="4" t="str">
        <f>VLOOKUP(B614,辅助信息!E:I,3,FALSE)</f>
        <v>（五冶达州国道542项目-一工区桥梁二工段）四川省达州市达川区达川区石梯镇石成村</v>
      </c>
      <c r="J614" s="4" t="str">
        <f>VLOOKUP(B614,辅助信息!E:I,4,FALSE)</f>
        <v>夏树彬</v>
      </c>
      <c r="K614" s="4">
        <f>VLOOKUP(J614,辅助信息!H:I,2,FALSE)</f>
        <v>13518183653</v>
      </c>
      <c r="L614" s="56" t="str">
        <f>VLOOKUP(B614,辅助信息!E:J,6,FALSE)</f>
        <v>五冶建设送货单,送货车型9.6米,装货前联系收货人核实到场规格,没提前告知进场规格现场不给予接收</v>
      </c>
      <c r="M614" s="101">
        <v>45706</v>
      </c>
      <c r="O614" s="8">
        <f ca="1" t="shared" si="15"/>
        <v>0</v>
      </c>
      <c r="P614" s="71">
        <f ca="1" t="shared" si="14"/>
        <v>80</v>
      </c>
      <c r="Q614" s="8" t="str">
        <f>VLOOKUP(B614,辅助信息!E:M,9,FALSE)</f>
        <v>ZTWM-CDGS-XS-2024-0181-五冶天府-国道542项目（二批次）</v>
      </c>
    </row>
    <row r="615" s="8" customFormat="1" hidden="1" spans="2:17">
      <c r="B615" s="4" t="s">
        <v>87</v>
      </c>
      <c r="C615" s="5">
        <v>45708</v>
      </c>
      <c r="D615" s="4" t="str">
        <f>VLOOKUP(B615,辅助信息!E:K,7,FALSE)</f>
        <v>JWDDCD2024102400111</v>
      </c>
      <c r="E615" s="4" t="str">
        <f>VLOOKUP(F615,辅助信息!A:B,2,FALSE)</f>
        <v>螺纹钢</v>
      </c>
      <c r="F615" s="4" t="s">
        <v>65</v>
      </c>
      <c r="G615" s="4">
        <v>27</v>
      </c>
      <c r="H615" s="4">
        <f>_xlfn._xlws.FILTER('[1]2025年已发货'!$E:$E,'[1]2025年已发货'!$F:$F&amp;'[1]2025年已发货'!$C:$C&amp;'[1]2025年已发货'!$G:$G&amp;'[1]2025年已发货'!$H:$H=C615&amp;F615&amp;I615&amp;J615,"未发货")</f>
        <v>27</v>
      </c>
      <c r="I615" s="4" t="str">
        <f>VLOOKUP(B615,辅助信息!E:I,3,FALSE)</f>
        <v>（五冶达州国道542项目-一工区桥梁二工段）四川省达州市达川区达川区石梯镇石成村</v>
      </c>
      <c r="J615" s="4" t="str">
        <f>VLOOKUP(B615,辅助信息!E:I,4,FALSE)</f>
        <v>夏树彬</v>
      </c>
      <c r="K615" s="4">
        <f>VLOOKUP(J615,辅助信息!H:I,2,FALSE)</f>
        <v>13518183653</v>
      </c>
      <c r="L615" s="83"/>
      <c r="M615" s="101">
        <v>45706</v>
      </c>
      <c r="O615" s="8">
        <f ca="1" t="shared" si="15"/>
        <v>0</v>
      </c>
      <c r="P615" s="71">
        <f ca="1" t="shared" si="14"/>
        <v>80</v>
      </c>
      <c r="Q615" s="8" t="str">
        <f>VLOOKUP(B615,辅助信息!E:M,9,FALSE)</f>
        <v>ZTWM-CDGS-XS-2024-0181-五冶天府-国道542项目（二批次）</v>
      </c>
    </row>
    <row r="616" s="8" customFormat="1" hidden="1" spans="2:17">
      <c r="B616" s="4" t="s">
        <v>74</v>
      </c>
      <c r="C616" s="5">
        <v>45708</v>
      </c>
      <c r="D616" s="4" t="str">
        <f>VLOOKUP(B616,辅助信息!E:K,7,FALSE)</f>
        <v>JWDDCD2024102400111</v>
      </c>
      <c r="E616" s="4" t="str">
        <f>VLOOKUP(F616,辅助信息!A:B,2,FALSE)</f>
        <v>螺纹钢</v>
      </c>
      <c r="F616" s="4" t="s">
        <v>19</v>
      </c>
      <c r="G616" s="4">
        <v>12</v>
      </c>
      <c r="H616" s="4" t="str">
        <f>_xlfn._xlws.FILTER('[1]2025年已发货'!$E:$E,'[1]2025年已发货'!$F:$F&amp;'[1]2025年已发货'!$C:$C&amp;'[1]2025年已发货'!$G:$G&amp;'[1]2025年已发货'!$H:$H=C616&amp;F616&amp;I616&amp;J616,"未发货")</f>
        <v>未发货</v>
      </c>
      <c r="I616" s="4" t="str">
        <f>VLOOKUP(B616,辅助信息!E:I,3,FALSE)</f>
        <v>（五冶达州国道542项目-桥梁4标）四川省达州市达川区大堰镇双井村</v>
      </c>
      <c r="J616" s="4" t="str">
        <f>VLOOKUP(B616,辅助信息!E:I,4,FALSE)</f>
        <v>吴志强</v>
      </c>
      <c r="K616" s="4">
        <f>VLOOKUP(J616,辅助信息!H:I,2,FALSE)</f>
        <v>18820030907</v>
      </c>
      <c r="L616" s="56" t="str">
        <f>VLOOKUP(B616,辅助信息!E:J,6,FALSE)</f>
        <v>五冶建设送货单,送货车型13米,装货前联系收货人核实到场规格,没提前告知进场规格现场不给予接收</v>
      </c>
      <c r="M616" s="101">
        <v>45711</v>
      </c>
      <c r="O616" s="8">
        <f ca="1" t="shared" si="15"/>
        <v>0</v>
      </c>
      <c r="P616" s="71">
        <f ca="1" t="shared" si="14"/>
        <v>75</v>
      </c>
      <c r="Q616" s="8" t="str">
        <f>VLOOKUP(B616,辅助信息!E:M,9,FALSE)</f>
        <v>ZTWM-CDGS-XS-2024-0181-五冶天府-国道542项目（二批次）</v>
      </c>
    </row>
    <row r="617" s="8" customFormat="1" hidden="1" spans="2:17">
      <c r="B617" s="4" t="s">
        <v>74</v>
      </c>
      <c r="C617" s="5">
        <v>45708</v>
      </c>
      <c r="D617" s="4" t="str">
        <f>VLOOKUP(B617,辅助信息!E:K,7,FALSE)</f>
        <v>JWDDCD2024102400111</v>
      </c>
      <c r="E617" s="4" t="str">
        <f>VLOOKUP(F617,辅助信息!A:B,2,FALSE)</f>
        <v>螺纹钢</v>
      </c>
      <c r="F617" s="4" t="s">
        <v>33</v>
      </c>
      <c r="G617" s="4">
        <v>12</v>
      </c>
      <c r="H617" s="4" t="str">
        <f>_xlfn._xlws.FILTER('[1]2025年已发货'!$E:$E,'[1]2025年已发货'!$F:$F&amp;'[1]2025年已发货'!$C:$C&amp;'[1]2025年已发货'!$G:$G&amp;'[1]2025年已发货'!$H:$H=C617&amp;F617&amp;I617&amp;J617,"未发货")</f>
        <v>未发货</v>
      </c>
      <c r="I617" s="4" t="str">
        <f>VLOOKUP(B617,辅助信息!E:I,3,FALSE)</f>
        <v>（五冶达州国道542项目-桥梁4标）四川省达州市达川区大堰镇双井村</v>
      </c>
      <c r="J617" s="4" t="str">
        <f>VLOOKUP(B617,辅助信息!E:I,4,FALSE)</f>
        <v>吴志强</v>
      </c>
      <c r="K617" s="4">
        <f>VLOOKUP(J617,辅助信息!H:I,2,FALSE)</f>
        <v>18820030907</v>
      </c>
      <c r="L617" s="85"/>
      <c r="M617" s="101">
        <v>45711</v>
      </c>
      <c r="O617" s="8">
        <f ca="1" t="shared" si="15"/>
        <v>0</v>
      </c>
      <c r="P617" s="71">
        <f ca="1" t="shared" si="14"/>
        <v>75</v>
      </c>
      <c r="Q617" s="8" t="str">
        <f>VLOOKUP(B617,辅助信息!E:M,9,FALSE)</f>
        <v>ZTWM-CDGS-XS-2024-0181-五冶天府-国道542项目（二批次）</v>
      </c>
    </row>
    <row r="618" s="8" customFormat="1" hidden="1" spans="2:17">
      <c r="B618" s="4" t="s">
        <v>74</v>
      </c>
      <c r="C618" s="5">
        <v>45708</v>
      </c>
      <c r="D618" s="4" t="str">
        <f>VLOOKUP(B618,辅助信息!E:K,7,FALSE)</f>
        <v>JWDDCD2024102400111</v>
      </c>
      <c r="E618" s="4" t="str">
        <f>VLOOKUP(F618,辅助信息!A:B,2,FALSE)</f>
        <v>螺纹钢</v>
      </c>
      <c r="F618" s="4" t="s">
        <v>28</v>
      </c>
      <c r="G618" s="4">
        <v>12</v>
      </c>
      <c r="H618" s="4" t="str">
        <f>_xlfn._xlws.FILTER('[1]2025年已发货'!$E:$E,'[1]2025年已发货'!$F:$F&amp;'[1]2025年已发货'!$C:$C&amp;'[1]2025年已发货'!$G:$G&amp;'[1]2025年已发货'!$H:$H=C618&amp;F618&amp;I618&amp;J618,"未发货")</f>
        <v>未发货</v>
      </c>
      <c r="I618" s="4" t="str">
        <f>VLOOKUP(B618,辅助信息!E:I,3,FALSE)</f>
        <v>（五冶达州国道542项目-桥梁4标）四川省达州市达川区大堰镇双井村</v>
      </c>
      <c r="J618" s="4" t="str">
        <f>VLOOKUP(B618,辅助信息!E:I,4,FALSE)</f>
        <v>吴志强</v>
      </c>
      <c r="K618" s="4">
        <f>VLOOKUP(J618,辅助信息!H:I,2,FALSE)</f>
        <v>18820030907</v>
      </c>
      <c r="L618" s="85"/>
      <c r="M618" s="101">
        <v>45711</v>
      </c>
      <c r="O618" s="8">
        <f ca="1" t="shared" si="15"/>
        <v>0</v>
      </c>
      <c r="P618" s="71">
        <f ca="1" t="shared" si="14"/>
        <v>75</v>
      </c>
      <c r="Q618" s="8" t="str">
        <f>VLOOKUP(B618,辅助信息!E:M,9,FALSE)</f>
        <v>ZTWM-CDGS-XS-2024-0181-五冶天府-国道542项目（二批次）</v>
      </c>
    </row>
    <row r="619" s="8" customFormat="1" hidden="1" spans="2:17">
      <c r="B619" s="4" t="s">
        <v>74</v>
      </c>
      <c r="C619" s="5">
        <v>45708</v>
      </c>
      <c r="D619" s="4" t="str">
        <f>VLOOKUP(B619,辅助信息!E:K,7,FALSE)</f>
        <v>JWDDCD2024102400111</v>
      </c>
      <c r="E619" s="4" t="str">
        <f>VLOOKUP(F619,辅助信息!A:B,2,FALSE)</f>
        <v>螺纹钢</v>
      </c>
      <c r="F619" s="4" t="s">
        <v>18</v>
      </c>
      <c r="G619" s="4">
        <v>3</v>
      </c>
      <c r="H619" s="4" t="str">
        <f>_xlfn._xlws.FILTER('[1]2025年已发货'!$E:$E,'[1]2025年已发货'!$F:$F&amp;'[1]2025年已发货'!$C:$C&amp;'[1]2025年已发货'!$G:$G&amp;'[1]2025年已发货'!$H:$H=C619&amp;F619&amp;I619&amp;J619,"未发货")</f>
        <v>未发货</v>
      </c>
      <c r="I619" s="4" t="str">
        <f>VLOOKUP(B619,辅助信息!E:I,3,FALSE)</f>
        <v>（五冶达州国道542项目-桥梁4标）四川省达州市达川区大堰镇双井村</v>
      </c>
      <c r="J619" s="4" t="str">
        <f>VLOOKUP(B619,辅助信息!E:I,4,FALSE)</f>
        <v>吴志强</v>
      </c>
      <c r="K619" s="4">
        <f>VLOOKUP(J619,辅助信息!H:I,2,FALSE)</f>
        <v>18820030907</v>
      </c>
      <c r="L619" s="83"/>
      <c r="M619" s="101">
        <v>45711</v>
      </c>
      <c r="O619" s="8">
        <f ca="1" t="shared" si="15"/>
        <v>0</v>
      </c>
      <c r="P619" s="71">
        <f ca="1" t="shared" si="14"/>
        <v>75</v>
      </c>
      <c r="Q619" s="8" t="str">
        <f>VLOOKUP(B619,辅助信息!E:M,9,FALSE)</f>
        <v>ZTWM-CDGS-XS-2024-0181-五冶天府-国道542项目（二批次）</v>
      </c>
    </row>
    <row r="620" s="8" customFormat="1" hidden="1" spans="1:17">
      <c r="A620" s="102" t="s">
        <v>101</v>
      </c>
      <c r="B620" s="4" t="s">
        <v>88</v>
      </c>
      <c r="C620" s="5">
        <v>45708</v>
      </c>
      <c r="D620" s="4" t="str">
        <f>VLOOKUP(B620,辅助信息!E:K,7,FALSE)</f>
        <v>JWDDCD2025021900064</v>
      </c>
      <c r="E620" s="4" t="str">
        <f>VLOOKUP(F620,辅助信息!A:B,2,FALSE)</f>
        <v>盘螺</v>
      </c>
      <c r="F620" s="4" t="s">
        <v>49</v>
      </c>
      <c r="G620" s="4">
        <v>18</v>
      </c>
      <c r="H620" s="4">
        <f>_xlfn._xlws.FILTER('[1]2025年已发货'!$E:$E,'[1]2025年已发货'!$F:$F&amp;'[1]2025年已发货'!$C:$C&amp;'[1]2025年已发货'!$G:$G&amp;'[1]2025年已发货'!$H:$H=C620&amp;F620&amp;I620&amp;J620,"未发货")</f>
        <v>14</v>
      </c>
      <c r="I620" s="4" t="str">
        <f>VLOOKUP(B620,辅助信息!E:I,3,FALSE)</f>
        <v>(五冶钢构医学科学产业园建设项目房建二部-四标（5-4）)四川省南充市顺庆区搬罾街道学府大道二段</v>
      </c>
      <c r="J620" s="4" t="str">
        <f>VLOOKUP(B620,辅助信息!E:I,4,FALSE)</f>
        <v>安南</v>
      </c>
      <c r="K620" s="4">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8">
        <f ca="1" t="shared" si="15"/>
        <v>0</v>
      </c>
      <c r="P620" s="71">
        <f ca="1" t="shared" si="14"/>
        <v>80</v>
      </c>
      <c r="Q620" s="8" t="str">
        <f>VLOOKUP(B620,辅助信息!E:M,9,FALSE)</f>
        <v>ZTWM-CDGS-XS-2024-0248-五冶钢构-南充市医学院项目</v>
      </c>
    </row>
    <row r="621" s="8" customFormat="1" hidden="1" spans="2:17">
      <c r="B621" s="4" t="s">
        <v>88</v>
      </c>
      <c r="C621" s="5">
        <v>45708</v>
      </c>
      <c r="D621" s="4" t="str">
        <f>VLOOKUP(B621,辅助信息!E:K,7,FALSE)</f>
        <v>JWDDCD2025021900064</v>
      </c>
      <c r="E621" s="4" t="str">
        <f>VLOOKUP(F621,辅助信息!A:B,2,FALSE)</f>
        <v>盘螺</v>
      </c>
      <c r="F621" s="4" t="s">
        <v>40</v>
      </c>
      <c r="G621" s="4">
        <v>14</v>
      </c>
      <c r="H621" s="4">
        <f>_xlfn._xlws.FILTER('[1]2025年已发货'!$E:$E,'[1]2025年已发货'!$F:$F&amp;'[1]2025年已发货'!$C:$C&amp;'[1]2025年已发货'!$G:$G&amp;'[1]2025年已发货'!$H:$H=C621&amp;F621&amp;I621&amp;J621,"未发货")</f>
        <v>14</v>
      </c>
      <c r="I621" s="4" t="str">
        <f>VLOOKUP(B621,辅助信息!E:I,3,FALSE)</f>
        <v>(五冶钢构医学科学产业园建设项目房建二部-四标（5-4）)四川省南充市顺庆区搬罾街道学府大道二段</v>
      </c>
      <c r="J621" s="4" t="str">
        <f>VLOOKUP(B621,辅助信息!E:I,4,FALSE)</f>
        <v>安南</v>
      </c>
      <c r="K621" s="4">
        <f>VLOOKUP(J621,辅助信息!H:I,2,FALSE)</f>
        <v>19950525030</v>
      </c>
      <c r="L621" s="85"/>
      <c r="M621" s="101">
        <v>45706</v>
      </c>
      <c r="O621" s="8">
        <f ca="1" t="shared" si="15"/>
        <v>0</v>
      </c>
      <c r="P621" s="71">
        <f ca="1" t="shared" si="14"/>
        <v>80</v>
      </c>
      <c r="Q621" s="8" t="str">
        <f>VLOOKUP(B621,辅助信息!E:M,9,FALSE)</f>
        <v>ZTWM-CDGS-XS-2024-0248-五冶钢构-南充市医学院项目</v>
      </c>
    </row>
    <row r="622" s="8" customFormat="1" hidden="1" spans="2:17">
      <c r="B622" s="4" t="s">
        <v>88</v>
      </c>
      <c r="C622" s="5">
        <v>45708</v>
      </c>
      <c r="D622" s="4" t="str">
        <f>VLOOKUP(B622,辅助信息!E:K,7,FALSE)</f>
        <v>JWDDCD2025021900064</v>
      </c>
      <c r="E622" s="4" t="str">
        <f>VLOOKUP(F622,辅助信息!A:B,2,FALSE)</f>
        <v>螺纹钢</v>
      </c>
      <c r="F622" s="4" t="s">
        <v>30</v>
      </c>
      <c r="G622" s="4">
        <v>3</v>
      </c>
      <c r="H622" s="4">
        <f>_xlfn._xlws.FILTER('[1]2025年已发货'!$E:$E,'[1]2025年已发货'!$F:$F&amp;'[1]2025年已发货'!$C:$C&amp;'[1]2025年已发货'!$G:$G&amp;'[1]2025年已发货'!$H:$H=C622&amp;F622&amp;I622&amp;J622,"未发货")</f>
        <v>3</v>
      </c>
      <c r="I622" s="4" t="str">
        <f>VLOOKUP(B622,辅助信息!E:I,3,FALSE)</f>
        <v>(五冶钢构医学科学产业园建设项目房建二部-四标（5-4）)四川省南充市顺庆区搬罾街道学府大道二段</v>
      </c>
      <c r="J622" s="4" t="str">
        <f>VLOOKUP(B622,辅助信息!E:I,4,FALSE)</f>
        <v>安南</v>
      </c>
      <c r="K622" s="4">
        <f>VLOOKUP(J622,辅助信息!H:I,2,FALSE)</f>
        <v>19950525030</v>
      </c>
      <c r="L622" s="85"/>
      <c r="M622" s="101">
        <v>45706</v>
      </c>
      <c r="O622" s="8">
        <f ca="1" t="shared" si="15"/>
        <v>0</v>
      </c>
      <c r="P622" s="71">
        <f ca="1" t="shared" si="14"/>
        <v>80</v>
      </c>
      <c r="Q622" s="8" t="str">
        <f>VLOOKUP(B622,辅助信息!E:M,9,FALSE)</f>
        <v>ZTWM-CDGS-XS-2024-0248-五冶钢构-南充市医学院项目</v>
      </c>
    </row>
    <row r="623" s="8" customFormat="1" hidden="1" spans="2:17">
      <c r="B623" s="4" t="s">
        <v>72</v>
      </c>
      <c r="C623" s="5">
        <v>45708</v>
      </c>
      <c r="D623" s="4" t="str">
        <f>VLOOKUP(B623,辅助信息!E:K,7,FALSE)</f>
        <v>JWDDCD2025021900064</v>
      </c>
      <c r="E623" s="4" t="str">
        <f>VLOOKUP(F623,辅助信息!A:B,2,FALSE)</f>
        <v>高线</v>
      </c>
      <c r="F623" s="4" t="s">
        <v>53</v>
      </c>
      <c r="G623" s="4">
        <v>6</v>
      </c>
      <c r="H623" s="4">
        <f>_xlfn._xlws.FILTER('[1]2025年已发货'!$E:$E,'[1]2025年已发货'!$F:$F&amp;'[1]2025年已发货'!$C:$C&amp;'[1]2025年已发货'!$G:$G&amp;'[1]2025年已发货'!$H:$H=C623&amp;F623&amp;I623&amp;J623,"未发货")</f>
        <v>6</v>
      </c>
      <c r="I623" s="4" t="str">
        <f>VLOOKUP(B623,辅助信息!E:I,3,FALSE)</f>
        <v>(五冶钢构医学科学产业园建设项目房建二部-网羽馆（6-5）)四川省南充市顺庆区搬罾街道学府大道二段</v>
      </c>
      <c r="J623" s="4" t="str">
        <f>VLOOKUP(B623,辅助信息!E:I,4,FALSE)</f>
        <v>安南</v>
      </c>
      <c r="K623" s="4">
        <f>VLOOKUP(J623,辅助信息!H:I,2,FALSE)</f>
        <v>19950525030</v>
      </c>
      <c r="L623" s="85"/>
      <c r="M623" s="101">
        <v>45708</v>
      </c>
      <c r="O623" s="8">
        <f ca="1" t="shared" si="15"/>
        <v>0</v>
      </c>
      <c r="P623" s="71">
        <f ca="1" t="shared" si="14"/>
        <v>78</v>
      </c>
      <c r="Q623" s="8" t="str">
        <f>VLOOKUP(B623,辅助信息!E:M,9,FALSE)</f>
        <v>ZTWM-CDGS-XS-2024-0248-五冶钢构-南充市医学院项目</v>
      </c>
    </row>
    <row r="624" s="8" customFormat="1" hidden="1" spans="2:17">
      <c r="B624" s="4" t="s">
        <v>72</v>
      </c>
      <c r="C624" s="5">
        <v>45708</v>
      </c>
      <c r="D624" s="4" t="str">
        <f>VLOOKUP(B624,辅助信息!E:K,7,FALSE)</f>
        <v>JWDDCD2025021900064</v>
      </c>
      <c r="E624" s="4" t="str">
        <f>VLOOKUP(F624,辅助信息!A:B,2,FALSE)</f>
        <v>螺纹钢</v>
      </c>
      <c r="F624" s="4" t="s">
        <v>19</v>
      </c>
      <c r="G624" s="4">
        <v>8</v>
      </c>
      <c r="H624" s="4">
        <f>_xlfn._xlws.FILTER('[1]2025年已发货'!$E:$E,'[1]2025年已发货'!$F:$F&amp;'[1]2025年已发货'!$C:$C&amp;'[1]2025年已发货'!$G:$G&amp;'[1]2025年已发货'!$H:$H=C624&amp;F624&amp;I624&amp;J624,"未发货")</f>
        <v>8</v>
      </c>
      <c r="I624" s="4" t="str">
        <f>VLOOKUP(B624,辅助信息!E:I,3,FALSE)</f>
        <v>(五冶钢构医学科学产业园建设项目房建二部-网羽馆（6-5）)四川省南充市顺庆区搬罾街道学府大道二段</v>
      </c>
      <c r="J624" s="4" t="str">
        <f>VLOOKUP(B624,辅助信息!E:I,4,FALSE)</f>
        <v>安南</v>
      </c>
      <c r="K624" s="4">
        <f>VLOOKUP(J624,辅助信息!H:I,2,FALSE)</f>
        <v>19950525030</v>
      </c>
      <c r="L624" s="85"/>
      <c r="M624" s="101">
        <v>45708</v>
      </c>
      <c r="O624" s="8">
        <f ca="1" t="shared" si="15"/>
        <v>0</v>
      </c>
      <c r="P624" s="71">
        <f ca="1" t="shared" si="14"/>
        <v>78</v>
      </c>
      <c r="Q624" s="8" t="str">
        <f>VLOOKUP(B624,辅助信息!E:M,9,FALSE)</f>
        <v>ZTWM-CDGS-XS-2024-0248-五冶钢构-南充市医学院项目</v>
      </c>
    </row>
    <row r="625" s="8" customFormat="1" hidden="1" spans="2:16">
      <c r="B625" s="4" t="s">
        <v>72</v>
      </c>
      <c r="C625" s="5">
        <v>45708</v>
      </c>
      <c r="D625" s="4" t="str">
        <f>VLOOKUP(B625,辅助信息!E:K,7,FALSE)</f>
        <v>JWDDCD2025021900064</v>
      </c>
      <c r="E625" s="4" t="str">
        <f>VLOOKUP(F625,辅助信息!A:B,2,FALSE)</f>
        <v>螺纹钢</v>
      </c>
      <c r="F625" s="4" t="s">
        <v>18</v>
      </c>
      <c r="G625" s="4">
        <v>24</v>
      </c>
      <c r="H625" s="4">
        <f>_xlfn._xlws.FILTER('[1]2025年已发货'!$E:$E,'[1]2025年已发货'!$F:$F&amp;'[1]2025年已发货'!$C:$C&amp;'[1]2025年已发货'!$G:$G&amp;'[1]2025年已发货'!$H:$H=C625&amp;F625&amp;I625&amp;J625,"未发货")</f>
        <v>24</v>
      </c>
      <c r="I625" s="4" t="str">
        <f>VLOOKUP(B625,辅助信息!E:I,3,FALSE)</f>
        <v>(五冶钢构医学科学产业园建设项目房建二部-网羽馆（6-5）)四川省南充市顺庆区搬罾街道学府大道二段</v>
      </c>
      <c r="J625" s="4" t="str">
        <f>VLOOKUP(B625,辅助信息!E:I,4,FALSE)</f>
        <v>安南</v>
      </c>
      <c r="K625" s="4">
        <f>VLOOKUP(J625,辅助信息!H:I,2,FALSE)</f>
        <v>19950525030</v>
      </c>
      <c r="L625" s="85"/>
      <c r="M625" s="101"/>
      <c r="P625" s="71"/>
    </row>
    <row r="626" s="8" customFormat="1" hidden="1" spans="2:17">
      <c r="B626" s="4" t="s">
        <v>89</v>
      </c>
      <c r="C626" s="5">
        <v>45708</v>
      </c>
      <c r="D626" s="4" t="str">
        <f>VLOOKUP(B626,辅助信息!E:K,7,FALSE)</f>
        <v>JWDDCD2025021900064</v>
      </c>
      <c r="E626" s="4" t="str">
        <f>VLOOKUP(F626,辅助信息!A:B,2,FALSE)</f>
        <v>螺纹钢</v>
      </c>
      <c r="F626" s="4" t="s">
        <v>32</v>
      </c>
      <c r="G626" s="4">
        <f>130-70-45</f>
        <v>15</v>
      </c>
      <c r="H626" s="4">
        <f>_xlfn._xlws.FILTER('[1]2025年已发货'!$E:$E,'[1]2025年已发货'!$F:$F&amp;'[1]2025年已发货'!$C:$C&amp;'[1]2025年已发货'!$G:$G&amp;'[1]2025年已发货'!$H:$H=C626&amp;F626&amp;I626&amp;J626,"未发货")</f>
        <v>15</v>
      </c>
      <c r="I626" s="4" t="str">
        <f>VLOOKUP(B626,辅助信息!E:I,3,FALSE)</f>
        <v>(五冶钢构医学科学产业园建设项目房建三部-排洪渠)四川省南充市顺庆区搬罾街道学府大道二段</v>
      </c>
      <c r="J626" s="4" t="str">
        <f>VLOOKUP(B626,辅助信息!E:I,4,FALSE)</f>
        <v>郑林</v>
      </c>
      <c r="K626" s="4">
        <f>VLOOKUP(J626,辅助信息!H:I,2,FALSE)</f>
        <v>18349955455</v>
      </c>
      <c r="L626" s="56"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8">
        <f ca="1" t="shared" ref="O626:O689" si="16">IF(OR(M626="",N626&lt;&gt;""),"",MAX(M626-TODAY(),0))</f>
        <v>0</v>
      </c>
      <c r="P626" s="71">
        <f ca="1" t="shared" ref="P626:P689" si="17">IF(M626="","",IF(N626&lt;&gt;"",MAX(N626-M626,0),IF(TODAY()&gt;M626,TODAY()-M626,0)))</f>
        <v>78</v>
      </c>
      <c r="Q626" s="8" t="str">
        <f>VLOOKUP(B626,辅助信息!E:M,9,FALSE)</f>
        <v>ZTWM-CDGS-XS-2024-0248-五冶钢构-南充市医学院项目</v>
      </c>
    </row>
    <row r="627" s="8" customFormat="1" hidden="1" spans="2:17">
      <c r="B627" s="4" t="s">
        <v>89</v>
      </c>
      <c r="C627" s="5">
        <v>45708</v>
      </c>
      <c r="D627" s="4" t="str">
        <f>VLOOKUP(B627,辅助信息!E:K,7,FALSE)</f>
        <v>JWDDCD2025021900064</v>
      </c>
      <c r="E627" s="4" t="str">
        <f>VLOOKUP(F627,辅助信息!A:B,2,FALSE)</f>
        <v>螺纹钢</v>
      </c>
      <c r="F627" s="4" t="s">
        <v>18</v>
      </c>
      <c r="G627" s="4">
        <v>25</v>
      </c>
      <c r="H627" s="4">
        <f>_xlfn._xlws.FILTER('[1]2025年已发货'!$E:$E,'[1]2025年已发货'!$F:$F&amp;'[1]2025年已发货'!$C:$C&amp;'[1]2025年已发货'!$G:$G&amp;'[1]2025年已发货'!$H:$H=C627&amp;F627&amp;I627&amp;J627,"未发货")</f>
        <v>21</v>
      </c>
      <c r="I627" s="4" t="str">
        <f>VLOOKUP(B627,辅助信息!E:I,3,FALSE)</f>
        <v>(五冶钢构医学科学产业园建设项目房建三部-排洪渠)四川省南充市顺庆区搬罾街道学府大道二段</v>
      </c>
      <c r="J627" s="4" t="str">
        <f>VLOOKUP(B627,辅助信息!E:I,4,FALSE)</f>
        <v>郑林</v>
      </c>
      <c r="K627" s="4">
        <f>VLOOKUP(J627,辅助信息!H:I,2,FALSE)</f>
        <v>18349955455</v>
      </c>
      <c r="L627" s="85"/>
      <c r="M627" s="101">
        <v>45708</v>
      </c>
      <c r="O627" s="8">
        <f ca="1" t="shared" si="16"/>
        <v>0</v>
      </c>
      <c r="P627" s="71">
        <f ca="1" t="shared" si="17"/>
        <v>78</v>
      </c>
      <c r="Q627" s="8" t="str">
        <f>VLOOKUP(B627,辅助信息!E:M,9,FALSE)</f>
        <v>ZTWM-CDGS-XS-2024-0248-五冶钢构-南充市医学院项目</v>
      </c>
    </row>
    <row r="628" s="8" customFormat="1" hidden="1" spans="1:17">
      <c r="A628" s="71" t="s">
        <v>97</v>
      </c>
      <c r="B628" s="4" t="s">
        <v>98</v>
      </c>
      <c r="C628" s="5">
        <v>45708</v>
      </c>
      <c r="D628" s="4" t="str">
        <f>VLOOKUP(B628,辅助信息!E:K,7,FALSE)</f>
        <v>JWDDCD2025021900064</v>
      </c>
      <c r="E628" s="4" t="str">
        <f>VLOOKUP(F628,辅助信息!A:B,2,FALSE)</f>
        <v>高线</v>
      </c>
      <c r="F628" s="4" t="s">
        <v>51</v>
      </c>
      <c r="G628" s="7">
        <v>10</v>
      </c>
      <c r="H628" s="7" t="str">
        <f>_xlfn._xlws.FILTER('[1]2025年已发货'!$E:$E,'[1]2025年已发货'!$F:$F&amp;'[1]2025年已发货'!$C:$C&amp;'[1]2025年已发货'!$G:$G&amp;'[1]2025年已发货'!$H:$H=C628&amp;F628&amp;I628&amp;J628,"未发货")</f>
        <v>未发货</v>
      </c>
      <c r="I628" s="4" t="str">
        <f>VLOOKUP(B628,辅助信息!E:I,3,FALSE)</f>
        <v>(五冶钢构医学科学产业园建设项目房建一部-一标（2-6）)四川省南充市顺庆区搬罾街道学府大道二段</v>
      </c>
      <c r="J628" s="4" t="str">
        <f>VLOOKUP(B628,辅助信息!E:I,4,FALSE)</f>
        <v>胡泽宇</v>
      </c>
      <c r="K628" s="4">
        <f>VLOOKUP(J628,辅助信息!H:I,2,FALSE)</f>
        <v>18141337338</v>
      </c>
      <c r="L628" s="85"/>
      <c r="M628" s="98">
        <v>45709</v>
      </c>
      <c r="N628" s="71"/>
      <c r="O628" s="71">
        <f ca="1" t="shared" si="16"/>
        <v>0</v>
      </c>
      <c r="P628" s="71">
        <f ca="1" t="shared" si="17"/>
        <v>77</v>
      </c>
      <c r="Q628" s="8" t="str">
        <f>VLOOKUP(B628,辅助信息!E:M,9,FALSE)</f>
        <v>ZTWM-CDGS-XS-2024-0248-五冶钢构-南充市医学院项目</v>
      </c>
    </row>
    <row r="629" s="8" customFormat="1" hidden="1" spans="2:17">
      <c r="B629" s="4" t="s">
        <v>99</v>
      </c>
      <c r="C629" s="5">
        <v>45708</v>
      </c>
      <c r="D629" s="4" t="str">
        <f>VLOOKUP(B629,辅助信息!E:K,7,FALSE)</f>
        <v>JWDDCD2025021900064</v>
      </c>
      <c r="E629" s="4" t="str">
        <f>VLOOKUP(F629,辅助信息!A:B,2,FALSE)</f>
        <v>高线</v>
      </c>
      <c r="F629" s="4" t="s">
        <v>53</v>
      </c>
      <c r="G629" s="7">
        <v>2.5</v>
      </c>
      <c r="H629" s="7" t="str">
        <f>_xlfn._xlws.FILTER('[1]2025年已发货'!$E:$E,'[1]2025年已发货'!$F:$F&amp;'[1]2025年已发货'!$C:$C&amp;'[1]2025年已发货'!$G:$G&amp;'[1]2025年已发货'!$H:$H=C629&amp;F629&amp;I629&amp;J629,"未发货")</f>
        <v>未发货</v>
      </c>
      <c r="I629" s="4" t="str">
        <f>VLOOKUP(B629,辅助信息!E:I,3,FALSE)</f>
        <v>(五冶钢构医学科学产业园建设项目房建连接线道路工程)四川省南充市顺庆区搬罾街道学府大道二段</v>
      </c>
      <c r="J629" s="4" t="str">
        <f>VLOOKUP(B629,辅助信息!E:I,4,FALSE)</f>
        <v>刘建中</v>
      </c>
      <c r="K629" s="4">
        <f>VLOOKUP(J629,辅助信息!H:I,2,FALSE)</f>
        <v>13908143055</v>
      </c>
      <c r="L629" s="85"/>
      <c r="M629" s="98">
        <v>45709</v>
      </c>
      <c r="N629" s="71"/>
      <c r="O629" s="71">
        <f ca="1" t="shared" si="16"/>
        <v>0</v>
      </c>
      <c r="P629" s="71">
        <f ca="1" t="shared" si="17"/>
        <v>77</v>
      </c>
      <c r="Q629" s="8" t="str">
        <f>VLOOKUP(B629,辅助信息!E:M,9,FALSE)</f>
        <v>ZTWM-CDGS-XS-2024-0248-五冶钢构-南充市医学院项目</v>
      </c>
    </row>
    <row r="630" s="8" customFormat="1" hidden="1" spans="2:17">
      <c r="B630" s="4" t="s">
        <v>99</v>
      </c>
      <c r="C630" s="5">
        <v>45708</v>
      </c>
      <c r="D630" s="4" t="str">
        <f>VLOOKUP(B630,辅助信息!E:K,7,FALSE)</f>
        <v>JWDDCD2025021900064</v>
      </c>
      <c r="E630" s="4" t="str">
        <f>VLOOKUP(F630,辅助信息!A:B,2,FALSE)</f>
        <v>高线</v>
      </c>
      <c r="F630" s="4" t="s">
        <v>51</v>
      </c>
      <c r="G630" s="7">
        <v>2.5</v>
      </c>
      <c r="H630" s="7" t="str">
        <f>_xlfn._xlws.FILTER('[1]2025年已发货'!$E:$E,'[1]2025年已发货'!$F:$F&amp;'[1]2025年已发货'!$C:$C&amp;'[1]2025年已发货'!$G:$G&amp;'[1]2025年已发货'!$H:$H=C630&amp;F630&amp;I630&amp;J630,"未发货")</f>
        <v>未发货</v>
      </c>
      <c r="I630" s="4" t="str">
        <f>VLOOKUP(B630,辅助信息!E:I,3,FALSE)</f>
        <v>(五冶钢构医学科学产业园建设项目房建连接线道路工程)四川省南充市顺庆区搬罾街道学府大道二段</v>
      </c>
      <c r="J630" s="4" t="str">
        <f>VLOOKUP(B630,辅助信息!E:I,4,FALSE)</f>
        <v>刘建中</v>
      </c>
      <c r="K630" s="4">
        <f>VLOOKUP(J630,辅助信息!H:I,2,FALSE)</f>
        <v>13908143055</v>
      </c>
      <c r="L630" s="85"/>
      <c r="M630" s="98">
        <v>45709</v>
      </c>
      <c r="N630" s="71"/>
      <c r="O630" s="71">
        <f ca="1" t="shared" si="16"/>
        <v>0</v>
      </c>
      <c r="P630" s="71">
        <f ca="1" t="shared" si="17"/>
        <v>77</v>
      </c>
      <c r="Q630" s="8" t="str">
        <f>VLOOKUP(B630,辅助信息!E:M,9,FALSE)</f>
        <v>ZTWM-CDGS-XS-2024-0248-五冶钢构-南充市医学院项目</v>
      </c>
    </row>
    <row r="631" s="8" customFormat="1" hidden="1" spans="2:17">
      <c r="B631" s="4" t="s">
        <v>99</v>
      </c>
      <c r="C631" s="5">
        <v>45708</v>
      </c>
      <c r="D631" s="4" t="str">
        <f>VLOOKUP(B631,辅助信息!E:K,7,FALSE)</f>
        <v>JWDDCD2025021900064</v>
      </c>
      <c r="E631" s="4" t="str">
        <f>VLOOKUP(F631,辅助信息!A:B,2,FALSE)</f>
        <v>螺纹钢</v>
      </c>
      <c r="F631" s="4" t="s">
        <v>27</v>
      </c>
      <c r="G631" s="7">
        <v>3</v>
      </c>
      <c r="H631" s="7" t="str">
        <f>_xlfn._xlws.FILTER('[1]2025年已发货'!$E:$E,'[1]2025年已发货'!$F:$F&amp;'[1]2025年已发货'!$C:$C&amp;'[1]2025年已发货'!$G:$G&amp;'[1]2025年已发货'!$H:$H=C631&amp;F631&amp;I631&amp;J631,"未发货")</f>
        <v>未发货</v>
      </c>
      <c r="I631" s="4" t="str">
        <f>VLOOKUP(B631,辅助信息!E:I,3,FALSE)</f>
        <v>(五冶钢构医学科学产业园建设项目房建连接线道路工程)四川省南充市顺庆区搬罾街道学府大道二段</v>
      </c>
      <c r="J631" s="4" t="str">
        <f>VLOOKUP(B631,辅助信息!E:I,4,FALSE)</f>
        <v>刘建中</v>
      </c>
      <c r="K631" s="4">
        <f>VLOOKUP(J631,辅助信息!H:I,2,FALSE)</f>
        <v>13908143055</v>
      </c>
      <c r="L631" s="85"/>
      <c r="M631" s="98">
        <v>45709</v>
      </c>
      <c r="N631" s="71"/>
      <c r="O631" s="71">
        <f ca="1" t="shared" si="16"/>
        <v>0</v>
      </c>
      <c r="P631" s="71">
        <f ca="1" t="shared" si="17"/>
        <v>77</v>
      </c>
      <c r="Q631" s="8" t="str">
        <f>VLOOKUP(B631,辅助信息!E:M,9,FALSE)</f>
        <v>ZTWM-CDGS-XS-2024-0248-五冶钢构-南充市医学院项目</v>
      </c>
    </row>
    <row r="632" s="8" customFormat="1" hidden="1" spans="2:17">
      <c r="B632" s="4" t="s">
        <v>99</v>
      </c>
      <c r="C632" s="5">
        <v>45708</v>
      </c>
      <c r="D632" s="4" t="str">
        <f>VLOOKUP(B632,辅助信息!E:K,7,FALSE)</f>
        <v>JWDDCD2025021900064</v>
      </c>
      <c r="E632" s="4" t="str">
        <f>VLOOKUP(F632,辅助信息!A:B,2,FALSE)</f>
        <v>螺纹钢</v>
      </c>
      <c r="F632" s="4" t="s">
        <v>19</v>
      </c>
      <c r="G632" s="7">
        <v>3</v>
      </c>
      <c r="H632" s="7" t="str">
        <f>_xlfn._xlws.FILTER('[1]2025年已发货'!$E:$E,'[1]2025年已发货'!$F:$F&amp;'[1]2025年已发货'!$C:$C&amp;'[1]2025年已发货'!$G:$G&amp;'[1]2025年已发货'!$H:$H=C632&amp;F632&amp;I632&amp;J632,"未发货")</f>
        <v>未发货</v>
      </c>
      <c r="I632" s="4" t="str">
        <f>VLOOKUP(B632,辅助信息!E:I,3,FALSE)</f>
        <v>(五冶钢构医学科学产业园建设项目房建连接线道路工程)四川省南充市顺庆区搬罾街道学府大道二段</v>
      </c>
      <c r="J632" s="4" t="str">
        <f>VLOOKUP(B632,辅助信息!E:I,4,FALSE)</f>
        <v>刘建中</v>
      </c>
      <c r="K632" s="4">
        <f>VLOOKUP(J632,辅助信息!H:I,2,FALSE)</f>
        <v>13908143055</v>
      </c>
      <c r="L632" s="85"/>
      <c r="M632" s="98">
        <v>45709</v>
      </c>
      <c r="N632" s="71"/>
      <c r="O632" s="71">
        <f ca="1" t="shared" si="16"/>
        <v>0</v>
      </c>
      <c r="P632" s="71">
        <f ca="1" t="shared" si="17"/>
        <v>77</v>
      </c>
      <c r="Q632" s="8" t="str">
        <f>VLOOKUP(B632,辅助信息!E:M,9,FALSE)</f>
        <v>ZTWM-CDGS-XS-2024-0248-五冶钢构-南充市医学院项目</v>
      </c>
    </row>
    <row r="633" s="8" customFormat="1" hidden="1" spans="2:17">
      <c r="B633" s="4" t="s">
        <v>99</v>
      </c>
      <c r="C633" s="5">
        <v>45708</v>
      </c>
      <c r="D633" s="4" t="str">
        <f>VLOOKUP(B633,辅助信息!E:K,7,FALSE)</f>
        <v>JWDDCD2025021900064</v>
      </c>
      <c r="E633" s="4" t="str">
        <f>VLOOKUP(F633,辅助信息!A:B,2,FALSE)</f>
        <v>螺纹钢</v>
      </c>
      <c r="F633" s="4" t="s">
        <v>32</v>
      </c>
      <c r="G633" s="7">
        <v>3</v>
      </c>
      <c r="H633" s="7" t="str">
        <f>_xlfn._xlws.FILTER('[1]2025年已发货'!$E:$E,'[1]2025年已发货'!$F:$F&amp;'[1]2025年已发货'!$C:$C&amp;'[1]2025年已发货'!$G:$G&amp;'[1]2025年已发货'!$H:$H=C633&amp;F633&amp;I633&amp;J633,"未发货")</f>
        <v>未发货</v>
      </c>
      <c r="I633" s="4" t="str">
        <f>VLOOKUP(B633,辅助信息!E:I,3,FALSE)</f>
        <v>(五冶钢构医学科学产业园建设项目房建连接线道路工程)四川省南充市顺庆区搬罾街道学府大道二段</v>
      </c>
      <c r="J633" s="4" t="str">
        <f>VLOOKUP(B633,辅助信息!E:I,4,FALSE)</f>
        <v>刘建中</v>
      </c>
      <c r="K633" s="4">
        <f>VLOOKUP(J633,辅助信息!H:I,2,FALSE)</f>
        <v>13908143055</v>
      </c>
      <c r="L633" s="83"/>
      <c r="M633" s="98">
        <v>45709</v>
      </c>
      <c r="N633" s="71"/>
      <c r="O633" s="71">
        <f ca="1" t="shared" si="16"/>
        <v>0</v>
      </c>
      <c r="P633" s="71">
        <f ca="1" t="shared" si="17"/>
        <v>77</v>
      </c>
      <c r="Q633" s="8" t="str">
        <f>VLOOKUP(B633,辅助信息!E:M,9,FALSE)</f>
        <v>ZTWM-CDGS-XS-2024-0248-五冶钢构-南充市医学院项目</v>
      </c>
    </row>
    <row r="634" s="8" customFormat="1" hidden="1" spans="2:17">
      <c r="B634" s="4" t="s">
        <v>31</v>
      </c>
      <c r="C634" s="5">
        <v>45708</v>
      </c>
      <c r="D634" s="4" t="str">
        <f>VLOOKUP(B634,辅助信息!E:K,7,FALSE)</f>
        <v>JWDDCD2024121000136</v>
      </c>
      <c r="E634" s="4" t="str">
        <f>VLOOKUP(F634,辅助信息!A:B,2,FALSE)</f>
        <v>盘螺</v>
      </c>
      <c r="F634" s="4" t="s">
        <v>49</v>
      </c>
      <c r="G634" s="4">
        <v>15</v>
      </c>
      <c r="H634" s="4" t="str">
        <f>_xlfn._xlws.FILTER('[1]2025年已发货'!$E:$E,'[1]2025年已发货'!$F:$F&amp;'[1]2025年已发货'!$C:$C&amp;'[1]2025年已发货'!$G:$G&amp;'[1]2025年已发货'!$H:$H=C634&amp;F634&amp;I634&amp;J634,"未发货")</f>
        <v>未发货</v>
      </c>
      <c r="I634" s="4" t="str">
        <f>VLOOKUP(B634,辅助信息!E:I,3,FALSE)</f>
        <v>（四川商建-射洪城乡一体化项目）遂宁市射洪市忠新幼儿园北侧约220米新溪小区</v>
      </c>
      <c r="J634" s="4" t="str">
        <f>VLOOKUP(B634,辅助信息!E:I,4,FALSE)</f>
        <v>柏子刚</v>
      </c>
      <c r="K634" s="4">
        <f>VLOOKUP(J634,辅助信息!H:I,2,FALSE)</f>
        <v>15692885305</v>
      </c>
      <c r="L634" s="56" t="str">
        <f>VLOOKUP(B634,辅助信息!E:J,6,FALSE)</f>
        <v>提前联系到场规格及数量</v>
      </c>
      <c r="M634" s="101">
        <v>45708</v>
      </c>
      <c r="O634" s="8">
        <f ca="1" t="shared" si="16"/>
        <v>0</v>
      </c>
      <c r="P634" s="71">
        <f ca="1" t="shared" si="17"/>
        <v>78</v>
      </c>
      <c r="Q634" s="8" t="str">
        <f>VLOOKUP(B634,辅助信息!E:M,9,FALSE)</f>
        <v>ZTWM-CDGS-XS-2024-0179-四川商投-射洪城乡一体化建设项目</v>
      </c>
    </row>
    <row r="635" s="8" customFormat="1" hidden="1" spans="2:17">
      <c r="B635" s="4" t="s">
        <v>31</v>
      </c>
      <c r="C635" s="5">
        <v>45708</v>
      </c>
      <c r="D635" s="4" t="str">
        <f>VLOOKUP(B635,辅助信息!E:K,7,FALSE)</f>
        <v>JWDDCD2024121000136</v>
      </c>
      <c r="E635" s="4" t="str">
        <f>VLOOKUP(F635,辅助信息!A:B,2,FALSE)</f>
        <v>螺纹钢</v>
      </c>
      <c r="F635" s="4" t="s">
        <v>22</v>
      </c>
      <c r="G635" s="4">
        <v>20</v>
      </c>
      <c r="H635" s="4" t="str">
        <f>_xlfn._xlws.FILTER('[1]2025年已发货'!$E:$E,'[1]2025年已发货'!$F:$F&amp;'[1]2025年已发货'!$C:$C&amp;'[1]2025年已发货'!$G:$G&amp;'[1]2025年已发货'!$H:$H=C635&amp;F635&amp;I635&amp;J635,"未发货")</f>
        <v>未发货</v>
      </c>
      <c r="I635" s="4" t="str">
        <f>VLOOKUP(B635,辅助信息!E:I,3,FALSE)</f>
        <v>（四川商建-射洪城乡一体化项目）遂宁市射洪市忠新幼儿园北侧约220米新溪小区</v>
      </c>
      <c r="J635" s="4" t="str">
        <f>VLOOKUP(B635,辅助信息!E:I,4,FALSE)</f>
        <v>柏子刚</v>
      </c>
      <c r="K635" s="4">
        <f>VLOOKUP(J635,辅助信息!H:I,2,FALSE)</f>
        <v>15692885305</v>
      </c>
      <c r="L635" s="83"/>
      <c r="M635" s="101">
        <v>45708</v>
      </c>
      <c r="O635" s="8">
        <f ca="1" t="shared" si="16"/>
        <v>0</v>
      </c>
      <c r="P635" s="71">
        <f ca="1" t="shared" si="17"/>
        <v>78</v>
      </c>
      <c r="Q635" s="8" t="str">
        <f>VLOOKUP(B635,辅助信息!E:M,9,FALSE)</f>
        <v>ZTWM-CDGS-XS-2024-0179-四川商投-射洪城乡一体化建设项目</v>
      </c>
    </row>
    <row r="636" s="8" customFormat="1" ht="36" hidden="1" customHeight="1" spans="1:17">
      <c r="A636" s="71" t="s">
        <v>100</v>
      </c>
      <c r="B636" s="4" t="s">
        <v>47</v>
      </c>
      <c r="C636" s="5">
        <v>45708</v>
      </c>
      <c r="D636" s="4" t="str">
        <f>VLOOKUP(B636,辅助信息!E:K,7,FALSE)</f>
        <v>JWDDCD2025050800081</v>
      </c>
      <c r="E636" s="4" t="str">
        <f>VLOOKUP(F636,辅助信息!A:B,2,FALSE)</f>
        <v>螺纹钢</v>
      </c>
      <c r="F636" s="4" t="s">
        <v>18</v>
      </c>
      <c r="G636" s="7">
        <v>225</v>
      </c>
      <c r="H636" s="7">
        <f>_xlfn._xlws.FILTER('[1]2025年已发货'!$E:$E,'[1]2025年已发货'!$F:$F&amp;'[1]2025年已发货'!$C:$C&amp;'[1]2025年已发货'!$G:$G&amp;'[1]2025年已发货'!$H:$H=C636&amp;F636&amp;I636&amp;J636,"未发货")</f>
        <v>210</v>
      </c>
      <c r="I636" s="4" t="str">
        <f>VLOOKUP(B636,辅助信息!E:I,3,FALSE)</f>
        <v>（商投建工达州中医药科技园-1工区）达州市通川区达州中医药职业学院犀牛大道北段</v>
      </c>
      <c r="J636" s="4" t="str">
        <f>VLOOKUP(B636,辅助信息!E:I,4,FALSE)</f>
        <v>程黄刚</v>
      </c>
      <c r="K636" s="4">
        <f>VLOOKUP(J636,辅助信息!H:I,2,FALSE)</f>
        <v>15108211617</v>
      </c>
      <c r="L636" s="56" t="str">
        <f>VLOOKUP(B636,辅助信息!E:J,6,FALSE)</f>
        <v>控制炉批号尽量少,优先安排达钢,提前联系到场规格及数量</v>
      </c>
      <c r="M636" s="98">
        <v>45710</v>
      </c>
      <c r="N636" s="71"/>
      <c r="O636" s="71">
        <f ca="1" t="shared" si="16"/>
        <v>0</v>
      </c>
      <c r="P636" s="71">
        <f ca="1" t="shared" si="17"/>
        <v>76</v>
      </c>
      <c r="Q636" s="8" t="str">
        <f>VLOOKUP(B636,辅助信息!E:M,9,FALSE)</f>
        <v>ZTWM-CDGS-XS-2024-0134-商投建工达州中医药科技成果示范园项目</v>
      </c>
    </row>
    <row r="637" ht="36" hidden="1" customHeight="1" spans="1:18">
      <c r="A637" s="78" t="s">
        <v>102</v>
      </c>
      <c r="B637" s="4" t="s">
        <v>81</v>
      </c>
      <c r="C637" s="5">
        <v>45708</v>
      </c>
      <c r="D637" s="4" t="str">
        <f>VLOOKUP(B637,辅助信息!E:K,7,FALSE)</f>
        <v>JWDDCD2025050700178</v>
      </c>
      <c r="E637" s="4" t="str">
        <f>VLOOKUP(F637,辅助信息!A:B,2,FALSE)</f>
        <v>螺纹钢</v>
      </c>
      <c r="F637" s="4" t="s">
        <v>18</v>
      </c>
      <c r="G637" s="7">
        <v>70</v>
      </c>
      <c r="H637" s="7" t="str">
        <f>_xlfn._xlws.FILTER('[1]2025年已发货'!$E:$E,'[1]2025年已发货'!$F:$F&amp;'[1]2025年已发货'!$C:$C&amp;'[1]2025年已发货'!$G:$G&amp;'[1]2025年已发货'!$H:$H=C637&amp;F637&amp;I637&amp;J637,"未发货")</f>
        <v>未发货</v>
      </c>
      <c r="I637" s="4" t="str">
        <f>VLOOKUP(B637,辅助信息!E:I,3,FALSE)</f>
        <v>（华西简阳西城嘉苑）四川省成都市简阳市简城街道高屋村</v>
      </c>
      <c r="J637" s="4" t="str">
        <f>VLOOKUP(B637,辅助信息!E:I,4,FALSE)</f>
        <v>张瀚镭</v>
      </c>
      <c r="K637" s="4">
        <f>VLOOKUP(J637,辅助信息!H:I,2,FALSE)</f>
        <v>15884666220</v>
      </c>
      <c r="L637" s="56" t="str">
        <f>VLOOKUP(B637,辅助信息!E:J,6,FALSE)</f>
        <v>优先威钢发货,我方卸车,新老国标钢厂不加价可直发</v>
      </c>
      <c r="M637" s="98">
        <v>45711</v>
      </c>
      <c r="O637" s="71">
        <f ca="1" t="shared" si="16"/>
        <v>0</v>
      </c>
      <c r="P637" s="71">
        <f ca="1" t="shared" si="17"/>
        <v>75</v>
      </c>
      <c r="Q637" s="8" t="str">
        <f>VLOOKUP(B637,辅助信息!E:M,9,FALSE)</f>
        <v>ZTWM-CDGS-XS-2024-0030-华西集采-简州大道</v>
      </c>
      <c r="R637" s="8"/>
    </row>
    <row r="638" s="8" customFormat="1" hidden="1" spans="2:17">
      <c r="B638" s="4" t="s">
        <v>69</v>
      </c>
      <c r="C638" s="5">
        <v>45709</v>
      </c>
      <c r="D638" s="4" t="str">
        <f>VLOOKUP(B638,辅助信息!E:K,7,FALSE)</f>
        <v>JWDDCD2025050800081</v>
      </c>
      <c r="E638" s="4" t="str">
        <f>VLOOKUP(F638,辅助信息!A:B,2,FALSE)</f>
        <v>螺纹钢</v>
      </c>
      <c r="F638" s="4" t="s">
        <v>21</v>
      </c>
      <c r="G638" s="4">
        <v>35</v>
      </c>
      <c r="H638" s="4" t="str">
        <f>_xlfn._xlws.FILTER('[1]2025年已发货'!$E:$E,'[1]2025年已发货'!$F:$F&amp;'[1]2025年已发货'!$C:$C&amp;'[1]2025年已发货'!$G:$G&amp;'[1]2025年已发货'!$H:$H=C638&amp;F638&amp;I638&amp;J638,"未发货")</f>
        <v>未发货</v>
      </c>
      <c r="I638" s="4" t="str">
        <f>VLOOKUP(B638,辅助信息!E:I,3,FALSE)</f>
        <v>（商投建工达州中医药科技园-4工区-2号楼）达州市通川区达州中医药职业学院犀牛大道北段</v>
      </c>
      <c r="J638" s="4" t="str">
        <f>VLOOKUP(B638,辅助信息!E:I,4,FALSE)</f>
        <v>张扬</v>
      </c>
      <c r="K638" s="4">
        <f>VLOOKUP(J638,辅助信息!H:I,2,FALSE)</f>
        <v>18381904567</v>
      </c>
      <c r="L638" s="56" t="str">
        <f>VLOOKUP(B638,辅助信息!E:J,6,FALSE)</f>
        <v>控制炉批号尽量少,优先安排达钢,提前联系到场规格及数量</v>
      </c>
      <c r="M638" s="101">
        <v>45704</v>
      </c>
      <c r="O638" s="8">
        <f ca="1" t="shared" si="16"/>
        <v>0</v>
      </c>
      <c r="P638" s="71">
        <f ca="1" t="shared" si="17"/>
        <v>82</v>
      </c>
      <c r="Q638" s="8" t="str">
        <f>VLOOKUP(B638,辅助信息!E:M,9,FALSE)</f>
        <v>ZTWM-CDGS-XS-2024-0134-商投建工达州中医药科技成果示范园项目</v>
      </c>
    </row>
    <row r="639" s="8" customFormat="1" hidden="1" spans="2:16">
      <c r="B639" s="4" t="s">
        <v>69</v>
      </c>
      <c r="C639" s="5">
        <v>45709</v>
      </c>
      <c r="D639" s="4" t="str">
        <f>VLOOKUP(B639,辅助信息!E:K,7,FALSE)</f>
        <v>JWDDCD2025050800081</v>
      </c>
      <c r="E639" s="4" t="str">
        <f>VLOOKUP(F639,辅助信息!A:B,2,FALSE)</f>
        <v>盘螺</v>
      </c>
      <c r="F639" s="4" t="s">
        <v>40</v>
      </c>
      <c r="G639" s="4">
        <v>16</v>
      </c>
      <c r="H639" s="4">
        <f>_xlfn._xlws.FILTER('[1]2025年已发货'!$E:$E,'[1]2025年已发货'!$F:$F&amp;'[1]2025年已发货'!$C:$C&amp;'[1]2025年已发货'!$G:$G&amp;'[1]2025年已发货'!$H:$H=C639&amp;F639&amp;I639&amp;J639,"未发货")</f>
        <v>18</v>
      </c>
      <c r="I639" s="4" t="str">
        <f>VLOOKUP(B639,辅助信息!E:I,3,FALSE)</f>
        <v>（商投建工达州中医药科技园-4工区-2号楼）达州市通川区达州中医药职业学院犀牛大道北段</v>
      </c>
      <c r="J639" s="4" t="str">
        <f>VLOOKUP(B639,辅助信息!E:I,4,FALSE)</f>
        <v>张扬</v>
      </c>
      <c r="K639" s="4">
        <f>VLOOKUP(J639,辅助信息!H:I,2,FALSE)</f>
        <v>18381904567</v>
      </c>
      <c r="L639" s="85"/>
      <c r="M639" s="101">
        <v>45710</v>
      </c>
      <c r="O639" s="8">
        <f ca="1" t="shared" si="16"/>
        <v>0</v>
      </c>
      <c r="P639" s="71">
        <f ca="1" t="shared" si="17"/>
        <v>76</v>
      </c>
    </row>
    <row r="640" s="8" customFormat="1" hidden="1" spans="2:16">
      <c r="B640" s="4" t="s">
        <v>69</v>
      </c>
      <c r="C640" s="5">
        <v>45709</v>
      </c>
      <c r="D640" s="4" t="str">
        <f>VLOOKUP(B640,辅助信息!E:K,7,FALSE)</f>
        <v>JWDDCD2025050800081</v>
      </c>
      <c r="E640" s="4" t="str">
        <f>VLOOKUP(F640,辅助信息!A:B,2,FALSE)</f>
        <v>盘螺</v>
      </c>
      <c r="F640" s="4" t="s">
        <v>41</v>
      </c>
      <c r="G640" s="4">
        <v>16</v>
      </c>
      <c r="H640" s="4">
        <f>_xlfn._xlws.FILTER('[1]2025年已发货'!$E:$E,'[1]2025年已发货'!$F:$F&amp;'[1]2025年已发货'!$C:$C&amp;'[1]2025年已发货'!$G:$G&amp;'[1]2025年已发货'!$H:$H=C640&amp;F640&amp;I640&amp;J640,"未发货")</f>
        <v>18</v>
      </c>
      <c r="I640" s="4" t="str">
        <f>VLOOKUP(B640,辅助信息!E:I,3,FALSE)</f>
        <v>（商投建工达州中医药科技园-4工区-2号楼）达州市通川区达州中医药职业学院犀牛大道北段</v>
      </c>
      <c r="J640" s="4" t="str">
        <f>VLOOKUP(B640,辅助信息!E:I,4,FALSE)</f>
        <v>张扬</v>
      </c>
      <c r="K640" s="4">
        <f>VLOOKUP(J640,辅助信息!H:I,2,FALSE)</f>
        <v>18381904567</v>
      </c>
      <c r="L640" s="83"/>
      <c r="M640" s="101">
        <v>45710</v>
      </c>
      <c r="O640" s="8">
        <f ca="1" t="shared" si="16"/>
        <v>0</v>
      </c>
      <c r="P640" s="71">
        <f ca="1" t="shared" si="17"/>
        <v>76</v>
      </c>
    </row>
    <row r="641" s="8" customFormat="1" hidden="1" spans="2:17">
      <c r="B641" s="4" t="s">
        <v>84</v>
      </c>
      <c r="C641" s="5">
        <v>45709</v>
      </c>
      <c r="D641" s="4" t="str">
        <f>VLOOKUP(B641,辅助信息!E:K,7,FALSE)</f>
        <v>JWDDCD2024102400111</v>
      </c>
      <c r="E641" s="4" t="str">
        <f>VLOOKUP(F641,辅助信息!A:B,2,FALSE)</f>
        <v>螺纹钢</v>
      </c>
      <c r="F641" s="4" t="s">
        <v>27</v>
      </c>
      <c r="G641" s="4">
        <v>20</v>
      </c>
      <c r="H641" s="4" t="str">
        <f>_xlfn._xlws.FILTER('[1]2025年已发货'!$E:$E,'[1]2025年已发货'!$F:$F&amp;'[1]2025年已发货'!$C:$C&amp;'[1]2025年已发货'!$G:$G&amp;'[1]2025年已发货'!$H:$H=C641&amp;F641&amp;I641&amp;J641,"未发货")</f>
        <v>未发货</v>
      </c>
      <c r="I641" s="4" t="str">
        <f>VLOOKUP(B641,辅助信息!E:I,3,FALSE)</f>
        <v>（五冶达州国道542项目-一工区路基一工段）四川省达州市达川区石梯火车站盖板加工点</v>
      </c>
      <c r="J641" s="4" t="str">
        <f>VLOOKUP(B641,辅助信息!E:I,4,FALSE)</f>
        <v>郑松</v>
      </c>
      <c r="K641" s="4">
        <f>VLOOKUP(J641,辅助信息!H:I,2,FALSE)</f>
        <v>13527304849</v>
      </c>
      <c r="L641" s="56" t="str">
        <f>VLOOKUP(B641,辅助信息!E:J,6,FALSE)</f>
        <v>五冶建设送货单,送货车型13米,装货前联系收货人核实到场规格,没提前告知进场规格现场不给予接收</v>
      </c>
      <c r="M641" s="101">
        <v>45705</v>
      </c>
      <c r="O641" s="8">
        <f ca="1" t="shared" si="16"/>
        <v>0</v>
      </c>
      <c r="P641" s="71">
        <f ca="1" t="shared" si="17"/>
        <v>81</v>
      </c>
      <c r="Q641" s="8" t="str">
        <f>VLOOKUP(B641,辅助信息!E:M,9,FALSE)</f>
        <v>ZTWM-CDGS-XS-2024-0181-五冶天府-国道542项目（二批次）</v>
      </c>
    </row>
    <row r="642" s="8" customFormat="1" hidden="1" spans="2:17">
      <c r="B642" s="4" t="s">
        <v>84</v>
      </c>
      <c r="C642" s="5">
        <v>45709</v>
      </c>
      <c r="D642" s="4" t="str">
        <f>VLOOKUP(B642,辅助信息!E:K,7,FALSE)</f>
        <v>JWDDCD2024102400111</v>
      </c>
      <c r="E642" s="4" t="str">
        <f>VLOOKUP(F642,辅助信息!A:B,2,FALSE)</f>
        <v>螺纹钢</v>
      </c>
      <c r="F642" s="4" t="s">
        <v>33</v>
      </c>
      <c r="G642" s="4">
        <v>8</v>
      </c>
      <c r="H642" s="4" t="str">
        <f>_xlfn._xlws.FILTER('[1]2025年已发货'!$E:$E,'[1]2025年已发货'!$F:$F&amp;'[1]2025年已发货'!$C:$C&amp;'[1]2025年已发货'!$G:$G&amp;'[1]2025年已发货'!$H:$H=C642&amp;F642&amp;I642&amp;J642,"未发货")</f>
        <v>未发货</v>
      </c>
      <c r="I642" s="4" t="str">
        <f>VLOOKUP(B642,辅助信息!E:I,3,FALSE)</f>
        <v>（五冶达州国道542项目-一工区路基一工段）四川省达州市达川区石梯火车站盖板加工点</v>
      </c>
      <c r="J642" s="4" t="str">
        <f>VLOOKUP(B642,辅助信息!E:I,4,FALSE)</f>
        <v>郑松</v>
      </c>
      <c r="K642" s="4">
        <f>VLOOKUP(J642,辅助信息!H:I,2,FALSE)</f>
        <v>13527304849</v>
      </c>
      <c r="L642" s="85"/>
      <c r="M642" s="101">
        <v>45705</v>
      </c>
      <c r="O642" s="8">
        <f ca="1" t="shared" si="16"/>
        <v>0</v>
      </c>
      <c r="P642" s="71">
        <f ca="1" t="shared" si="17"/>
        <v>81</v>
      </c>
      <c r="Q642" s="8" t="str">
        <f>VLOOKUP(B642,辅助信息!E:M,9,FALSE)</f>
        <v>ZTWM-CDGS-XS-2024-0181-五冶天府-国道542项目（二批次）</v>
      </c>
    </row>
    <row r="643" s="8" customFormat="1" hidden="1" spans="2:17">
      <c r="B643" s="4" t="s">
        <v>84</v>
      </c>
      <c r="C643" s="5">
        <v>45709</v>
      </c>
      <c r="D643" s="4" t="str">
        <f>VLOOKUP(B643,辅助信息!E:K,7,FALSE)</f>
        <v>JWDDCD2024102400111</v>
      </c>
      <c r="E643" s="4" t="str">
        <f>VLOOKUP(F643,辅助信息!A:B,2,FALSE)</f>
        <v>螺纹钢</v>
      </c>
      <c r="F643" s="4" t="s">
        <v>18</v>
      </c>
      <c r="G643" s="4">
        <v>12</v>
      </c>
      <c r="H643" s="4" t="str">
        <f>_xlfn._xlws.FILTER('[1]2025年已发货'!$E:$E,'[1]2025年已发货'!$F:$F&amp;'[1]2025年已发货'!$C:$C&amp;'[1]2025年已发货'!$G:$G&amp;'[1]2025年已发货'!$H:$H=C643&amp;F643&amp;I643&amp;J643,"未发货")</f>
        <v>未发货</v>
      </c>
      <c r="I643" s="4" t="str">
        <f>VLOOKUP(B643,辅助信息!E:I,3,FALSE)</f>
        <v>（五冶达州国道542项目-一工区路基一工段）四川省达州市达川区石梯火车站盖板加工点</v>
      </c>
      <c r="J643" s="4" t="str">
        <f>VLOOKUP(B643,辅助信息!E:I,4,FALSE)</f>
        <v>郑松</v>
      </c>
      <c r="K643" s="4">
        <f>VLOOKUP(J643,辅助信息!H:I,2,FALSE)</f>
        <v>13527304849</v>
      </c>
      <c r="L643" s="85"/>
      <c r="M643" s="101">
        <v>45705</v>
      </c>
      <c r="O643" s="8">
        <f ca="1" t="shared" si="16"/>
        <v>0</v>
      </c>
      <c r="P643" s="71">
        <f ca="1" t="shared" si="17"/>
        <v>81</v>
      </c>
      <c r="Q643" s="8" t="str">
        <f>VLOOKUP(B643,辅助信息!E:M,9,FALSE)</f>
        <v>ZTWM-CDGS-XS-2024-0181-五冶天府-国道542项目（二批次）</v>
      </c>
    </row>
    <row r="644" s="8" customFormat="1" hidden="1" spans="2:17">
      <c r="B644" s="4" t="s">
        <v>84</v>
      </c>
      <c r="C644" s="5">
        <v>45709</v>
      </c>
      <c r="D644" s="4" t="str">
        <f>VLOOKUP(B644,辅助信息!E:K,7,FALSE)</f>
        <v>JWDDCD2024102400111</v>
      </c>
      <c r="E644" s="4" t="str">
        <f>VLOOKUP(F644,辅助信息!A:B,2,FALSE)</f>
        <v>高线</v>
      </c>
      <c r="F644" s="4" t="s">
        <v>51</v>
      </c>
      <c r="G644" s="4">
        <v>5</v>
      </c>
      <c r="H644" s="4" t="str">
        <f>_xlfn._xlws.FILTER('[1]2025年已发货'!$E:$E,'[1]2025年已发货'!$F:$F&amp;'[1]2025年已发货'!$C:$C&amp;'[1]2025年已发货'!$G:$G&amp;'[1]2025年已发货'!$H:$H=C644&amp;F644&amp;I644&amp;J644,"未发货")</f>
        <v>未发货</v>
      </c>
      <c r="I644" s="4" t="str">
        <f>VLOOKUP(B644,辅助信息!E:I,3,FALSE)</f>
        <v>（五冶达州国道542项目-一工区路基一工段）四川省达州市达川区石梯火车站盖板加工点</v>
      </c>
      <c r="J644" s="4" t="str">
        <f>VLOOKUP(B644,辅助信息!E:I,4,FALSE)</f>
        <v>郑松</v>
      </c>
      <c r="K644" s="4">
        <f>VLOOKUP(J644,辅助信息!H:I,2,FALSE)</f>
        <v>13527304849</v>
      </c>
      <c r="L644" s="83"/>
      <c r="M644" s="101">
        <v>45705</v>
      </c>
      <c r="O644" s="8">
        <f ca="1" t="shared" si="16"/>
        <v>0</v>
      </c>
      <c r="P644" s="71">
        <f ca="1" t="shared" si="17"/>
        <v>81</v>
      </c>
      <c r="Q644" s="8" t="str">
        <f>VLOOKUP(B644,辅助信息!E:M,9,FALSE)</f>
        <v>ZTWM-CDGS-XS-2024-0181-五冶天府-国道542项目（二批次）</v>
      </c>
    </row>
    <row r="645" s="8" customFormat="1" hidden="1" spans="2:17">
      <c r="B645" s="4" t="s">
        <v>74</v>
      </c>
      <c r="C645" s="5">
        <v>45709</v>
      </c>
      <c r="D645" s="4" t="str">
        <f>VLOOKUP(B645,辅助信息!E:K,7,FALSE)</f>
        <v>JWDDCD2024102400111</v>
      </c>
      <c r="E645" s="4" t="str">
        <f>VLOOKUP(F645,辅助信息!A:B,2,FALSE)</f>
        <v>螺纹钢</v>
      </c>
      <c r="F645" s="4" t="s">
        <v>19</v>
      </c>
      <c r="G645" s="4">
        <v>12</v>
      </c>
      <c r="H645" s="4" t="str">
        <f>_xlfn._xlws.FILTER('[1]2025年已发货'!$E:$E,'[1]2025年已发货'!$F:$F&amp;'[1]2025年已发货'!$C:$C&amp;'[1]2025年已发货'!$G:$G&amp;'[1]2025年已发货'!$H:$H=C645&amp;F645&amp;I645&amp;J645,"未发货")</f>
        <v>未发货</v>
      </c>
      <c r="I645" s="4" t="str">
        <f>VLOOKUP(B645,辅助信息!E:I,3,FALSE)</f>
        <v>（五冶达州国道542项目-桥梁4标）四川省达州市达川区大堰镇双井村</v>
      </c>
      <c r="J645" s="4" t="str">
        <f>VLOOKUP(B645,辅助信息!E:I,4,FALSE)</f>
        <v>吴志强</v>
      </c>
      <c r="K645" s="4">
        <f>VLOOKUP(J645,辅助信息!H:I,2,FALSE)</f>
        <v>18820030907</v>
      </c>
      <c r="L645" s="56" t="str">
        <f>VLOOKUP(B645,辅助信息!E:J,6,FALSE)</f>
        <v>五冶建设送货单,送货车型13米,装货前联系收货人核实到场规格,没提前告知进场规格现场不给予接收</v>
      </c>
      <c r="M645" s="101">
        <v>45711</v>
      </c>
      <c r="O645" s="8">
        <f ca="1" t="shared" si="16"/>
        <v>0</v>
      </c>
      <c r="P645" s="71">
        <f ca="1" t="shared" si="17"/>
        <v>75</v>
      </c>
      <c r="Q645" s="8" t="str">
        <f>VLOOKUP(B645,辅助信息!E:M,9,FALSE)</f>
        <v>ZTWM-CDGS-XS-2024-0181-五冶天府-国道542项目（二批次）</v>
      </c>
    </row>
    <row r="646" s="8" customFormat="1" hidden="1" spans="2:17">
      <c r="B646" s="4" t="s">
        <v>74</v>
      </c>
      <c r="C646" s="5">
        <v>45709</v>
      </c>
      <c r="D646" s="4" t="str">
        <f>VLOOKUP(B646,辅助信息!E:K,7,FALSE)</f>
        <v>JWDDCD2024102400111</v>
      </c>
      <c r="E646" s="4" t="str">
        <f>VLOOKUP(F646,辅助信息!A:B,2,FALSE)</f>
        <v>螺纹钢</v>
      </c>
      <c r="F646" s="4" t="s">
        <v>33</v>
      </c>
      <c r="G646" s="4">
        <v>12</v>
      </c>
      <c r="H646" s="4" t="str">
        <f>_xlfn._xlws.FILTER('[1]2025年已发货'!$E:$E,'[1]2025年已发货'!$F:$F&amp;'[1]2025年已发货'!$C:$C&amp;'[1]2025年已发货'!$G:$G&amp;'[1]2025年已发货'!$H:$H=C646&amp;F646&amp;I646&amp;J646,"未发货")</f>
        <v>未发货</v>
      </c>
      <c r="I646" s="4" t="str">
        <f>VLOOKUP(B646,辅助信息!E:I,3,FALSE)</f>
        <v>（五冶达州国道542项目-桥梁4标）四川省达州市达川区大堰镇双井村</v>
      </c>
      <c r="J646" s="4" t="str">
        <f>VLOOKUP(B646,辅助信息!E:I,4,FALSE)</f>
        <v>吴志强</v>
      </c>
      <c r="K646" s="4">
        <f>VLOOKUP(J646,辅助信息!H:I,2,FALSE)</f>
        <v>18820030907</v>
      </c>
      <c r="L646" s="85"/>
      <c r="M646" s="101">
        <v>45711</v>
      </c>
      <c r="O646" s="8">
        <f ca="1" t="shared" si="16"/>
        <v>0</v>
      </c>
      <c r="P646" s="71">
        <f ca="1" t="shared" si="17"/>
        <v>75</v>
      </c>
      <c r="Q646" s="8" t="str">
        <f>VLOOKUP(B646,辅助信息!E:M,9,FALSE)</f>
        <v>ZTWM-CDGS-XS-2024-0181-五冶天府-国道542项目（二批次）</v>
      </c>
    </row>
    <row r="647" s="8" customFormat="1" hidden="1" spans="2:17">
      <c r="B647" s="4" t="s">
        <v>74</v>
      </c>
      <c r="C647" s="5">
        <v>45709</v>
      </c>
      <c r="D647" s="4" t="str">
        <f>VLOOKUP(B647,辅助信息!E:K,7,FALSE)</f>
        <v>JWDDCD2024102400111</v>
      </c>
      <c r="E647" s="4" t="str">
        <f>VLOOKUP(F647,辅助信息!A:B,2,FALSE)</f>
        <v>螺纹钢</v>
      </c>
      <c r="F647" s="4" t="s">
        <v>28</v>
      </c>
      <c r="G647" s="4">
        <v>12</v>
      </c>
      <c r="H647" s="4" t="str">
        <f>_xlfn._xlws.FILTER('[1]2025年已发货'!$E:$E,'[1]2025年已发货'!$F:$F&amp;'[1]2025年已发货'!$C:$C&amp;'[1]2025年已发货'!$G:$G&amp;'[1]2025年已发货'!$H:$H=C647&amp;F647&amp;I647&amp;J647,"未发货")</f>
        <v>未发货</v>
      </c>
      <c r="I647" s="4" t="str">
        <f>VLOOKUP(B647,辅助信息!E:I,3,FALSE)</f>
        <v>（五冶达州国道542项目-桥梁4标）四川省达州市达川区大堰镇双井村</v>
      </c>
      <c r="J647" s="4" t="str">
        <f>VLOOKUP(B647,辅助信息!E:I,4,FALSE)</f>
        <v>吴志强</v>
      </c>
      <c r="K647" s="4">
        <f>VLOOKUP(J647,辅助信息!H:I,2,FALSE)</f>
        <v>18820030907</v>
      </c>
      <c r="L647" s="85"/>
      <c r="M647" s="101">
        <v>45711</v>
      </c>
      <c r="O647" s="8">
        <f ca="1" t="shared" si="16"/>
        <v>0</v>
      </c>
      <c r="P647" s="71">
        <f ca="1" t="shared" si="17"/>
        <v>75</v>
      </c>
      <c r="Q647" s="8" t="str">
        <f>VLOOKUP(B647,辅助信息!E:M,9,FALSE)</f>
        <v>ZTWM-CDGS-XS-2024-0181-五冶天府-国道542项目（二批次）</v>
      </c>
    </row>
    <row r="648" s="8" customFormat="1" hidden="1" spans="2:17">
      <c r="B648" s="4" t="s">
        <v>74</v>
      </c>
      <c r="C648" s="5">
        <v>45709</v>
      </c>
      <c r="D648" s="4" t="str">
        <f>VLOOKUP(B648,辅助信息!E:K,7,FALSE)</f>
        <v>JWDDCD2024102400111</v>
      </c>
      <c r="E648" s="4" t="str">
        <f>VLOOKUP(F648,辅助信息!A:B,2,FALSE)</f>
        <v>螺纹钢</v>
      </c>
      <c r="F648" s="4" t="s">
        <v>18</v>
      </c>
      <c r="G648" s="4">
        <v>3</v>
      </c>
      <c r="H648" s="4" t="str">
        <f>_xlfn._xlws.FILTER('[1]2025年已发货'!$E:$E,'[1]2025年已发货'!$F:$F&amp;'[1]2025年已发货'!$C:$C&amp;'[1]2025年已发货'!$G:$G&amp;'[1]2025年已发货'!$H:$H=C648&amp;F648&amp;I648&amp;J648,"未发货")</f>
        <v>未发货</v>
      </c>
      <c r="I648" s="4" t="str">
        <f>VLOOKUP(B648,辅助信息!E:I,3,FALSE)</f>
        <v>（五冶达州国道542项目-桥梁4标）四川省达州市达川区大堰镇双井村</v>
      </c>
      <c r="J648" s="4" t="str">
        <f>VLOOKUP(B648,辅助信息!E:I,4,FALSE)</f>
        <v>吴志强</v>
      </c>
      <c r="K648" s="4">
        <f>VLOOKUP(J648,辅助信息!H:I,2,FALSE)</f>
        <v>18820030907</v>
      </c>
      <c r="L648" s="83"/>
      <c r="M648" s="101">
        <v>45711</v>
      </c>
      <c r="O648" s="8">
        <f ca="1" t="shared" si="16"/>
        <v>0</v>
      </c>
      <c r="P648" s="71">
        <f ca="1" t="shared" si="17"/>
        <v>75</v>
      </c>
      <c r="Q648" s="8" t="str">
        <f>VLOOKUP(B648,辅助信息!E:M,9,FALSE)</f>
        <v>ZTWM-CDGS-XS-2024-0181-五冶天府-国道542项目（二批次）</v>
      </c>
    </row>
    <row r="649" s="8" customFormat="1" hidden="1" spans="1:17">
      <c r="A649" s="102" t="s">
        <v>97</v>
      </c>
      <c r="B649" s="4" t="s">
        <v>98</v>
      </c>
      <c r="C649" s="5">
        <v>45709</v>
      </c>
      <c r="D649" s="4" t="str">
        <f>VLOOKUP(B649,辅助信息!E:K,7,FALSE)</f>
        <v>JWDDCD2025021900064</v>
      </c>
      <c r="E649" s="4" t="str">
        <f>VLOOKUP(F649,辅助信息!A:B,2,FALSE)</f>
        <v>高线</v>
      </c>
      <c r="F649" s="4" t="s">
        <v>51</v>
      </c>
      <c r="G649" s="4">
        <v>10</v>
      </c>
      <c r="H649" s="4" t="str">
        <f>_xlfn._xlws.FILTER('[1]2025年已发货'!$E:$E,'[1]2025年已发货'!$F:$F&amp;'[1]2025年已发货'!$C:$C&amp;'[1]2025年已发货'!$G:$G&amp;'[1]2025年已发货'!$H:$H=C649&amp;F649&amp;I649&amp;J649,"未发货")</f>
        <v>未发货</v>
      </c>
      <c r="I649" s="4" t="str">
        <f>VLOOKUP(B649,辅助信息!E:I,3,FALSE)</f>
        <v>(五冶钢构医学科学产业园建设项目房建一部-一标（2-6）)四川省南充市顺庆区搬罾街道学府大道二段</v>
      </c>
      <c r="J649" s="4" t="str">
        <f>VLOOKUP(B649,辅助信息!E:I,4,FALSE)</f>
        <v>胡泽宇</v>
      </c>
      <c r="K649" s="4">
        <f>VLOOKUP(J649,辅助信息!H:I,2,FALSE)</f>
        <v>18141337338</v>
      </c>
      <c r="L649" s="56"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8">
        <f ca="1" t="shared" si="16"/>
        <v>0</v>
      </c>
      <c r="P649" s="71">
        <f ca="1" t="shared" si="17"/>
        <v>77</v>
      </c>
      <c r="Q649" s="8" t="str">
        <f>VLOOKUP(B649,辅助信息!E:M,9,FALSE)</f>
        <v>ZTWM-CDGS-XS-2024-0248-五冶钢构-南充市医学院项目</v>
      </c>
    </row>
    <row r="650" s="8" customFormat="1" hidden="1" spans="2:17">
      <c r="B650" s="4" t="s">
        <v>99</v>
      </c>
      <c r="C650" s="5">
        <v>45709</v>
      </c>
      <c r="D650" s="4" t="str">
        <f>VLOOKUP(B650,辅助信息!E:K,7,FALSE)</f>
        <v>JWDDCD2025021900064</v>
      </c>
      <c r="E650" s="4" t="str">
        <f>VLOOKUP(F650,辅助信息!A:B,2,FALSE)</f>
        <v>高线</v>
      </c>
      <c r="F650" s="4" t="s">
        <v>53</v>
      </c>
      <c r="G650" s="4">
        <v>2.5</v>
      </c>
      <c r="H650" s="4" t="str">
        <f>_xlfn._xlws.FILTER('[1]2025年已发货'!$E:$E,'[1]2025年已发货'!$F:$F&amp;'[1]2025年已发货'!$C:$C&amp;'[1]2025年已发货'!$G:$G&amp;'[1]2025年已发货'!$H:$H=C650&amp;F650&amp;I650&amp;J650,"未发货")</f>
        <v>未发货</v>
      </c>
      <c r="I650" s="4" t="str">
        <f>VLOOKUP(B650,辅助信息!E:I,3,FALSE)</f>
        <v>(五冶钢构医学科学产业园建设项目房建连接线道路工程)四川省南充市顺庆区搬罾街道学府大道二段</v>
      </c>
      <c r="J650" s="4" t="str">
        <f>VLOOKUP(B650,辅助信息!E:I,4,FALSE)</f>
        <v>刘建中</v>
      </c>
      <c r="K650" s="4">
        <f>VLOOKUP(J650,辅助信息!H:I,2,FALSE)</f>
        <v>13908143055</v>
      </c>
      <c r="L650" s="85"/>
      <c r="M650" s="101">
        <v>45709</v>
      </c>
      <c r="O650" s="8">
        <f ca="1" t="shared" si="16"/>
        <v>0</v>
      </c>
      <c r="P650" s="71">
        <f ca="1" t="shared" si="17"/>
        <v>77</v>
      </c>
      <c r="Q650" s="8" t="str">
        <f>VLOOKUP(B650,辅助信息!E:M,9,FALSE)</f>
        <v>ZTWM-CDGS-XS-2024-0248-五冶钢构-南充市医学院项目</v>
      </c>
    </row>
    <row r="651" s="8" customFormat="1" hidden="1" spans="2:17">
      <c r="B651" s="4" t="s">
        <v>99</v>
      </c>
      <c r="C651" s="5">
        <v>45709</v>
      </c>
      <c r="D651" s="4" t="str">
        <f>VLOOKUP(B651,辅助信息!E:K,7,FALSE)</f>
        <v>JWDDCD2025021900064</v>
      </c>
      <c r="E651" s="4" t="str">
        <f>VLOOKUP(F651,辅助信息!A:B,2,FALSE)</f>
        <v>高线</v>
      </c>
      <c r="F651" s="4" t="s">
        <v>51</v>
      </c>
      <c r="G651" s="4">
        <v>2.5</v>
      </c>
      <c r="H651" s="4" t="str">
        <f>_xlfn._xlws.FILTER('[1]2025年已发货'!$E:$E,'[1]2025年已发货'!$F:$F&amp;'[1]2025年已发货'!$C:$C&amp;'[1]2025年已发货'!$G:$G&amp;'[1]2025年已发货'!$H:$H=C651&amp;F651&amp;I651&amp;J651,"未发货")</f>
        <v>未发货</v>
      </c>
      <c r="I651" s="4" t="str">
        <f>VLOOKUP(B651,辅助信息!E:I,3,FALSE)</f>
        <v>(五冶钢构医学科学产业园建设项目房建连接线道路工程)四川省南充市顺庆区搬罾街道学府大道二段</v>
      </c>
      <c r="J651" s="4" t="str">
        <f>VLOOKUP(B651,辅助信息!E:I,4,FALSE)</f>
        <v>刘建中</v>
      </c>
      <c r="K651" s="4">
        <f>VLOOKUP(J651,辅助信息!H:I,2,FALSE)</f>
        <v>13908143055</v>
      </c>
      <c r="L651" s="85"/>
      <c r="M651" s="101">
        <v>45709</v>
      </c>
      <c r="O651" s="8">
        <f ca="1" t="shared" si="16"/>
        <v>0</v>
      </c>
      <c r="P651" s="71">
        <f ca="1" t="shared" si="17"/>
        <v>77</v>
      </c>
      <c r="Q651" s="8" t="str">
        <f>VLOOKUP(B651,辅助信息!E:M,9,FALSE)</f>
        <v>ZTWM-CDGS-XS-2024-0248-五冶钢构-南充市医学院项目</v>
      </c>
    </row>
    <row r="652" s="8" customFormat="1" hidden="1" spans="2:17">
      <c r="B652" s="4" t="s">
        <v>99</v>
      </c>
      <c r="C652" s="5">
        <v>45709</v>
      </c>
      <c r="D652" s="4" t="str">
        <f>VLOOKUP(B652,辅助信息!E:K,7,FALSE)</f>
        <v>JWDDCD2025021900064</v>
      </c>
      <c r="E652" s="4" t="str">
        <f>VLOOKUP(F652,辅助信息!A:B,2,FALSE)</f>
        <v>螺纹钢</v>
      </c>
      <c r="F652" s="4" t="s">
        <v>27</v>
      </c>
      <c r="G652" s="4">
        <v>3</v>
      </c>
      <c r="H652" s="4" t="str">
        <f>_xlfn._xlws.FILTER('[1]2025年已发货'!$E:$E,'[1]2025年已发货'!$F:$F&amp;'[1]2025年已发货'!$C:$C&amp;'[1]2025年已发货'!$G:$G&amp;'[1]2025年已发货'!$H:$H=C652&amp;F652&amp;I652&amp;J652,"未发货")</f>
        <v>未发货</v>
      </c>
      <c r="I652" s="4" t="str">
        <f>VLOOKUP(B652,辅助信息!E:I,3,FALSE)</f>
        <v>(五冶钢构医学科学产业园建设项目房建连接线道路工程)四川省南充市顺庆区搬罾街道学府大道二段</v>
      </c>
      <c r="J652" s="4" t="str">
        <f>VLOOKUP(B652,辅助信息!E:I,4,FALSE)</f>
        <v>刘建中</v>
      </c>
      <c r="K652" s="4">
        <f>VLOOKUP(J652,辅助信息!H:I,2,FALSE)</f>
        <v>13908143055</v>
      </c>
      <c r="L652" s="85"/>
      <c r="M652" s="101">
        <v>45709</v>
      </c>
      <c r="O652" s="8">
        <f ca="1" t="shared" si="16"/>
        <v>0</v>
      </c>
      <c r="P652" s="71">
        <f ca="1" t="shared" si="17"/>
        <v>77</v>
      </c>
      <c r="Q652" s="8" t="str">
        <f>VLOOKUP(B652,辅助信息!E:M,9,FALSE)</f>
        <v>ZTWM-CDGS-XS-2024-0248-五冶钢构-南充市医学院项目</v>
      </c>
    </row>
    <row r="653" s="8" customFormat="1" hidden="1" spans="2:17">
      <c r="B653" s="4" t="s">
        <v>99</v>
      </c>
      <c r="C653" s="5">
        <v>45709</v>
      </c>
      <c r="D653" s="4" t="str">
        <f>VLOOKUP(B653,辅助信息!E:K,7,FALSE)</f>
        <v>JWDDCD2025021900064</v>
      </c>
      <c r="E653" s="4" t="str">
        <f>VLOOKUP(F653,辅助信息!A:B,2,FALSE)</f>
        <v>螺纹钢</v>
      </c>
      <c r="F653" s="4" t="s">
        <v>19</v>
      </c>
      <c r="G653" s="4">
        <v>3</v>
      </c>
      <c r="H653" s="4" t="str">
        <f>_xlfn._xlws.FILTER('[1]2025年已发货'!$E:$E,'[1]2025年已发货'!$F:$F&amp;'[1]2025年已发货'!$C:$C&amp;'[1]2025年已发货'!$G:$G&amp;'[1]2025年已发货'!$H:$H=C653&amp;F653&amp;I653&amp;J653,"未发货")</f>
        <v>未发货</v>
      </c>
      <c r="I653" s="4" t="str">
        <f>VLOOKUP(B653,辅助信息!E:I,3,FALSE)</f>
        <v>(五冶钢构医学科学产业园建设项目房建连接线道路工程)四川省南充市顺庆区搬罾街道学府大道二段</v>
      </c>
      <c r="J653" s="4" t="str">
        <f>VLOOKUP(B653,辅助信息!E:I,4,FALSE)</f>
        <v>刘建中</v>
      </c>
      <c r="K653" s="4">
        <f>VLOOKUP(J653,辅助信息!H:I,2,FALSE)</f>
        <v>13908143055</v>
      </c>
      <c r="L653" s="85"/>
      <c r="M653" s="101">
        <v>45709</v>
      </c>
      <c r="O653" s="8">
        <f ca="1" t="shared" si="16"/>
        <v>0</v>
      </c>
      <c r="P653" s="71">
        <f ca="1" t="shared" si="17"/>
        <v>77</v>
      </c>
      <c r="Q653" s="8" t="str">
        <f>VLOOKUP(B653,辅助信息!E:M,9,FALSE)</f>
        <v>ZTWM-CDGS-XS-2024-0248-五冶钢构-南充市医学院项目</v>
      </c>
    </row>
    <row r="654" s="8" customFormat="1" hidden="1" spans="2:17">
      <c r="B654" s="4" t="s">
        <v>99</v>
      </c>
      <c r="C654" s="5">
        <v>45709</v>
      </c>
      <c r="D654" s="4" t="str">
        <f>VLOOKUP(B654,辅助信息!E:K,7,FALSE)</f>
        <v>JWDDCD2025021900064</v>
      </c>
      <c r="E654" s="4" t="str">
        <f>VLOOKUP(F654,辅助信息!A:B,2,FALSE)</f>
        <v>螺纹钢</v>
      </c>
      <c r="F654" s="4" t="s">
        <v>32</v>
      </c>
      <c r="G654" s="4">
        <v>3</v>
      </c>
      <c r="H654" s="4" t="str">
        <f>_xlfn._xlws.FILTER('[1]2025年已发货'!$E:$E,'[1]2025年已发货'!$F:$F&amp;'[1]2025年已发货'!$C:$C&amp;'[1]2025年已发货'!$G:$G&amp;'[1]2025年已发货'!$H:$H=C654&amp;F654&amp;I654&amp;J654,"未发货")</f>
        <v>未发货</v>
      </c>
      <c r="I654" s="4" t="str">
        <f>VLOOKUP(B654,辅助信息!E:I,3,FALSE)</f>
        <v>(五冶钢构医学科学产业园建设项目房建连接线道路工程)四川省南充市顺庆区搬罾街道学府大道二段</v>
      </c>
      <c r="J654" s="4" t="str">
        <f>VLOOKUP(B654,辅助信息!E:I,4,FALSE)</f>
        <v>刘建中</v>
      </c>
      <c r="K654" s="4">
        <f>VLOOKUP(J654,辅助信息!H:I,2,FALSE)</f>
        <v>13908143055</v>
      </c>
      <c r="L654" s="83"/>
      <c r="M654" s="101">
        <v>45709</v>
      </c>
      <c r="O654" s="8">
        <f ca="1" t="shared" si="16"/>
        <v>0</v>
      </c>
      <c r="P654" s="71">
        <f ca="1" t="shared" si="17"/>
        <v>77</v>
      </c>
      <c r="Q654" s="8" t="str">
        <f>VLOOKUP(B654,辅助信息!E:M,9,FALSE)</f>
        <v>ZTWM-CDGS-XS-2024-0248-五冶钢构-南充市医学院项目</v>
      </c>
    </row>
    <row r="655" s="8" customFormat="1" hidden="1" spans="2:17">
      <c r="B655" s="4" t="s">
        <v>31</v>
      </c>
      <c r="C655" s="5">
        <v>45709</v>
      </c>
      <c r="D655" s="4" t="str">
        <f>VLOOKUP(B655,辅助信息!E:K,7,FALSE)</f>
        <v>JWDDCD2024121000136</v>
      </c>
      <c r="E655" s="4" t="str">
        <f>VLOOKUP(F655,辅助信息!A:B,2,FALSE)</f>
        <v>盘螺</v>
      </c>
      <c r="F655" s="4" t="s">
        <v>49</v>
      </c>
      <c r="G655" s="4">
        <v>15</v>
      </c>
      <c r="H655" s="4" t="str">
        <f>_xlfn._xlws.FILTER('[1]2025年已发货'!$E:$E,'[1]2025年已发货'!$F:$F&amp;'[1]2025年已发货'!$C:$C&amp;'[1]2025年已发货'!$G:$G&amp;'[1]2025年已发货'!$H:$H=C655&amp;F655&amp;I655&amp;J655,"未发货")</f>
        <v>未发货</v>
      </c>
      <c r="I655" s="4" t="str">
        <f>VLOOKUP(B655,辅助信息!E:I,3,FALSE)</f>
        <v>（四川商建-射洪城乡一体化项目）遂宁市射洪市忠新幼儿园北侧约220米新溪小区</v>
      </c>
      <c r="J655" s="4" t="str">
        <f>VLOOKUP(B655,辅助信息!E:I,4,FALSE)</f>
        <v>柏子刚</v>
      </c>
      <c r="K655" s="4">
        <f>VLOOKUP(J655,辅助信息!H:I,2,FALSE)</f>
        <v>15692885305</v>
      </c>
      <c r="L655" s="56" t="str">
        <f>VLOOKUP(B655,辅助信息!E:J,6,FALSE)</f>
        <v>提前联系到场规格及数量</v>
      </c>
      <c r="M655" s="101">
        <v>45708</v>
      </c>
      <c r="O655" s="8">
        <f ca="1" t="shared" si="16"/>
        <v>0</v>
      </c>
      <c r="P655" s="71">
        <f ca="1" t="shared" si="17"/>
        <v>78</v>
      </c>
      <c r="Q655" s="8" t="str">
        <f>VLOOKUP(B655,辅助信息!E:M,9,FALSE)</f>
        <v>ZTWM-CDGS-XS-2024-0179-四川商投-射洪城乡一体化建设项目</v>
      </c>
    </row>
    <row r="656" s="8" customFormat="1" hidden="1" spans="2:17">
      <c r="B656" s="4" t="s">
        <v>31</v>
      </c>
      <c r="C656" s="5">
        <v>45709</v>
      </c>
      <c r="D656" s="4" t="str">
        <f>VLOOKUP(B656,辅助信息!E:K,7,FALSE)</f>
        <v>JWDDCD2024121000136</v>
      </c>
      <c r="E656" s="4" t="str">
        <f>VLOOKUP(F656,辅助信息!A:B,2,FALSE)</f>
        <v>螺纹钢</v>
      </c>
      <c r="F656" s="4" t="s">
        <v>22</v>
      </c>
      <c r="G656" s="4">
        <v>20</v>
      </c>
      <c r="H656" s="4" t="str">
        <f>_xlfn._xlws.FILTER('[1]2025年已发货'!$E:$E,'[1]2025年已发货'!$F:$F&amp;'[1]2025年已发货'!$C:$C&amp;'[1]2025年已发货'!$G:$G&amp;'[1]2025年已发货'!$H:$H=C656&amp;F656&amp;I656&amp;J656,"未发货")</f>
        <v>未发货</v>
      </c>
      <c r="I656" s="4" t="str">
        <f>VLOOKUP(B656,辅助信息!E:I,3,FALSE)</f>
        <v>（四川商建-射洪城乡一体化项目）遂宁市射洪市忠新幼儿园北侧约220米新溪小区</v>
      </c>
      <c r="J656" s="4" t="str">
        <f>VLOOKUP(B656,辅助信息!E:I,4,FALSE)</f>
        <v>柏子刚</v>
      </c>
      <c r="K656" s="4">
        <f>VLOOKUP(J656,辅助信息!H:I,2,FALSE)</f>
        <v>15692885305</v>
      </c>
      <c r="L656" s="83"/>
      <c r="M656" s="101">
        <v>45708</v>
      </c>
      <c r="O656" s="8">
        <f ca="1" t="shared" si="16"/>
        <v>0</v>
      </c>
      <c r="P656" s="71">
        <f ca="1" t="shared" si="17"/>
        <v>78</v>
      </c>
      <c r="Q656" s="8" t="str">
        <f>VLOOKUP(B656,辅助信息!E:M,9,FALSE)</f>
        <v>ZTWM-CDGS-XS-2024-0179-四川商投-射洪城乡一体化建设项目</v>
      </c>
    </row>
    <row r="657" s="8" customFormat="1" ht="36" hidden="1" customHeight="1" spans="1:17">
      <c r="A657" s="71" t="s">
        <v>103</v>
      </c>
      <c r="B657" s="4" t="s">
        <v>81</v>
      </c>
      <c r="C657" s="5">
        <v>45709</v>
      </c>
      <c r="D657" s="4" t="str">
        <f>VLOOKUP(B657,辅助信息!E:K,7,FALSE)</f>
        <v>JWDDCD2025050700178</v>
      </c>
      <c r="E657" s="4" t="str">
        <f>VLOOKUP(F657,辅助信息!A:B,2,FALSE)</f>
        <v>螺纹钢</v>
      </c>
      <c r="F657" s="4" t="s">
        <v>18</v>
      </c>
      <c r="G657" s="7">
        <v>70</v>
      </c>
      <c r="H657" s="7">
        <f>_xlfn._xlws.FILTER('[1]2025年已发货'!$E:$E,'[1]2025年已发货'!$F:$F&amp;'[1]2025年已发货'!$C:$C&amp;'[1]2025年已发货'!$G:$G&amp;'[1]2025年已发货'!$H:$H=C657&amp;F657&amp;I657&amp;J657,"未发货")</f>
        <v>70</v>
      </c>
      <c r="I657" s="4" t="str">
        <f>VLOOKUP(B657,辅助信息!E:I,3,FALSE)</f>
        <v>（华西简阳西城嘉苑）四川省成都市简阳市简城街道高屋村</v>
      </c>
      <c r="J657" s="4" t="str">
        <f>VLOOKUP(B657,辅助信息!E:I,4,FALSE)</f>
        <v>张瀚镭</v>
      </c>
      <c r="K657" s="4">
        <f>VLOOKUP(J657,辅助信息!H:I,2,FALSE)</f>
        <v>15884666220</v>
      </c>
      <c r="L657" s="56" t="str">
        <f>VLOOKUP(B657,辅助信息!E:J,6,FALSE)</f>
        <v>优先威钢发货,我方卸车,新老国标钢厂不加价可直发</v>
      </c>
      <c r="M657" s="98">
        <v>45711</v>
      </c>
      <c r="N657" s="71"/>
      <c r="O657" s="8">
        <f ca="1" t="shared" si="16"/>
        <v>0</v>
      </c>
      <c r="P657" s="71">
        <f ca="1" t="shared" si="17"/>
        <v>75</v>
      </c>
      <c r="Q657" s="8" t="str">
        <f>VLOOKUP(B657,辅助信息!E:M,9,FALSE)</f>
        <v>ZTWM-CDGS-XS-2024-0030-华西集采-简州大道</v>
      </c>
    </row>
    <row r="658" s="8" customFormat="1" ht="36" hidden="1" customHeight="1" spans="2:17">
      <c r="B658" s="4" t="s">
        <v>69</v>
      </c>
      <c r="C658" s="5">
        <v>45710</v>
      </c>
      <c r="D658" s="4" t="str">
        <f>VLOOKUP(B658,辅助信息!E:K,7,FALSE)</f>
        <v>JWDDCD2025050800081</v>
      </c>
      <c r="E658" s="4" t="str">
        <f>VLOOKUP(F658,辅助信息!A:B,2,FALSE)</f>
        <v>螺纹钢</v>
      </c>
      <c r="F658" s="4" t="s">
        <v>21</v>
      </c>
      <c r="G658" s="4">
        <v>35</v>
      </c>
      <c r="H658" s="4">
        <f>_xlfn._xlws.FILTER('[1]2025年已发货'!$E:$E,'[1]2025年已发货'!$F:$F&amp;'[1]2025年已发货'!$C:$C&amp;'[1]2025年已发货'!$G:$G&amp;'[1]2025年已发货'!$H:$H=C658&amp;F658&amp;I658&amp;J658,"未发货")</f>
        <v>35</v>
      </c>
      <c r="I658" s="4" t="str">
        <f>VLOOKUP(B658,辅助信息!E:I,3,FALSE)</f>
        <v>（商投建工达州中医药科技园-4工区-2号楼）达州市通川区达州中医药职业学院犀牛大道北段</v>
      </c>
      <c r="J658" s="4" t="str">
        <f>VLOOKUP(B658,辅助信息!E:I,4,FALSE)</f>
        <v>张扬</v>
      </c>
      <c r="K658" s="4">
        <f>VLOOKUP(J658,辅助信息!H:I,2,FALSE)</f>
        <v>18381904567</v>
      </c>
      <c r="L658" s="56" t="str">
        <f>VLOOKUP(B658,辅助信息!E:J,6,FALSE)</f>
        <v>控制炉批号尽量少,优先安排达钢,提前联系到场规格及数量</v>
      </c>
      <c r="M658" s="101">
        <v>45704</v>
      </c>
      <c r="O658" s="8">
        <f ca="1" t="shared" si="16"/>
        <v>0</v>
      </c>
      <c r="P658" s="71">
        <f ca="1" t="shared" si="17"/>
        <v>82</v>
      </c>
      <c r="Q658" s="8" t="str">
        <f>VLOOKUP(B658,辅助信息!E:M,9,FALSE)</f>
        <v>ZTWM-CDGS-XS-2024-0134-商投建工达州中医药科技成果示范园项目</v>
      </c>
    </row>
    <row r="659" s="8" customFormat="1" hidden="1" spans="2:17">
      <c r="B659" s="4" t="s">
        <v>84</v>
      </c>
      <c r="C659" s="5">
        <v>45710</v>
      </c>
      <c r="D659" s="4" t="str">
        <f>VLOOKUP(B659,辅助信息!E:K,7,FALSE)</f>
        <v>JWDDCD2024102400111</v>
      </c>
      <c r="E659" s="4" t="str">
        <f>VLOOKUP(F659,辅助信息!A:B,2,FALSE)</f>
        <v>螺纹钢</v>
      </c>
      <c r="F659" s="4" t="s">
        <v>27</v>
      </c>
      <c r="G659" s="4">
        <v>20</v>
      </c>
      <c r="H659" s="4">
        <f>_xlfn._xlws.FILTER('[1]2025年已发货'!$E:$E,'[1]2025年已发货'!$F:$F&amp;'[1]2025年已发货'!$C:$C&amp;'[1]2025年已发货'!$G:$G&amp;'[1]2025年已发货'!$H:$H=C659&amp;F659&amp;I659&amp;J659,"未发货")</f>
        <v>11</v>
      </c>
      <c r="I659" s="4" t="str">
        <f>VLOOKUP(B659,辅助信息!E:I,3,FALSE)</f>
        <v>（五冶达州国道542项目-一工区路基一工段）四川省达州市达川区石梯火车站盖板加工点</v>
      </c>
      <c r="J659" s="4" t="str">
        <f>VLOOKUP(B659,辅助信息!E:I,4,FALSE)</f>
        <v>郑松</v>
      </c>
      <c r="K659" s="4">
        <f>VLOOKUP(J659,辅助信息!H:I,2,FALSE)</f>
        <v>13527304849</v>
      </c>
      <c r="L659" s="56" t="str">
        <f>VLOOKUP(B659,辅助信息!E:J,6,FALSE)</f>
        <v>五冶建设送货单,送货车型13米,装货前联系收货人核实到场规格,没提前告知进场规格现场不给予接收</v>
      </c>
      <c r="M659" s="101">
        <v>45705</v>
      </c>
      <c r="O659" s="8">
        <f ca="1" t="shared" si="16"/>
        <v>0</v>
      </c>
      <c r="P659" s="71">
        <f ca="1" t="shared" si="17"/>
        <v>81</v>
      </c>
      <c r="Q659" s="8" t="str">
        <f>VLOOKUP(B659,辅助信息!E:M,9,FALSE)</f>
        <v>ZTWM-CDGS-XS-2024-0181-五冶天府-国道542项目（二批次）</v>
      </c>
    </row>
    <row r="660" s="8" customFormat="1" hidden="1" spans="2:17">
      <c r="B660" s="4" t="s">
        <v>84</v>
      </c>
      <c r="C660" s="5">
        <v>45710</v>
      </c>
      <c r="D660" s="4" t="str">
        <f>VLOOKUP(B660,辅助信息!E:K,7,FALSE)</f>
        <v>JWDDCD2024102400111</v>
      </c>
      <c r="E660" s="4" t="str">
        <f>VLOOKUP(F660,辅助信息!A:B,2,FALSE)</f>
        <v>螺纹钢</v>
      </c>
      <c r="F660" s="4" t="s">
        <v>33</v>
      </c>
      <c r="G660" s="4">
        <v>8</v>
      </c>
      <c r="H660" s="4">
        <f>_xlfn._xlws.FILTER('[1]2025年已发货'!$E:$E,'[1]2025年已发货'!$F:$F&amp;'[1]2025年已发货'!$C:$C&amp;'[1]2025年已发货'!$G:$G&amp;'[1]2025年已发货'!$H:$H=C660&amp;F660&amp;I660&amp;J660,"未发货")</f>
        <v>8</v>
      </c>
      <c r="I660" s="4" t="str">
        <f>VLOOKUP(B660,辅助信息!E:I,3,FALSE)</f>
        <v>（五冶达州国道542项目-一工区路基一工段）四川省达州市达川区石梯火车站盖板加工点</v>
      </c>
      <c r="J660" s="4" t="str">
        <f>VLOOKUP(B660,辅助信息!E:I,4,FALSE)</f>
        <v>郑松</v>
      </c>
      <c r="K660" s="4">
        <f>VLOOKUP(J660,辅助信息!H:I,2,FALSE)</f>
        <v>13527304849</v>
      </c>
      <c r="L660" s="85"/>
      <c r="M660" s="101">
        <v>45705</v>
      </c>
      <c r="O660" s="8">
        <f ca="1" t="shared" si="16"/>
        <v>0</v>
      </c>
      <c r="P660" s="71">
        <f ca="1" t="shared" si="17"/>
        <v>81</v>
      </c>
      <c r="Q660" s="8" t="str">
        <f>VLOOKUP(B660,辅助信息!E:M,9,FALSE)</f>
        <v>ZTWM-CDGS-XS-2024-0181-五冶天府-国道542项目（二批次）</v>
      </c>
    </row>
    <row r="661" s="8" customFormat="1" hidden="1" spans="2:17">
      <c r="B661" s="4" t="s">
        <v>84</v>
      </c>
      <c r="C661" s="5">
        <v>45710</v>
      </c>
      <c r="D661" s="4" t="str">
        <f>VLOOKUP(B661,辅助信息!E:K,7,FALSE)</f>
        <v>JWDDCD2024102400111</v>
      </c>
      <c r="E661" s="4" t="str">
        <f>VLOOKUP(F661,辅助信息!A:B,2,FALSE)</f>
        <v>螺纹钢</v>
      </c>
      <c r="F661" s="4" t="s">
        <v>18</v>
      </c>
      <c r="G661" s="4">
        <v>12</v>
      </c>
      <c r="H661" s="4">
        <f>_xlfn._xlws.FILTER('[1]2025年已发货'!$E:$E,'[1]2025年已发货'!$F:$F&amp;'[1]2025年已发货'!$C:$C&amp;'[1]2025年已发货'!$G:$G&amp;'[1]2025年已发货'!$H:$H=C661&amp;F661&amp;I661&amp;J661,"未发货")</f>
        <v>11</v>
      </c>
      <c r="I661" s="4" t="str">
        <f>VLOOKUP(B661,辅助信息!E:I,3,FALSE)</f>
        <v>（五冶达州国道542项目-一工区路基一工段）四川省达州市达川区石梯火车站盖板加工点</v>
      </c>
      <c r="J661" s="4" t="str">
        <f>VLOOKUP(B661,辅助信息!E:I,4,FALSE)</f>
        <v>郑松</v>
      </c>
      <c r="K661" s="4">
        <f>VLOOKUP(J661,辅助信息!H:I,2,FALSE)</f>
        <v>13527304849</v>
      </c>
      <c r="L661" s="85"/>
      <c r="M661" s="101">
        <v>45705</v>
      </c>
      <c r="O661" s="8">
        <f ca="1" t="shared" si="16"/>
        <v>0</v>
      </c>
      <c r="P661" s="71">
        <f ca="1" t="shared" si="17"/>
        <v>81</v>
      </c>
      <c r="Q661" s="8" t="str">
        <f>VLOOKUP(B661,辅助信息!E:M,9,FALSE)</f>
        <v>ZTWM-CDGS-XS-2024-0181-五冶天府-国道542项目（二批次）</v>
      </c>
    </row>
    <row r="662" s="8" customFormat="1" hidden="1" spans="2:17">
      <c r="B662" s="4" t="s">
        <v>84</v>
      </c>
      <c r="C662" s="5">
        <v>45710</v>
      </c>
      <c r="D662" s="4" t="str">
        <f>VLOOKUP(B662,辅助信息!E:K,7,FALSE)</f>
        <v>JWDDCD2024102400111</v>
      </c>
      <c r="E662" s="4" t="str">
        <f>VLOOKUP(F662,辅助信息!A:B,2,FALSE)</f>
        <v>高线</v>
      </c>
      <c r="F662" s="4" t="s">
        <v>51</v>
      </c>
      <c r="G662" s="4">
        <v>5</v>
      </c>
      <c r="H662" s="4">
        <f>_xlfn._xlws.FILTER('[1]2025年已发货'!$E:$E,'[1]2025年已发货'!$F:$F&amp;'[1]2025年已发货'!$C:$C&amp;'[1]2025年已发货'!$G:$G&amp;'[1]2025年已发货'!$H:$H=C662&amp;F662&amp;I662&amp;J662,"未发货")</f>
        <v>4</v>
      </c>
      <c r="I662" s="4" t="str">
        <f>VLOOKUP(B662,辅助信息!E:I,3,FALSE)</f>
        <v>（五冶达州国道542项目-一工区路基一工段）四川省达州市达川区石梯火车站盖板加工点</v>
      </c>
      <c r="J662" s="4" t="str">
        <f>VLOOKUP(B662,辅助信息!E:I,4,FALSE)</f>
        <v>郑松</v>
      </c>
      <c r="K662" s="4">
        <f>VLOOKUP(J662,辅助信息!H:I,2,FALSE)</f>
        <v>13527304849</v>
      </c>
      <c r="L662" s="83"/>
      <c r="M662" s="101">
        <v>45705</v>
      </c>
      <c r="O662" s="8">
        <f ca="1" t="shared" si="16"/>
        <v>0</v>
      </c>
      <c r="P662" s="71">
        <f ca="1" t="shared" si="17"/>
        <v>81</v>
      </c>
      <c r="Q662" s="8" t="str">
        <f>VLOOKUP(B662,辅助信息!E:M,9,FALSE)</f>
        <v>ZTWM-CDGS-XS-2024-0181-五冶天府-国道542项目（二批次）</v>
      </c>
    </row>
    <row r="663" s="8" customFormat="1" hidden="1" spans="2:17">
      <c r="B663" s="4" t="s">
        <v>74</v>
      </c>
      <c r="C663" s="5">
        <v>45710</v>
      </c>
      <c r="D663" s="4" t="str">
        <f>VLOOKUP(B663,辅助信息!E:K,7,FALSE)</f>
        <v>JWDDCD2024102400111</v>
      </c>
      <c r="E663" s="4" t="str">
        <f>VLOOKUP(F663,辅助信息!A:B,2,FALSE)</f>
        <v>螺纹钢</v>
      </c>
      <c r="F663" s="4" t="s">
        <v>19</v>
      </c>
      <c r="G663" s="4">
        <v>12</v>
      </c>
      <c r="H663" s="4">
        <f>_xlfn._xlws.FILTER('[1]2025年已发货'!$E:$E,'[1]2025年已发货'!$F:$F&amp;'[1]2025年已发货'!$C:$C&amp;'[1]2025年已发货'!$G:$G&amp;'[1]2025年已发货'!$H:$H=C663&amp;F663&amp;I663&amp;J663,"未发货")</f>
        <v>12</v>
      </c>
      <c r="I663" s="4" t="str">
        <f>VLOOKUP(B663,辅助信息!E:I,3,FALSE)</f>
        <v>（五冶达州国道542项目-桥梁4标）四川省达州市达川区大堰镇双井村</v>
      </c>
      <c r="J663" s="4" t="str">
        <f>VLOOKUP(B663,辅助信息!E:I,4,FALSE)</f>
        <v>吴志强</v>
      </c>
      <c r="K663" s="4">
        <f>VLOOKUP(J663,辅助信息!H:I,2,FALSE)</f>
        <v>18820030907</v>
      </c>
      <c r="L663" s="56" t="str">
        <f>VLOOKUP(B663,辅助信息!E:J,6,FALSE)</f>
        <v>五冶建设送货单,送货车型13米,装货前联系收货人核实到场规格,没提前告知进场规格现场不给予接收</v>
      </c>
      <c r="M663" s="101">
        <v>45711</v>
      </c>
      <c r="O663" s="8">
        <f ca="1" t="shared" si="16"/>
        <v>0</v>
      </c>
      <c r="P663" s="71">
        <f ca="1" t="shared" si="17"/>
        <v>75</v>
      </c>
      <c r="Q663" s="8" t="str">
        <f>VLOOKUP(B663,辅助信息!E:M,9,FALSE)</f>
        <v>ZTWM-CDGS-XS-2024-0181-五冶天府-国道542项目（二批次）</v>
      </c>
    </row>
    <row r="664" s="8" customFormat="1" hidden="1" spans="2:17">
      <c r="B664" s="4" t="s">
        <v>74</v>
      </c>
      <c r="C664" s="5">
        <v>45710</v>
      </c>
      <c r="D664" s="4" t="str">
        <f>VLOOKUP(B664,辅助信息!E:K,7,FALSE)</f>
        <v>JWDDCD2024102400111</v>
      </c>
      <c r="E664" s="4" t="str">
        <f>VLOOKUP(F664,辅助信息!A:B,2,FALSE)</f>
        <v>螺纹钢</v>
      </c>
      <c r="F664" s="4" t="s">
        <v>33</v>
      </c>
      <c r="G664" s="4">
        <v>12</v>
      </c>
      <c r="H664" s="4">
        <f>_xlfn._xlws.FILTER('[1]2025年已发货'!$E:$E,'[1]2025年已发货'!$F:$F&amp;'[1]2025年已发货'!$C:$C&amp;'[1]2025年已发货'!$G:$G&amp;'[1]2025年已发货'!$H:$H=C664&amp;F664&amp;I664&amp;J664,"未发货")</f>
        <v>12</v>
      </c>
      <c r="I664" s="4" t="str">
        <f>VLOOKUP(B664,辅助信息!E:I,3,FALSE)</f>
        <v>（五冶达州国道542项目-桥梁4标）四川省达州市达川区大堰镇双井村</v>
      </c>
      <c r="J664" s="4" t="str">
        <f>VLOOKUP(B664,辅助信息!E:I,4,FALSE)</f>
        <v>吴志强</v>
      </c>
      <c r="K664" s="4">
        <f>VLOOKUP(J664,辅助信息!H:I,2,FALSE)</f>
        <v>18820030907</v>
      </c>
      <c r="L664" s="85"/>
      <c r="M664" s="101">
        <v>45711</v>
      </c>
      <c r="O664" s="8">
        <f ca="1" t="shared" si="16"/>
        <v>0</v>
      </c>
      <c r="P664" s="71">
        <f ca="1" t="shared" si="17"/>
        <v>75</v>
      </c>
      <c r="Q664" s="8" t="str">
        <f>VLOOKUP(B664,辅助信息!E:M,9,FALSE)</f>
        <v>ZTWM-CDGS-XS-2024-0181-五冶天府-国道542项目（二批次）</v>
      </c>
    </row>
    <row r="665" s="8" customFormat="1" hidden="1" spans="2:17">
      <c r="B665" s="4" t="s">
        <v>74</v>
      </c>
      <c r="C665" s="5">
        <v>45710</v>
      </c>
      <c r="D665" s="4" t="str">
        <f>VLOOKUP(B665,辅助信息!E:K,7,FALSE)</f>
        <v>JWDDCD2024102400111</v>
      </c>
      <c r="E665" s="4" t="str">
        <f>VLOOKUP(F665,辅助信息!A:B,2,FALSE)</f>
        <v>螺纹钢</v>
      </c>
      <c r="F665" s="4" t="s">
        <v>28</v>
      </c>
      <c r="G665" s="4">
        <v>12</v>
      </c>
      <c r="H665" s="4">
        <f>_xlfn._xlws.FILTER('[1]2025年已发货'!$E:$E,'[1]2025年已发货'!$F:$F&amp;'[1]2025年已发货'!$C:$C&amp;'[1]2025年已发货'!$G:$G&amp;'[1]2025年已发货'!$H:$H=C665&amp;F665&amp;I665&amp;J665,"未发货")</f>
        <v>12</v>
      </c>
      <c r="I665" s="4" t="str">
        <f>VLOOKUP(B665,辅助信息!E:I,3,FALSE)</f>
        <v>（五冶达州国道542项目-桥梁4标）四川省达州市达川区大堰镇双井村</v>
      </c>
      <c r="J665" s="4" t="str">
        <f>VLOOKUP(B665,辅助信息!E:I,4,FALSE)</f>
        <v>吴志强</v>
      </c>
      <c r="K665" s="4">
        <f>VLOOKUP(J665,辅助信息!H:I,2,FALSE)</f>
        <v>18820030907</v>
      </c>
      <c r="L665" s="85"/>
      <c r="M665" s="101">
        <v>45711</v>
      </c>
      <c r="O665" s="8">
        <f ca="1" t="shared" si="16"/>
        <v>0</v>
      </c>
      <c r="P665" s="71">
        <f ca="1" t="shared" si="17"/>
        <v>75</v>
      </c>
      <c r="Q665" s="8" t="str">
        <f>VLOOKUP(B665,辅助信息!E:M,9,FALSE)</f>
        <v>ZTWM-CDGS-XS-2024-0181-五冶天府-国道542项目（二批次）</v>
      </c>
    </row>
    <row r="666" s="8" customFormat="1" hidden="1" spans="2:17">
      <c r="B666" s="4" t="s">
        <v>74</v>
      </c>
      <c r="C666" s="5">
        <v>45710</v>
      </c>
      <c r="D666" s="4" t="str">
        <f>VLOOKUP(B666,辅助信息!E:K,7,FALSE)</f>
        <v>JWDDCD2024102400111</v>
      </c>
      <c r="E666" s="4" t="str">
        <f>VLOOKUP(F666,辅助信息!A:B,2,FALSE)</f>
        <v>螺纹钢</v>
      </c>
      <c r="F666" s="4" t="s">
        <v>18</v>
      </c>
      <c r="G666" s="4">
        <v>3</v>
      </c>
      <c r="H666" s="4">
        <f>_xlfn._xlws.FILTER('[1]2025年已发货'!$E:$E,'[1]2025年已发货'!$F:$F&amp;'[1]2025年已发货'!$C:$C&amp;'[1]2025年已发货'!$G:$G&amp;'[1]2025年已发货'!$H:$H=C666&amp;F666&amp;I666&amp;J666,"未发货")</f>
        <v>3</v>
      </c>
      <c r="I666" s="4" t="str">
        <f>VLOOKUP(B666,辅助信息!E:I,3,FALSE)</f>
        <v>（五冶达州国道542项目-桥梁4标）四川省达州市达川区大堰镇双井村</v>
      </c>
      <c r="J666" s="4" t="str">
        <f>VLOOKUP(B666,辅助信息!E:I,4,FALSE)</f>
        <v>吴志强</v>
      </c>
      <c r="K666" s="4">
        <f>VLOOKUP(J666,辅助信息!H:I,2,FALSE)</f>
        <v>18820030907</v>
      </c>
      <c r="L666" s="83"/>
      <c r="M666" s="101">
        <v>45711</v>
      </c>
      <c r="O666" s="8">
        <f ca="1" t="shared" si="16"/>
        <v>0</v>
      </c>
      <c r="P666" s="71">
        <f ca="1" t="shared" si="17"/>
        <v>75</v>
      </c>
      <c r="Q666" s="8" t="str">
        <f>VLOOKUP(B666,辅助信息!E:M,9,FALSE)</f>
        <v>ZTWM-CDGS-XS-2024-0181-五冶天府-国道542项目（二批次）</v>
      </c>
    </row>
    <row r="667" s="8" customFormat="1" hidden="1" spans="1:17">
      <c r="A667" s="8" t="s">
        <v>97</v>
      </c>
      <c r="B667" s="4" t="s">
        <v>98</v>
      </c>
      <c r="C667" s="5">
        <v>45710</v>
      </c>
      <c r="D667" s="4" t="str">
        <f>VLOOKUP(B667,辅助信息!E:K,7,FALSE)</f>
        <v>JWDDCD2025021900064</v>
      </c>
      <c r="E667" s="4" t="str">
        <f>VLOOKUP(F667,辅助信息!A:B,2,FALSE)</f>
        <v>高线</v>
      </c>
      <c r="F667" s="4" t="s">
        <v>51</v>
      </c>
      <c r="G667" s="4">
        <v>10</v>
      </c>
      <c r="H667" s="4" t="str">
        <f>_xlfn._xlws.FILTER('[1]2025年已发货'!$E:$E,'[1]2025年已发货'!$F:$F&amp;'[1]2025年已发货'!$C:$C&amp;'[1]2025年已发货'!$G:$G&amp;'[1]2025年已发货'!$H:$H=C667&amp;F667&amp;I667&amp;J667,"未发货")</f>
        <v>未发货</v>
      </c>
      <c r="I667" s="4" t="str">
        <f>VLOOKUP(B667,辅助信息!E:I,3,FALSE)</f>
        <v>(五冶钢构医学科学产业园建设项目房建一部-一标（2-6）)四川省南充市顺庆区搬罾街道学府大道二段</v>
      </c>
      <c r="J667" s="4" t="str">
        <f>VLOOKUP(B667,辅助信息!E:I,4,FALSE)</f>
        <v>胡泽宇</v>
      </c>
      <c r="K667" s="4">
        <f>VLOOKUP(J667,辅助信息!H:I,2,FALSE)</f>
        <v>18141337338</v>
      </c>
      <c r="L667" s="56"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8">
        <f ca="1" t="shared" si="16"/>
        <v>0</v>
      </c>
      <c r="P667" s="71">
        <f ca="1" t="shared" si="17"/>
        <v>77</v>
      </c>
      <c r="Q667" s="8" t="str">
        <f>VLOOKUP(B667,辅助信息!E:M,9,FALSE)</f>
        <v>ZTWM-CDGS-XS-2024-0248-五冶钢构-南充市医学院项目</v>
      </c>
    </row>
    <row r="668" s="8" customFormat="1" hidden="1" spans="2:17">
      <c r="B668" s="4" t="s">
        <v>99</v>
      </c>
      <c r="C668" s="5">
        <v>45710</v>
      </c>
      <c r="D668" s="4" t="str">
        <f>VLOOKUP(B668,辅助信息!E:K,7,FALSE)</f>
        <v>JWDDCD2025021900064</v>
      </c>
      <c r="E668" s="4" t="str">
        <f>VLOOKUP(F668,辅助信息!A:B,2,FALSE)</f>
        <v>高线</v>
      </c>
      <c r="F668" s="4" t="s">
        <v>53</v>
      </c>
      <c r="G668" s="4">
        <v>2.5</v>
      </c>
      <c r="H668" s="4" t="str">
        <f>_xlfn._xlws.FILTER('[1]2025年已发货'!$E:$E,'[1]2025年已发货'!$F:$F&amp;'[1]2025年已发货'!$C:$C&amp;'[1]2025年已发货'!$G:$G&amp;'[1]2025年已发货'!$H:$H=C668&amp;F668&amp;I668&amp;J668,"未发货")</f>
        <v>未发货</v>
      </c>
      <c r="I668" s="4" t="str">
        <f>VLOOKUP(B668,辅助信息!E:I,3,FALSE)</f>
        <v>(五冶钢构医学科学产业园建设项目房建连接线道路工程)四川省南充市顺庆区搬罾街道学府大道二段</v>
      </c>
      <c r="J668" s="4" t="str">
        <f>VLOOKUP(B668,辅助信息!E:I,4,FALSE)</f>
        <v>刘建中</v>
      </c>
      <c r="K668" s="4">
        <f>VLOOKUP(J668,辅助信息!H:I,2,FALSE)</f>
        <v>13908143055</v>
      </c>
      <c r="L668" s="85"/>
      <c r="M668" s="101">
        <v>45709</v>
      </c>
      <c r="O668" s="8">
        <f ca="1" t="shared" si="16"/>
        <v>0</v>
      </c>
      <c r="P668" s="71">
        <f ca="1" t="shared" si="17"/>
        <v>77</v>
      </c>
      <c r="Q668" s="8" t="str">
        <f>VLOOKUP(B668,辅助信息!E:M,9,FALSE)</f>
        <v>ZTWM-CDGS-XS-2024-0248-五冶钢构-南充市医学院项目</v>
      </c>
    </row>
    <row r="669" s="8" customFormat="1" hidden="1" spans="2:17">
      <c r="B669" s="4" t="s">
        <v>99</v>
      </c>
      <c r="C669" s="5">
        <v>45710</v>
      </c>
      <c r="D669" s="4" t="str">
        <f>VLOOKUP(B669,辅助信息!E:K,7,FALSE)</f>
        <v>JWDDCD2025021900064</v>
      </c>
      <c r="E669" s="4" t="str">
        <f>VLOOKUP(F669,辅助信息!A:B,2,FALSE)</f>
        <v>高线</v>
      </c>
      <c r="F669" s="4" t="s">
        <v>51</v>
      </c>
      <c r="G669" s="4">
        <v>2.5</v>
      </c>
      <c r="H669" s="4" t="str">
        <f>_xlfn._xlws.FILTER('[1]2025年已发货'!$E:$E,'[1]2025年已发货'!$F:$F&amp;'[1]2025年已发货'!$C:$C&amp;'[1]2025年已发货'!$G:$G&amp;'[1]2025年已发货'!$H:$H=C669&amp;F669&amp;I669&amp;J669,"未发货")</f>
        <v>未发货</v>
      </c>
      <c r="I669" s="4" t="str">
        <f>VLOOKUP(B669,辅助信息!E:I,3,FALSE)</f>
        <v>(五冶钢构医学科学产业园建设项目房建连接线道路工程)四川省南充市顺庆区搬罾街道学府大道二段</v>
      </c>
      <c r="J669" s="4" t="str">
        <f>VLOOKUP(B669,辅助信息!E:I,4,FALSE)</f>
        <v>刘建中</v>
      </c>
      <c r="K669" s="4">
        <f>VLOOKUP(J669,辅助信息!H:I,2,FALSE)</f>
        <v>13908143055</v>
      </c>
      <c r="L669" s="85"/>
      <c r="M669" s="101">
        <v>45709</v>
      </c>
      <c r="O669" s="8">
        <f ca="1" t="shared" si="16"/>
        <v>0</v>
      </c>
      <c r="P669" s="71">
        <f ca="1" t="shared" si="17"/>
        <v>77</v>
      </c>
      <c r="Q669" s="8" t="str">
        <f>VLOOKUP(B669,辅助信息!E:M,9,FALSE)</f>
        <v>ZTWM-CDGS-XS-2024-0248-五冶钢构-南充市医学院项目</v>
      </c>
    </row>
    <row r="670" s="8" customFormat="1" hidden="1" spans="2:17">
      <c r="B670" s="4" t="s">
        <v>99</v>
      </c>
      <c r="C670" s="5">
        <v>45710</v>
      </c>
      <c r="D670" s="4" t="str">
        <f>VLOOKUP(B670,辅助信息!E:K,7,FALSE)</f>
        <v>JWDDCD2025021900064</v>
      </c>
      <c r="E670" s="4" t="str">
        <f>VLOOKUP(F670,辅助信息!A:B,2,FALSE)</f>
        <v>螺纹钢</v>
      </c>
      <c r="F670" s="4" t="s">
        <v>27</v>
      </c>
      <c r="G670" s="4">
        <v>3</v>
      </c>
      <c r="H670" s="4" t="str">
        <f>_xlfn._xlws.FILTER('[1]2025年已发货'!$E:$E,'[1]2025年已发货'!$F:$F&amp;'[1]2025年已发货'!$C:$C&amp;'[1]2025年已发货'!$G:$G&amp;'[1]2025年已发货'!$H:$H=C670&amp;F670&amp;I670&amp;J670,"未发货")</f>
        <v>未发货</v>
      </c>
      <c r="I670" s="4" t="str">
        <f>VLOOKUP(B670,辅助信息!E:I,3,FALSE)</f>
        <v>(五冶钢构医学科学产业园建设项目房建连接线道路工程)四川省南充市顺庆区搬罾街道学府大道二段</v>
      </c>
      <c r="J670" s="4" t="str">
        <f>VLOOKUP(B670,辅助信息!E:I,4,FALSE)</f>
        <v>刘建中</v>
      </c>
      <c r="K670" s="4">
        <f>VLOOKUP(J670,辅助信息!H:I,2,FALSE)</f>
        <v>13908143055</v>
      </c>
      <c r="L670" s="85"/>
      <c r="M670" s="101">
        <v>45709</v>
      </c>
      <c r="O670" s="8">
        <f ca="1" t="shared" si="16"/>
        <v>0</v>
      </c>
      <c r="P670" s="71">
        <f ca="1" t="shared" si="17"/>
        <v>77</v>
      </c>
      <c r="Q670" s="8" t="str">
        <f>VLOOKUP(B670,辅助信息!E:M,9,FALSE)</f>
        <v>ZTWM-CDGS-XS-2024-0248-五冶钢构-南充市医学院项目</v>
      </c>
    </row>
    <row r="671" s="8" customFormat="1" hidden="1" spans="2:17">
      <c r="B671" s="4" t="s">
        <v>99</v>
      </c>
      <c r="C671" s="5">
        <v>45710</v>
      </c>
      <c r="D671" s="4" t="str">
        <f>VLOOKUP(B671,辅助信息!E:K,7,FALSE)</f>
        <v>JWDDCD2025021900064</v>
      </c>
      <c r="E671" s="4" t="str">
        <f>VLOOKUP(F671,辅助信息!A:B,2,FALSE)</f>
        <v>螺纹钢</v>
      </c>
      <c r="F671" s="4" t="s">
        <v>19</v>
      </c>
      <c r="G671" s="4">
        <v>3</v>
      </c>
      <c r="H671" s="4" t="str">
        <f>_xlfn._xlws.FILTER('[1]2025年已发货'!$E:$E,'[1]2025年已发货'!$F:$F&amp;'[1]2025年已发货'!$C:$C&amp;'[1]2025年已发货'!$G:$G&amp;'[1]2025年已发货'!$H:$H=C671&amp;F671&amp;I671&amp;J671,"未发货")</f>
        <v>未发货</v>
      </c>
      <c r="I671" s="4" t="str">
        <f>VLOOKUP(B671,辅助信息!E:I,3,FALSE)</f>
        <v>(五冶钢构医学科学产业园建设项目房建连接线道路工程)四川省南充市顺庆区搬罾街道学府大道二段</v>
      </c>
      <c r="J671" s="4" t="str">
        <f>VLOOKUP(B671,辅助信息!E:I,4,FALSE)</f>
        <v>刘建中</v>
      </c>
      <c r="K671" s="4">
        <f>VLOOKUP(J671,辅助信息!H:I,2,FALSE)</f>
        <v>13908143055</v>
      </c>
      <c r="L671" s="85"/>
      <c r="M671" s="101">
        <v>45709</v>
      </c>
      <c r="O671" s="8">
        <f ca="1" t="shared" si="16"/>
        <v>0</v>
      </c>
      <c r="P671" s="71">
        <f ca="1" t="shared" si="17"/>
        <v>77</v>
      </c>
      <c r="Q671" s="8" t="str">
        <f>VLOOKUP(B671,辅助信息!E:M,9,FALSE)</f>
        <v>ZTWM-CDGS-XS-2024-0248-五冶钢构-南充市医学院项目</v>
      </c>
    </row>
    <row r="672" s="8" customFormat="1" hidden="1" spans="2:17">
      <c r="B672" s="4" t="s">
        <v>99</v>
      </c>
      <c r="C672" s="5">
        <v>45710</v>
      </c>
      <c r="D672" s="4" t="str">
        <f>VLOOKUP(B672,辅助信息!E:K,7,FALSE)</f>
        <v>JWDDCD2025021900064</v>
      </c>
      <c r="E672" s="4" t="str">
        <f>VLOOKUP(F672,辅助信息!A:B,2,FALSE)</f>
        <v>螺纹钢</v>
      </c>
      <c r="F672" s="4" t="s">
        <v>32</v>
      </c>
      <c r="G672" s="4">
        <v>3</v>
      </c>
      <c r="H672" s="4" t="str">
        <f>_xlfn._xlws.FILTER('[1]2025年已发货'!$E:$E,'[1]2025年已发货'!$F:$F&amp;'[1]2025年已发货'!$C:$C&amp;'[1]2025年已发货'!$G:$G&amp;'[1]2025年已发货'!$H:$H=C672&amp;F672&amp;I672&amp;J672,"未发货")</f>
        <v>未发货</v>
      </c>
      <c r="I672" s="4" t="str">
        <f>VLOOKUP(B672,辅助信息!E:I,3,FALSE)</f>
        <v>(五冶钢构医学科学产业园建设项目房建连接线道路工程)四川省南充市顺庆区搬罾街道学府大道二段</v>
      </c>
      <c r="J672" s="4" t="str">
        <f>VLOOKUP(B672,辅助信息!E:I,4,FALSE)</f>
        <v>刘建中</v>
      </c>
      <c r="K672" s="4">
        <f>VLOOKUP(J672,辅助信息!H:I,2,FALSE)</f>
        <v>13908143055</v>
      </c>
      <c r="L672" s="83"/>
      <c r="M672" s="101">
        <v>45709</v>
      </c>
      <c r="O672" s="8">
        <f ca="1" t="shared" si="16"/>
        <v>0</v>
      </c>
      <c r="P672" s="71">
        <f ca="1" t="shared" si="17"/>
        <v>77</v>
      </c>
      <c r="Q672" s="8" t="str">
        <f>VLOOKUP(B672,辅助信息!E:M,9,FALSE)</f>
        <v>ZTWM-CDGS-XS-2024-0248-五冶钢构-南充市医学院项目</v>
      </c>
    </row>
    <row r="673" s="8" customFormat="1" hidden="1" spans="2:17">
      <c r="B673" s="4" t="s">
        <v>31</v>
      </c>
      <c r="C673" s="5">
        <v>45710</v>
      </c>
      <c r="D673" s="4" t="str">
        <f>VLOOKUP(B673,辅助信息!E:K,7,FALSE)</f>
        <v>JWDDCD2024121000136</v>
      </c>
      <c r="E673" s="4" t="str">
        <f>VLOOKUP(F673,辅助信息!A:B,2,FALSE)</f>
        <v>盘螺</v>
      </c>
      <c r="F673" s="4" t="s">
        <v>49</v>
      </c>
      <c r="G673" s="4">
        <v>15</v>
      </c>
      <c r="H673" s="4">
        <f>_xlfn._xlws.FILTER('[1]2025年已发货'!$E:$E,'[1]2025年已发货'!$F:$F&amp;'[1]2025年已发货'!$C:$C&amp;'[1]2025年已发货'!$G:$G&amp;'[1]2025年已发货'!$H:$H=C673&amp;F673&amp;I673&amp;J673,"未发货")</f>
        <v>35</v>
      </c>
      <c r="I673" s="4" t="str">
        <f>VLOOKUP(B673,辅助信息!E:I,3,FALSE)</f>
        <v>（四川商建-射洪城乡一体化项目）遂宁市射洪市忠新幼儿园北侧约220米新溪小区</v>
      </c>
      <c r="J673" s="4" t="str">
        <f>VLOOKUP(B673,辅助信息!E:I,4,FALSE)</f>
        <v>柏子刚</v>
      </c>
      <c r="K673" s="4">
        <f>VLOOKUP(J673,辅助信息!H:I,2,FALSE)</f>
        <v>15692885305</v>
      </c>
      <c r="L673" s="56" t="str">
        <f>VLOOKUP(B673,辅助信息!E:J,6,FALSE)</f>
        <v>提前联系到场规格及数量</v>
      </c>
      <c r="M673" s="101">
        <v>45708</v>
      </c>
      <c r="O673" s="8">
        <f ca="1" t="shared" si="16"/>
        <v>0</v>
      </c>
      <c r="P673" s="71">
        <f ca="1" t="shared" si="17"/>
        <v>78</v>
      </c>
      <c r="Q673" s="8" t="str">
        <f>VLOOKUP(B673,辅助信息!E:M,9,FALSE)</f>
        <v>ZTWM-CDGS-XS-2024-0179-四川商投-射洪城乡一体化建设项目</v>
      </c>
    </row>
    <row r="674" s="8" customFormat="1" hidden="1" spans="2:17">
      <c r="B674" s="4" t="s">
        <v>31</v>
      </c>
      <c r="C674" s="5">
        <v>45710</v>
      </c>
      <c r="D674" s="4" t="str">
        <f>VLOOKUP(B674,辅助信息!E:K,7,FALSE)</f>
        <v>JWDDCD2024121000136</v>
      </c>
      <c r="E674" s="4" t="str">
        <f>VLOOKUP(F674,辅助信息!A:B,2,FALSE)</f>
        <v>螺纹钢</v>
      </c>
      <c r="F674" s="4" t="s">
        <v>22</v>
      </c>
      <c r="G674" s="4">
        <v>20</v>
      </c>
      <c r="H674" s="4">
        <f>_xlfn._xlws.FILTER('[1]2025年已发货'!$E:$E,'[1]2025年已发货'!$F:$F&amp;'[1]2025年已发货'!$C:$C&amp;'[1]2025年已发货'!$G:$G&amp;'[1]2025年已发货'!$H:$H=C674&amp;F674&amp;I674&amp;J674,"未发货")</f>
        <v>35</v>
      </c>
      <c r="I674" s="4" t="str">
        <f>VLOOKUP(B674,辅助信息!E:I,3,FALSE)</f>
        <v>（四川商建-射洪城乡一体化项目）遂宁市射洪市忠新幼儿园北侧约220米新溪小区</v>
      </c>
      <c r="J674" s="4" t="str">
        <f>VLOOKUP(B674,辅助信息!E:I,4,FALSE)</f>
        <v>柏子刚</v>
      </c>
      <c r="K674" s="4">
        <f>VLOOKUP(J674,辅助信息!H:I,2,FALSE)</f>
        <v>15692885305</v>
      </c>
      <c r="L674" s="83"/>
      <c r="M674" s="101">
        <v>45708</v>
      </c>
      <c r="O674" s="8">
        <f ca="1" t="shared" si="16"/>
        <v>0</v>
      </c>
      <c r="P674" s="71">
        <f ca="1" t="shared" si="17"/>
        <v>78</v>
      </c>
      <c r="Q674" s="8" t="str">
        <f>VLOOKUP(B674,辅助信息!E:M,9,FALSE)</f>
        <v>ZTWM-CDGS-XS-2024-0179-四川商投-射洪城乡一体化建设项目</v>
      </c>
    </row>
    <row r="675" hidden="1" spans="2:18">
      <c r="B675" s="4" t="s">
        <v>25</v>
      </c>
      <c r="C675" s="5">
        <v>45711</v>
      </c>
      <c r="D675" s="4" t="str">
        <f>VLOOKUP(B675,辅助信息!E:K,7,FALSE)</f>
        <v>JWDDCD2024102400111</v>
      </c>
      <c r="E675" s="4" t="str">
        <f>VLOOKUP(F675,辅助信息!A:B,2,FALSE)</f>
        <v>螺纹钢</v>
      </c>
      <c r="F675" s="4" t="s">
        <v>27</v>
      </c>
      <c r="G675" s="7">
        <v>22</v>
      </c>
      <c r="H675" s="4">
        <f>_xlfn._xlws.FILTER('[1]2025年已发货'!$E:$E,'[1]2025年已发货'!$F:$F&amp;'[1]2025年已发货'!$C:$C&amp;'[1]2025年已发货'!$G:$G&amp;'[1]2025年已发货'!$H:$H=C675&amp;F675&amp;I675&amp;J675,"未发货")</f>
        <v>21</v>
      </c>
      <c r="I675" s="4" t="str">
        <f>VLOOKUP(B675,辅助信息!E:I,3,FALSE)</f>
        <v>（五冶达州国道542项目-二工区路基五工段）四川省达州市达川区赵固镇黄家坡</v>
      </c>
      <c r="J675" s="4" t="str">
        <f>VLOOKUP(B675,辅助信息!E:I,4,FALSE)</f>
        <v>潘远林</v>
      </c>
      <c r="K675" s="4">
        <f>VLOOKUP(J675,辅助信息!H:I,2,FALSE)</f>
        <v>18281865966</v>
      </c>
      <c r="L675" s="56"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9"/>
      <c r="O675" s="8">
        <f ca="1" t="shared" si="16"/>
        <v>0</v>
      </c>
      <c r="P675" s="71">
        <f ca="1" t="shared" si="17"/>
        <v>74</v>
      </c>
      <c r="Q675" s="8" t="str">
        <f>VLOOKUP(B675,辅助信息!E:M,9,FALSE)</f>
        <v>ZTWM-CDGS-XS-2024-0181-五冶天府-国道542项目（二批次）</v>
      </c>
      <c r="R675" s="8"/>
    </row>
    <row r="676" hidden="1" spans="2:18">
      <c r="B676" s="4" t="s">
        <v>25</v>
      </c>
      <c r="C676" s="5">
        <v>45711</v>
      </c>
      <c r="D676" s="4" t="str">
        <f>VLOOKUP(B676,辅助信息!E:K,7,FALSE)</f>
        <v>JWDDCD2024102400111</v>
      </c>
      <c r="E676" s="4" t="str">
        <f>VLOOKUP(F676,辅助信息!A:B,2,FALSE)</f>
        <v>螺纹钢</v>
      </c>
      <c r="F676" s="4" t="s">
        <v>19</v>
      </c>
      <c r="G676" s="7">
        <v>10</v>
      </c>
      <c r="H676" s="4">
        <f>_xlfn._xlws.FILTER('[1]2025年已发货'!$E:$E,'[1]2025年已发货'!$F:$F&amp;'[1]2025年已发货'!$C:$C&amp;'[1]2025年已发货'!$G:$G&amp;'[1]2025年已发货'!$H:$H=C676&amp;F676&amp;I676&amp;J676,"未发货")</f>
        <v>9</v>
      </c>
      <c r="I676" s="4" t="str">
        <f>VLOOKUP(B676,辅助信息!E:I,3,FALSE)</f>
        <v>（五冶达州国道542项目-二工区路基五工段）四川省达州市达川区赵固镇黄家坡</v>
      </c>
      <c r="J676" s="4" t="str">
        <f>VLOOKUP(B676,辅助信息!E:I,4,FALSE)</f>
        <v>潘远林</v>
      </c>
      <c r="K676" s="4">
        <f>VLOOKUP(J676,辅助信息!H:I,2,FALSE)</f>
        <v>18281865966</v>
      </c>
      <c r="L676" s="85"/>
      <c r="M676" s="101">
        <v>45712</v>
      </c>
      <c r="N676" s="69"/>
      <c r="O676" s="8">
        <f ca="1" t="shared" si="16"/>
        <v>0</v>
      </c>
      <c r="P676" s="71">
        <f ca="1" t="shared" si="17"/>
        <v>74</v>
      </c>
      <c r="Q676" s="8" t="str">
        <f>VLOOKUP(B676,辅助信息!E:M,9,FALSE)</f>
        <v>ZTWM-CDGS-XS-2024-0181-五冶天府-国道542项目（二批次）</v>
      </c>
      <c r="R676" s="8"/>
    </row>
    <row r="677" hidden="1" spans="2:18">
      <c r="B677" s="4" t="s">
        <v>25</v>
      </c>
      <c r="C677" s="5">
        <v>45711</v>
      </c>
      <c r="D677" s="4" t="str">
        <f>VLOOKUP(B677,辅助信息!E:K,7,FALSE)</f>
        <v>JWDDCD2024102400111</v>
      </c>
      <c r="E677" s="4" t="str">
        <f>VLOOKUP(F677,辅助信息!A:B,2,FALSE)</f>
        <v>螺纹钢</v>
      </c>
      <c r="F677" s="4" t="s">
        <v>32</v>
      </c>
      <c r="G677" s="7">
        <v>50</v>
      </c>
      <c r="H677" s="4">
        <f>_xlfn._xlws.FILTER('[1]2025年已发货'!$E:$E,'[1]2025年已发货'!$F:$F&amp;'[1]2025年已发货'!$C:$C&amp;'[1]2025年已发货'!$G:$G&amp;'[1]2025年已发货'!$H:$H=C677&amp;F677&amp;I677&amp;J677,"未发货")</f>
        <v>48</v>
      </c>
      <c r="I677" s="4" t="str">
        <f>VLOOKUP(B677,辅助信息!E:I,3,FALSE)</f>
        <v>（五冶达州国道542项目-二工区路基五工段）四川省达州市达川区赵固镇黄家坡</v>
      </c>
      <c r="J677" s="4" t="str">
        <f>VLOOKUP(B677,辅助信息!E:I,4,FALSE)</f>
        <v>潘远林</v>
      </c>
      <c r="K677" s="4">
        <f>VLOOKUP(J677,辅助信息!H:I,2,FALSE)</f>
        <v>18281865966</v>
      </c>
      <c r="L677" s="85"/>
      <c r="M677" s="101">
        <v>45712</v>
      </c>
      <c r="N677" s="69"/>
      <c r="O677" s="8">
        <f ca="1" t="shared" si="16"/>
        <v>0</v>
      </c>
      <c r="P677" s="71">
        <f ca="1" t="shared" si="17"/>
        <v>74</v>
      </c>
      <c r="Q677" s="8" t="str">
        <f>VLOOKUP(B677,辅助信息!E:M,9,FALSE)</f>
        <v>ZTWM-CDGS-XS-2024-0181-五冶天府-国道542项目（二批次）</v>
      </c>
      <c r="R677" s="8"/>
    </row>
    <row r="678" hidden="1" spans="2:18">
      <c r="B678" s="4" t="s">
        <v>25</v>
      </c>
      <c r="C678" s="5">
        <v>45711</v>
      </c>
      <c r="D678" s="4" t="str">
        <f>VLOOKUP(B678,辅助信息!E:K,7,FALSE)</f>
        <v>JWDDCD2024102400111</v>
      </c>
      <c r="E678" s="4" t="str">
        <f>VLOOKUP(F678,辅助信息!A:B,2,FALSE)</f>
        <v>螺纹钢</v>
      </c>
      <c r="F678" s="4" t="s">
        <v>30</v>
      </c>
      <c r="G678" s="7">
        <v>4</v>
      </c>
      <c r="H678" s="4">
        <f>_xlfn._xlws.FILTER('[1]2025年已发货'!$E:$E,'[1]2025年已发货'!$F:$F&amp;'[1]2025年已发货'!$C:$C&amp;'[1]2025年已发货'!$G:$G&amp;'[1]2025年已发货'!$H:$H=C678&amp;F678&amp;I678&amp;J678,"未发货")</f>
        <v>3</v>
      </c>
      <c r="I678" s="4" t="str">
        <f>VLOOKUP(B678,辅助信息!E:I,3,FALSE)</f>
        <v>（五冶达州国道542项目-二工区路基五工段）四川省达州市达川区赵固镇黄家坡</v>
      </c>
      <c r="J678" s="4" t="str">
        <f>VLOOKUP(B678,辅助信息!E:I,4,FALSE)</f>
        <v>潘远林</v>
      </c>
      <c r="K678" s="4">
        <f>VLOOKUP(J678,辅助信息!H:I,2,FALSE)</f>
        <v>18281865966</v>
      </c>
      <c r="L678" s="85"/>
      <c r="M678" s="101">
        <v>45712</v>
      </c>
      <c r="N678" s="69"/>
      <c r="O678" s="8">
        <f ca="1" t="shared" si="16"/>
        <v>0</v>
      </c>
      <c r="P678" s="71">
        <f ca="1" t="shared" si="17"/>
        <v>74</v>
      </c>
      <c r="Q678" s="8" t="str">
        <f>VLOOKUP(B678,辅助信息!E:M,9,FALSE)</f>
        <v>ZTWM-CDGS-XS-2024-0181-五冶天府-国道542项目（二批次）</v>
      </c>
      <c r="R678" s="8"/>
    </row>
    <row r="679" hidden="1" spans="2:18">
      <c r="B679" s="4" t="s">
        <v>25</v>
      </c>
      <c r="C679" s="5">
        <v>45711</v>
      </c>
      <c r="D679" s="4" t="str">
        <f>VLOOKUP(B679,辅助信息!E:K,7,FALSE)</f>
        <v>JWDDCD2024102400111</v>
      </c>
      <c r="E679" s="4" t="str">
        <f>VLOOKUP(F679,辅助信息!A:B,2,FALSE)</f>
        <v>螺纹钢</v>
      </c>
      <c r="F679" s="4" t="s">
        <v>65</v>
      </c>
      <c r="G679" s="7">
        <v>16</v>
      </c>
      <c r="H679" s="4" t="str">
        <f>_xlfn._xlws.FILTER('[1]2025年已发货'!$E:$E,'[1]2025年已发货'!$F:$F&amp;'[1]2025年已发货'!$C:$C&amp;'[1]2025年已发货'!$G:$G&amp;'[1]2025年已发货'!$H:$H=C679&amp;F679&amp;I679&amp;J679,"未发货")</f>
        <v>未发货</v>
      </c>
      <c r="I679" s="4" t="str">
        <f>VLOOKUP(B679,辅助信息!E:I,3,FALSE)</f>
        <v>（五冶达州国道542项目-二工区路基五工段）四川省达州市达川区赵固镇黄家坡</v>
      </c>
      <c r="J679" s="4" t="str">
        <f>VLOOKUP(B679,辅助信息!E:I,4,FALSE)</f>
        <v>潘远林</v>
      </c>
      <c r="K679" s="4">
        <f>VLOOKUP(J679,辅助信息!H:I,2,FALSE)</f>
        <v>18281865966</v>
      </c>
      <c r="L679" s="85"/>
      <c r="M679" s="101">
        <v>45712</v>
      </c>
      <c r="N679" s="69"/>
      <c r="O679" s="8">
        <f ca="1" t="shared" si="16"/>
        <v>0</v>
      </c>
      <c r="P679" s="71">
        <f ca="1" t="shared" si="17"/>
        <v>74</v>
      </c>
      <c r="Q679" s="8" t="str">
        <f>VLOOKUP(B679,辅助信息!E:M,9,FALSE)</f>
        <v>ZTWM-CDGS-XS-2024-0181-五冶天府-国道542项目（二批次）</v>
      </c>
      <c r="R679" s="8"/>
    </row>
    <row r="680" hidden="1" spans="2:18">
      <c r="B680" s="4" t="s">
        <v>25</v>
      </c>
      <c r="C680" s="5">
        <v>45711</v>
      </c>
      <c r="D680" s="4" t="str">
        <f>VLOOKUP(B680,辅助信息!E:K,7,FALSE)</f>
        <v>JWDDCD2024102400111</v>
      </c>
      <c r="E680" s="4" t="str">
        <f>VLOOKUP(F680,辅助信息!A:B,2,FALSE)</f>
        <v>螺纹钢</v>
      </c>
      <c r="F680" s="4" t="s">
        <v>52</v>
      </c>
      <c r="G680" s="7">
        <v>6</v>
      </c>
      <c r="H680" s="4" t="str">
        <f>_xlfn._xlws.FILTER('[1]2025年已发货'!$E:$E,'[1]2025年已发货'!$F:$F&amp;'[1]2025年已发货'!$C:$C&amp;'[1]2025年已发货'!$G:$G&amp;'[1]2025年已发货'!$H:$H=C680&amp;F680&amp;I680&amp;J680,"未发货")</f>
        <v>未发货</v>
      </c>
      <c r="I680" s="4" t="str">
        <f>VLOOKUP(B680,辅助信息!E:I,3,FALSE)</f>
        <v>（五冶达州国道542项目-二工区路基五工段）四川省达州市达川区赵固镇黄家坡</v>
      </c>
      <c r="J680" s="4" t="str">
        <f>VLOOKUP(B680,辅助信息!E:I,4,FALSE)</f>
        <v>潘远林</v>
      </c>
      <c r="K680" s="4">
        <f>VLOOKUP(J680,辅助信息!H:I,2,FALSE)</f>
        <v>18281865966</v>
      </c>
      <c r="L680" s="83"/>
      <c r="M680" s="101">
        <v>45712</v>
      </c>
      <c r="N680" s="69"/>
      <c r="O680" s="8">
        <f ca="1" t="shared" si="16"/>
        <v>0</v>
      </c>
      <c r="P680" s="71">
        <f ca="1" t="shared" si="17"/>
        <v>74</v>
      </c>
      <c r="Q680" s="8" t="str">
        <f>VLOOKUP(B680,辅助信息!E:M,9,FALSE)</f>
        <v>ZTWM-CDGS-XS-2024-0181-五冶天府-国道542项目（二批次）</v>
      </c>
      <c r="R680" s="8"/>
    </row>
    <row r="681" hidden="1" spans="2:18">
      <c r="B681" s="4" t="s">
        <v>74</v>
      </c>
      <c r="C681" s="5">
        <v>45711</v>
      </c>
      <c r="D681" s="4" t="str">
        <f>VLOOKUP(B681,辅助信息!E:K,7,FALSE)</f>
        <v>JWDDCD2024102400111</v>
      </c>
      <c r="E681" s="4" t="str">
        <f>VLOOKUP(F681,辅助信息!A:B,2,FALSE)</f>
        <v>螺纹钢</v>
      </c>
      <c r="F681" s="4" t="s">
        <v>19</v>
      </c>
      <c r="G681" s="7">
        <v>15</v>
      </c>
      <c r="H681" s="4">
        <f>_xlfn._xlws.FILTER('[1]2025年已发货'!$E:$E,'[1]2025年已发货'!$F:$F&amp;'[1]2025年已发货'!$C:$C&amp;'[1]2025年已发货'!$G:$G&amp;'[1]2025年已发货'!$H:$H=C681&amp;F681&amp;I681&amp;J681,"未发货")</f>
        <v>15</v>
      </c>
      <c r="I681" s="4" t="str">
        <f>VLOOKUP(B681,辅助信息!E:I,3,FALSE)</f>
        <v>（五冶达州国道542项目-桥梁4标）四川省达州市达川区大堰镇双井村</v>
      </c>
      <c r="J681" s="4" t="str">
        <f>VLOOKUP(B681,辅助信息!E:I,4,FALSE)</f>
        <v>吴志强</v>
      </c>
      <c r="K681" s="4">
        <f>VLOOKUP(J681,辅助信息!H:I,2,FALSE)</f>
        <v>18820030907</v>
      </c>
      <c r="L681" s="56" t="str">
        <f>VLOOKUP(B681,辅助信息!E:J,6,FALSE)</f>
        <v>五冶建设送货单,送货车型13米,装货前联系收货人核实到场规格,没提前告知进场规格现场不给予接收</v>
      </c>
      <c r="M681" s="101">
        <v>45718</v>
      </c>
      <c r="N681" s="69"/>
      <c r="O681" s="8">
        <f ca="1" t="shared" si="16"/>
        <v>0</v>
      </c>
      <c r="P681" s="71">
        <f ca="1" t="shared" si="17"/>
        <v>68</v>
      </c>
      <c r="Q681" s="8" t="str">
        <f>VLOOKUP(B681,辅助信息!E:M,9,FALSE)</f>
        <v>ZTWM-CDGS-XS-2024-0181-五冶天府-国道542项目（二批次）</v>
      </c>
      <c r="R681" s="8"/>
    </row>
    <row r="682" hidden="1" spans="2:18">
      <c r="B682" s="4" t="s">
        <v>74</v>
      </c>
      <c r="C682" s="5">
        <v>45711</v>
      </c>
      <c r="D682" s="4" t="str">
        <f>VLOOKUP(B682,辅助信息!E:K,7,FALSE)</f>
        <v>JWDDCD2024102400111</v>
      </c>
      <c r="E682" s="4" t="str">
        <f>VLOOKUP(F682,辅助信息!A:B,2,FALSE)</f>
        <v>螺纹钢</v>
      </c>
      <c r="F682" s="4" t="s">
        <v>33</v>
      </c>
      <c r="G682" s="7">
        <v>15</v>
      </c>
      <c r="H682" s="4">
        <f>_xlfn._xlws.FILTER('[1]2025年已发货'!$E:$E,'[1]2025年已发货'!$F:$F&amp;'[1]2025年已发货'!$C:$C&amp;'[1]2025年已发货'!$G:$G&amp;'[1]2025年已发货'!$H:$H=C682&amp;F682&amp;I682&amp;J682,"未发货")</f>
        <v>15</v>
      </c>
      <c r="I682" s="4" t="str">
        <f>VLOOKUP(B682,辅助信息!E:I,3,FALSE)</f>
        <v>（五冶达州国道542项目-桥梁4标）四川省达州市达川区大堰镇双井村</v>
      </c>
      <c r="J682" s="4" t="str">
        <f>VLOOKUP(B682,辅助信息!E:I,4,FALSE)</f>
        <v>吴志强</v>
      </c>
      <c r="K682" s="4">
        <f>VLOOKUP(J682,辅助信息!H:I,2,FALSE)</f>
        <v>18820030907</v>
      </c>
      <c r="L682" s="85"/>
      <c r="M682" s="101">
        <v>45718</v>
      </c>
      <c r="N682" s="69"/>
      <c r="O682" s="8">
        <f ca="1" t="shared" si="16"/>
        <v>0</v>
      </c>
      <c r="P682" s="71">
        <f ca="1" t="shared" si="17"/>
        <v>68</v>
      </c>
      <c r="Q682" s="8" t="str">
        <f>VLOOKUP(B682,辅助信息!E:M,9,FALSE)</f>
        <v>ZTWM-CDGS-XS-2024-0181-五冶天府-国道542项目（二批次）</v>
      </c>
      <c r="R682" s="8"/>
    </row>
    <row r="683" hidden="1" spans="2:18">
      <c r="B683" s="4" t="s">
        <v>74</v>
      </c>
      <c r="C683" s="5">
        <v>45711</v>
      </c>
      <c r="D683" s="4" t="str">
        <f>VLOOKUP(B683,辅助信息!E:K,7,FALSE)</f>
        <v>JWDDCD2024102400111</v>
      </c>
      <c r="E683" s="4" t="str">
        <f>VLOOKUP(F683,辅助信息!A:B,2,FALSE)</f>
        <v>螺纹钢</v>
      </c>
      <c r="F683" s="4" t="s">
        <v>28</v>
      </c>
      <c r="G683" s="7">
        <v>15</v>
      </c>
      <c r="H683" s="4">
        <f>_xlfn._xlws.FILTER('[1]2025年已发货'!$E:$E,'[1]2025年已发货'!$F:$F&amp;'[1]2025年已发货'!$C:$C&amp;'[1]2025年已发货'!$G:$G&amp;'[1]2025年已发货'!$H:$H=C683&amp;F683&amp;I683&amp;J683,"未发货")</f>
        <v>15</v>
      </c>
      <c r="I683" s="4" t="str">
        <f>VLOOKUP(B683,辅助信息!E:I,3,FALSE)</f>
        <v>（五冶达州国道542项目-桥梁4标）四川省达州市达川区大堰镇双井村</v>
      </c>
      <c r="J683" s="4" t="str">
        <f>VLOOKUP(B683,辅助信息!E:I,4,FALSE)</f>
        <v>吴志强</v>
      </c>
      <c r="K683" s="4">
        <f>VLOOKUP(J683,辅助信息!H:I,2,FALSE)</f>
        <v>18820030907</v>
      </c>
      <c r="L683" s="85"/>
      <c r="M683" s="101">
        <v>45718</v>
      </c>
      <c r="N683" s="69"/>
      <c r="O683" s="8">
        <f ca="1" t="shared" si="16"/>
        <v>0</v>
      </c>
      <c r="P683" s="71">
        <f ca="1" t="shared" si="17"/>
        <v>68</v>
      </c>
      <c r="Q683" s="8" t="str">
        <f>VLOOKUP(B683,辅助信息!E:M,9,FALSE)</f>
        <v>ZTWM-CDGS-XS-2024-0181-五冶天府-国道542项目（二批次）</v>
      </c>
      <c r="R683" s="8"/>
    </row>
    <row r="684" hidden="1" spans="2:18">
      <c r="B684" s="4" t="s">
        <v>74</v>
      </c>
      <c r="C684" s="5">
        <v>45711</v>
      </c>
      <c r="D684" s="4" t="str">
        <f>VLOOKUP(B684,辅助信息!E:K,7,FALSE)</f>
        <v>JWDDCD2024102400111</v>
      </c>
      <c r="E684" s="4" t="str">
        <f>VLOOKUP(F684,辅助信息!A:B,2,FALSE)</f>
        <v>螺纹钢</v>
      </c>
      <c r="F684" s="4" t="s">
        <v>18</v>
      </c>
      <c r="G684" s="7">
        <v>6</v>
      </c>
      <c r="H684" s="4">
        <f>_xlfn._xlws.FILTER('[1]2025年已发货'!$E:$E,'[1]2025年已发货'!$F:$F&amp;'[1]2025年已发货'!$C:$C&amp;'[1]2025年已发货'!$G:$G&amp;'[1]2025年已发货'!$H:$H=C684&amp;F684&amp;I684&amp;J684,"未发货")</f>
        <v>6</v>
      </c>
      <c r="I684" s="4" t="str">
        <f>VLOOKUP(B684,辅助信息!E:I,3,FALSE)</f>
        <v>（五冶达州国道542项目-桥梁4标）四川省达州市达川区大堰镇双井村</v>
      </c>
      <c r="J684" s="4" t="str">
        <f>VLOOKUP(B684,辅助信息!E:I,4,FALSE)</f>
        <v>吴志强</v>
      </c>
      <c r="K684" s="4">
        <f>VLOOKUP(J684,辅助信息!H:I,2,FALSE)</f>
        <v>18820030907</v>
      </c>
      <c r="L684" s="85"/>
      <c r="M684" s="101">
        <v>45718</v>
      </c>
      <c r="N684" s="69"/>
      <c r="O684" s="8">
        <f ca="1" t="shared" si="16"/>
        <v>0</v>
      </c>
      <c r="P684" s="71">
        <f ca="1" t="shared" si="17"/>
        <v>68</v>
      </c>
      <c r="Q684" s="8" t="str">
        <f>VLOOKUP(B684,辅助信息!E:M,9,FALSE)</f>
        <v>ZTWM-CDGS-XS-2024-0181-五冶天府-国道542项目（二批次）</v>
      </c>
      <c r="R684" s="8"/>
    </row>
    <row r="685" hidden="1" spans="2:18">
      <c r="B685" s="4" t="s">
        <v>74</v>
      </c>
      <c r="C685" s="5">
        <v>45711</v>
      </c>
      <c r="D685" s="4" t="str">
        <f>VLOOKUP(B685,辅助信息!E:K,7,FALSE)</f>
        <v>JWDDCD2024102400111</v>
      </c>
      <c r="E685" s="4" t="str">
        <f>VLOOKUP(F685,辅助信息!A:B,2,FALSE)</f>
        <v>螺纹钢</v>
      </c>
      <c r="F685" s="4" t="s">
        <v>65</v>
      </c>
      <c r="G685" s="7">
        <v>30</v>
      </c>
      <c r="H685" s="4">
        <f>_xlfn._xlws.FILTER('[1]2025年已发货'!$E:$E,'[1]2025年已发货'!$F:$F&amp;'[1]2025年已发货'!$C:$C&amp;'[1]2025年已发货'!$G:$G&amp;'[1]2025年已发货'!$H:$H=C685&amp;F685&amp;I685&amp;J685,"未发货")</f>
        <v>39</v>
      </c>
      <c r="I685" s="4" t="str">
        <f>VLOOKUP(B685,辅助信息!E:I,3,FALSE)</f>
        <v>（五冶达州国道542项目-桥梁4标）四川省达州市达川区大堰镇双井村</v>
      </c>
      <c r="J685" s="4" t="str">
        <f>VLOOKUP(B685,辅助信息!E:I,4,FALSE)</f>
        <v>吴志强</v>
      </c>
      <c r="K685" s="4">
        <f>VLOOKUP(J685,辅助信息!H:I,2,FALSE)</f>
        <v>18820030907</v>
      </c>
      <c r="L685" s="83"/>
      <c r="M685" s="101">
        <v>45718</v>
      </c>
      <c r="N685" s="69"/>
      <c r="O685" s="8">
        <f ca="1" t="shared" si="16"/>
        <v>0</v>
      </c>
      <c r="P685" s="71">
        <f ca="1" t="shared" si="17"/>
        <v>68</v>
      </c>
      <c r="Q685" s="8" t="str">
        <f>VLOOKUP(B685,辅助信息!E:M,9,FALSE)</f>
        <v>ZTWM-CDGS-XS-2024-0181-五冶天府-国道542项目（二批次）</v>
      </c>
      <c r="R685" s="8"/>
    </row>
    <row r="686" hidden="1" spans="2:18">
      <c r="B686" s="4" t="s">
        <v>63</v>
      </c>
      <c r="C686" s="5">
        <v>45711</v>
      </c>
      <c r="D686" s="4" t="str">
        <f>VLOOKUP(B686,辅助信息!E:K,7,FALSE)</f>
        <v>JWDDCD2024102400111</v>
      </c>
      <c r="E686" s="4" t="str">
        <f>VLOOKUP(F686,辅助信息!A:B,2,FALSE)</f>
        <v>高线</v>
      </c>
      <c r="F686" s="4" t="s">
        <v>51</v>
      </c>
      <c r="G686" s="7">
        <v>7</v>
      </c>
      <c r="H686" s="4" t="str">
        <f>_xlfn._xlws.FILTER('[1]2025年已发货'!$E:$E,'[1]2025年已发货'!$F:$F&amp;'[1]2025年已发货'!$C:$C&amp;'[1]2025年已发货'!$G:$G&amp;'[1]2025年已发货'!$H:$H=C686&amp;F686&amp;I686&amp;J686,"未发货")</f>
        <v>未发货</v>
      </c>
      <c r="I686" s="4" t="str">
        <f>VLOOKUP(B686,辅助信息!E:I,3,FALSE)</f>
        <v>（五冶达州国道542项目-三工区路基六工段）四川省达州市达川区赵固镇水文村</v>
      </c>
      <c r="J686" s="4" t="str">
        <f>VLOOKUP(B686,辅助信息!E:I,4,FALSE)</f>
        <v>谭鹏程</v>
      </c>
      <c r="K686" s="4">
        <f>VLOOKUP(J686,辅助信息!H:I,2,FALSE)</f>
        <v>18280895666</v>
      </c>
      <c r="L686" s="56" t="str">
        <f>VLOOKUP(B686,辅助信息!E:J,6,FALSE)</f>
        <v>五冶建设送货单,送货车型9.6米,装货前联系收货人核实到场规格,没提前告知进场规格现场不给予接收</v>
      </c>
      <c r="M686" s="101">
        <v>45714</v>
      </c>
      <c r="N686" s="69"/>
      <c r="O686" s="8">
        <f ca="1" t="shared" si="16"/>
        <v>0</v>
      </c>
      <c r="P686" s="71">
        <f ca="1" t="shared" si="17"/>
        <v>72</v>
      </c>
      <c r="Q686" s="8" t="str">
        <f>VLOOKUP(B686,辅助信息!E:M,9,FALSE)</f>
        <v>ZTWM-CDGS-XS-2024-0181-五冶天府-国道542项目（二批次）</v>
      </c>
      <c r="R686" s="8"/>
    </row>
    <row r="687" hidden="1" spans="2:18">
      <c r="B687" s="4" t="s">
        <v>63</v>
      </c>
      <c r="C687" s="5">
        <v>45711</v>
      </c>
      <c r="D687" s="4" t="str">
        <f>VLOOKUP(B687,辅助信息!E:K,7,FALSE)</f>
        <v>JWDDCD2024102400111</v>
      </c>
      <c r="E687" s="4" t="str">
        <f>VLOOKUP(F687,辅助信息!A:B,2,FALSE)</f>
        <v>螺纹钢</v>
      </c>
      <c r="F687" s="4" t="s">
        <v>52</v>
      </c>
      <c r="G687" s="7">
        <v>30</v>
      </c>
      <c r="H687" s="4" t="str">
        <f>_xlfn._xlws.FILTER('[1]2025年已发货'!$E:$E,'[1]2025年已发货'!$F:$F&amp;'[1]2025年已发货'!$C:$C&amp;'[1]2025年已发货'!$G:$G&amp;'[1]2025年已发货'!$H:$H=C687&amp;F687&amp;I687&amp;J687,"未发货")</f>
        <v>未发货</v>
      </c>
      <c r="I687" s="4" t="str">
        <f>VLOOKUP(B687,辅助信息!E:I,3,FALSE)</f>
        <v>（五冶达州国道542项目-三工区路基六工段）四川省达州市达川区赵固镇水文村</v>
      </c>
      <c r="J687" s="4" t="str">
        <f>VLOOKUP(B687,辅助信息!E:I,4,FALSE)</f>
        <v>谭鹏程</v>
      </c>
      <c r="K687" s="4">
        <f>VLOOKUP(J687,辅助信息!H:I,2,FALSE)</f>
        <v>18280895666</v>
      </c>
      <c r="L687" s="83"/>
      <c r="M687" s="101">
        <v>45714</v>
      </c>
      <c r="N687" s="69"/>
      <c r="O687" s="8">
        <f ca="1" t="shared" si="16"/>
        <v>0</v>
      </c>
      <c r="P687" s="71">
        <f ca="1" t="shared" si="17"/>
        <v>72</v>
      </c>
      <c r="Q687" s="8" t="str">
        <f>VLOOKUP(B687,辅助信息!E:M,9,FALSE)</f>
        <v>ZTWM-CDGS-XS-2024-0181-五冶天府-国道542项目（二批次）</v>
      </c>
      <c r="R687" s="8"/>
    </row>
    <row r="688" hidden="1" spans="2:18">
      <c r="B688" s="4" t="s">
        <v>75</v>
      </c>
      <c r="C688" s="5">
        <v>45711</v>
      </c>
      <c r="D688" s="4" t="str">
        <f>VLOOKUP(B688,辅助信息!E:K,7,FALSE)</f>
        <v>JWDDCD2024102400111</v>
      </c>
      <c r="E688" s="4" t="str">
        <f>VLOOKUP(F688,辅助信息!A:B,2,FALSE)</f>
        <v>螺纹钢</v>
      </c>
      <c r="F688" s="4" t="s">
        <v>28</v>
      </c>
      <c r="G688" s="7">
        <v>15</v>
      </c>
      <c r="H688" s="4">
        <f>_xlfn._xlws.FILTER('[1]2025年已发货'!$E:$E,'[1]2025年已发货'!$F:$F&amp;'[1]2025年已发货'!$C:$C&amp;'[1]2025年已发货'!$G:$G&amp;'[1]2025年已发货'!$H:$H=C688&amp;F688&amp;I688&amp;J688,"未发货")</f>
        <v>15</v>
      </c>
      <c r="I688" s="4" t="str">
        <f>VLOOKUP(B688,辅助信息!E:I,3,FALSE)</f>
        <v>（五冶达州国道542项目-一工区桥梁一工段）四川省达州市四川省达州市达川区石桥镇武寨村</v>
      </c>
      <c r="J688" s="4" t="str">
        <f>VLOOKUP(B688,辅助信息!E:I,4,FALSE)</f>
        <v>杨勇</v>
      </c>
      <c r="K688" s="4">
        <f>VLOOKUP(J688,辅助信息!H:I,2,FALSE)</f>
        <v>18398563998</v>
      </c>
      <c r="L688" s="56" t="str">
        <f>VLOOKUP(B688,辅助信息!E:J,6,FALSE)</f>
        <v>五冶建设送货单,送货车型13米,装货前联系收货人核实到场规格,没提前告知进场规格现场不给予接收</v>
      </c>
      <c r="M688" s="101">
        <v>45716</v>
      </c>
      <c r="N688" s="69"/>
      <c r="O688" s="8">
        <f ca="1" t="shared" si="16"/>
        <v>0</v>
      </c>
      <c r="P688" s="71">
        <f ca="1" t="shared" si="17"/>
        <v>70</v>
      </c>
      <c r="Q688" s="8" t="str">
        <f>VLOOKUP(B688,辅助信息!E:M,9,FALSE)</f>
        <v>ZTWM-CDGS-XS-2024-0181-五冶天府-国道542项目（二批次）</v>
      </c>
      <c r="R688" s="8"/>
    </row>
    <row r="689" hidden="1" spans="2:18">
      <c r="B689" s="4" t="s">
        <v>75</v>
      </c>
      <c r="C689" s="5">
        <v>45711</v>
      </c>
      <c r="D689" s="4" t="str">
        <f>VLOOKUP(B689,辅助信息!E:K,7,FALSE)</f>
        <v>JWDDCD2024102400111</v>
      </c>
      <c r="E689" s="4" t="str">
        <f>VLOOKUP(F689,辅助信息!A:B,2,FALSE)</f>
        <v>螺纹钢</v>
      </c>
      <c r="F689" s="4" t="s">
        <v>18</v>
      </c>
      <c r="G689" s="7">
        <v>15</v>
      </c>
      <c r="H689" s="4">
        <f>_xlfn._xlws.FILTER('[1]2025年已发货'!$E:$E,'[1]2025年已发货'!$F:$F&amp;'[1]2025年已发货'!$C:$C&amp;'[1]2025年已发货'!$G:$G&amp;'[1]2025年已发货'!$H:$H=C689&amp;F689&amp;I689&amp;J689,"未发货")</f>
        <v>15</v>
      </c>
      <c r="I689" s="4" t="str">
        <f>VLOOKUP(B689,辅助信息!E:I,3,FALSE)</f>
        <v>（五冶达州国道542项目-一工区桥梁一工段）四川省达州市四川省达州市达川区石桥镇武寨村</v>
      </c>
      <c r="J689" s="4" t="str">
        <f>VLOOKUP(B689,辅助信息!E:I,4,FALSE)</f>
        <v>杨勇</v>
      </c>
      <c r="K689" s="4">
        <f>VLOOKUP(J689,辅助信息!H:I,2,FALSE)</f>
        <v>18398563998</v>
      </c>
      <c r="L689" s="85"/>
      <c r="M689" s="101">
        <v>45716</v>
      </c>
      <c r="N689" s="69"/>
      <c r="O689" s="8">
        <f ca="1" t="shared" si="16"/>
        <v>0</v>
      </c>
      <c r="P689" s="71">
        <f ca="1" t="shared" si="17"/>
        <v>70</v>
      </c>
      <c r="Q689" s="8" t="str">
        <f>VLOOKUP(B689,辅助信息!E:M,9,FALSE)</f>
        <v>ZTWM-CDGS-XS-2024-0181-五冶天府-国道542项目（二批次）</v>
      </c>
      <c r="R689" s="8"/>
    </row>
    <row r="690" hidden="1" spans="2:18">
      <c r="B690" s="4" t="s">
        <v>75</v>
      </c>
      <c r="C690" s="5">
        <v>45711</v>
      </c>
      <c r="D690" s="4" t="str">
        <f>VLOOKUP(B690,辅助信息!E:K,7,FALSE)</f>
        <v>JWDDCD2024102400111</v>
      </c>
      <c r="E690" s="4" t="str">
        <f>VLOOKUP(F690,辅助信息!A:B,2,FALSE)</f>
        <v>螺纹钢</v>
      </c>
      <c r="F690" s="4" t="s">
        <v>65</v>
      </c>
      <c r="G690" s="7">
        <v>45</v>
      </c>
      <c r="H690" s="4">
        <f>_xlfn._xlws.FILTER('[1]2025年已发货'!$E:$E,'[1]2025年已发货'!$F:$F&amp;'[1]2025年已发货'!$C:$C&amp;'[1]2025年已发货'!$G:$G&amp;'[1]2025年已发货'!$H:$H=C690&amp;F690&amp;I690&amp;J690,"未发货")</f>
        <v>15</v>
      </c>
      <c r="I690" s="4" t="str">
        <f>VLOOKUP(B690,辅助信息!E:I,3,FALSE)</f>
        <v>（五冶达州国道542项目-一工区桥梁一工段）四川省达州市四川省达州市达川区石桥镇武寨村</v>
      </c>
      <c r="J690" s="4" t="str">
        <f>VLOOKUP(B690,辅助信息!E:I,4,FALSE)</f>
        <v>杨勇</v>
      </c>
      <c r="K690" s="4">
        <f>VLOOKUP(J690,辅助信息!H:I,2,FALSE)</f>
        <v>18398563998</v>
      </c>
      <c r="L690" s="85"/>
      <c r="M690" s="101">
        <v>45716</v>
      </c>
      <c r="N690" s="69"/>
      <c r="O690" s="8">
        <f ca="1" t="shared" ref="O690:O712" si="18">IF(OR(M690="",N690&lt;&gt;""),"",MAX(M690-TODAY(),0))</f>
        <v>0</v>
      </c>
      <c r="P690" s="71">
        <f ca="1" t="shared" ref="P690:P712" si="19">IF(M690="","",IF(N690&lt;&gt;"",MAX(N690-M690,0),IF(TODAY()&gt;M690,TODAY()-M690,0)))</f>
        <v>70</v>
      </c>
      <c r="Q690" s="8" t="str">
        <f>VLOOKUP(B690,辅助信息!E:M,9,FALSE)</f>
        <v>ZTWM-CDGS-XS-2024-0181-五冶天府-国道542项目（二批次）</v>
      </c>
      <c r="R690" s="8"/>
    </row>
    <row r="691" hidden="1" spans="2:18">
      <c r="B691" s="4" t="s">
        <v>75</v>
      </c>
      <c r="C691" s="5">
        <v>45711</v>
      </c>
      <c r="D691" s="4" t="str">
        <f>VLOOKUP(B691,辅助信息!E:K,7,FALSE)</f>
        <v>JWDDCD2024102400111</v>
      </c>
      <c r="E691" s="4" t="str">
        <f>VLOOKUP(F691,辅助信息!A:B,2,FALSE)</f>
        <v>螺纹钢</v>
      </c>
      <c r="F691" s="4" t="s">
        <v>52</v>
      </c>
      <c r="G691" s="7">
        <v>30</v>
      </c>
      <c r="H691" s="4" t="str">
        <f>_xlfn._xlws.FILTER('[1]2025年已发货'!$E:$E,'[1]2025年已发货'!$F:$F&amp;'[1]2025年已发货'!$C:$C&amp;'[1]2025年已发货'!$G:$G&amp;'[1]2025年已发货'!$H:$H=C691&amp;F691&amp;I691&amp;J691,"未发货")</f>
        <v>未发货</v>
      </c>
      <c r="I691" s="4" t="str">
        <f>VLOOKUP(B691,辅助信息!E:I,3,FALSE)</f>
        <v>（五冶达州国道542项目-一工区桥梁一工段）四川省达州市四川省达州市达川区石桥镇武寨村</v>
      </c>
      <c r="J691" s="4" t="str">
        <f>VLOOKUP(B691,辅助信息!E:I,4,FALSE)</f>
        <v>杨勇</v>
      </c>
      <c r="K691" s="4">
        <f>VLOOKUP(J691,辅助信息!H:I,2,FALSE)</f>
        <v>18398563998</v>
      </c>
      <c r="L691" s="85"/>
      <c r="M691" s="101">
        <v>45716</v>
      </c>
      <c r="N691" s="69"/>
      <c r="O691" s="8">
        <f ca="1" t="shared" si="18"/>
        <v>0</v>
      </c>
      <c r="P691" s="71">
        <f ca="1" t="shared" si="19"/>
        <v>70</v>
      </c>
      <c r="Q691" s="8" t="str">
        <f>VLOOKUP(B691,辅助信息!E:M,9,FALSE)</f>
        <v>ZTWM-CDGS-XS-2024-0181-五冶天府-国道542项目（二批次）</v>
      </c>
      <c r="R691" s="8"/>
    </row>
    <row r="692" hidden="1" spans="2:18">
      <c r="B692" s="4" t="s">
        <v>75</v>
      </c>
      <c r="C692" s="5">
        <v>45711</v>
      </c>
      <c r="D692" s="4" t="str">
        <f>VLOOKUP(B692,辅助信息!E:K,7,FALSE)</f>
        <v>JWDDCD2024102400111</v>
      </c>
      <c r="E692" s="4" t="str">
        <f>VLOOKUP(F692,辅助信息!A:B,2,FALSE)</f>
        <v>螺纹钢</v>
      </c>
      <c r="F692" s="4" t="s">
        <v>86</v>
      </c>
      <c r="G692" s="7">
        <v>30</v>
      </c>
      <c r="H692" s="4" t="str">
        <f>_xlfn._xlws.FILTER('[1]2025年已发货'!$E:$E,'[1]2025年已发货'!$F:$F&amp;'[1]2025年已发货'!$C:$C&amp;'[1]2025年已发货'!$G:$G&amp;'[1]2025年已发货'!$H:$H=C692&amp;F692&amp;I692&amp;J692,"未发货")</f>
        <v>未发货</v>
      </c>
      <c r="I692" s="4" t="str">
        <f>VLOOKUP(B692,辅助信息!E:I,3,FALSE)</f>
        <v>（五冶达州国道542项目-一工区桥梁一工段）四川省达州市四川省达州市达川区石桥镇武寨村</v>
      </c>
      <c r="J692" s="4" t="str">
        <f>VLOOKUP(B692,辅助信息!E:I,4,FALSE)</f>
        <v>杨勇</v>
      </c>
      <c r="K692" s="4">
        <f>VLOOKUP(J692,辅助信息!H:I,2,FALSE)</f>
        <v>18398563998</v>
      </c>
      <c r="L692" s="83"/>
      <c r="M692" s="101">
        <v>45716</v>
      </c>
      <c r="N692" s="69"/>
      <c r="O692" s="8">
        <f ca="1" t="shared" si="18"/>
        <v>0</v>
      </c>
      <c r="P692" s="71">
        <f ca="1" t="shared" si="19"/>
        <v>70</v>
      </c>
      <c r="Q692" s="8" t="str">
        <f>VLOOKUP(B692,辅助信息!E:M,9,FALSE)</f>
        <v>ZTWM-CDGS-XS-2024-0181-五冶天府-国道542项目（二批次）</v>
      </c>
      <c r="R692" s="8"/>
    </row>
    <row r="693" hidden="1" spans="2:18">
      <c r="B693" s="4" t="s">
        <v>25</v>
      </c>
      <c r="C693" s="5">
        <v>45713</v>
      </c>
      <c r="D693" s="4" t="str">
        <f>VLOOKUP(B693,辅助信息!E:K,7,FALSE)</f>
        <v>JWDDCD2024102400111</v>
      </c>
      <c r="E693" s="4" t="str">
        <f>VLOOKUP(F693,辅助信息!A:B,2,FALSE)</f>
        <v>螺纹钢</v>
      </c>
      <c r="F693" s="4" t="s">
        <v>19</v>
      </c>
      <c r="G693" s="7">
        <v>8</v>
      </c>
      <c r="H693" s="7">
        <f>_xlfn._xlws.FILTER('[1]2025年已发货'!$E:$E,'[1]2025年已发货'!$F:$F&amp;'[1]2025年已发货'!$C:$C&amp;'[1]2025年已发货'!$G:$G&amp;'[1]2025年已发货'!$H:$H=C693&amp;F693&amp;I693&amp;J693,"未发货")</f>
        <v>8</v>
      </c>
      <c r="I693" s="4" t="str">
        <f>VLOOKUP(B693,辅助信息!E:I,3,FALSE)</f>
        <v>（五冶达州国道542项目-二工区路基五工段）四川省达州市达川区赵固镇黄家坡</v>
      </c>
      <c r="J693" s="4" t="str">
        <f>VLOOKUP(B693,辅助信息!E:I,4,FALSE)</f>
        <v>潘远林</v>
      </c>
      <c r="K693" s="4">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71">
        <f ca="1" t="shared" si="18"/>
        <v>0</v>
      </c>
      <c r="P693" s="71">
        <f ca="1" t="shared" si="19"/>
        <v>74</v>
      </c>
      <c r="Q693" s="8"/>
      <c r="R693" s="8"/>
    </row>
    <row r="694" hidden="1" spans="2:18">
      <c r="B694" s="4" t="s">
        <v>25</v>
      </c>
      <c r="C694" s="5">
        <v>45713</v>
      </c>
      <c r="D694" s="4" t="str">
        <f>VLOOKUP(B694,辅助信息!E:K,7,FALSE)</f>
        <v>JWDDCD2024102400111</v>
      </c>
      <c r="E694" s="4" t="str">
        <f>VLOOKUP(F694,辅助信息!A:B,2,FALSE)</f>
        <v>螺纹钢</v>
      </c>
      <c r="F694" s="4" t="s">
        <v>32</v>
      </c>
      <c r="G694" s="7">
        <v>8</v>
      </c>
      <c r="H694" s="7">
        <f>_xlfn._xlws.FILTER('[1]2025年已发货'!$E:$E,'[1]2025年已发货'!$F:$F&amp;'[1]2025年已发货'!$C:$C&amp;'[1]2025年已发货'!$G:$G&amp;'[1]2025年已发货'!$H:$H=C694&amp;F694&amp;I694&amp;J694,"未发货")</f>
        <v>8</v>
      </c>
      <c r="I694" s="4" t="str">
        <f>VLOOKUP(B694,辅助信息!E:I,3,FALSE)</f>
        <v>（五冶达州国道542项目-二工区路基五工段）四川省达州市达川区赵固镇黄家坡</v>
      </c>
      <c r="J694" s="4" t="str">
        <f>VLOOKUP(B694,辅助信息!E:I,4,FALSE)</f>
        <v>潘远林</v>
      </c>
      <c r="K694" s="4">
        <f>VLOOKUP(J694,辅助信息!H:I,2,FALSE)</f>
        <v>18281865966</v>
      </c>
      <c r="M694" s="98">
        <v>45712</v>
      </c>
      <c r="O694" s="71">
        <f ca="1" t="shared" si="18"/>
        <v>0</v>
      </c>
      <c r="P694" s="71">
        <f ca="1" t="shared" si="19"/>
        <v>74</v>
      </c>
      <c r="Q694" s="8" t="str">
        <f>VLOOKUP(B694,辅助信息!E:M,9,FALSE)</f>
        <v>ZTWM-CDGS-XS-2024-0181-五冶天府-国道542项目（二批次）</v>
      </c>
      <c r="R694" s="8"/>
    </row>
    <row r="695" hidden="1" spans="2:18">
      <c r="B695" s="4" t="s">
        <v>25</v>
      </c>
      <c r="C695" s="5">
        <v>45713</v>
      </c>
      <c r="D695" s="4" t="str">
        <f>VLOOKUP(B695,辅助信息!E:K,7,FALSE)</f>
        <v>JWDDCD2024102400111</v>
      </c>
      <c r="E695" s="4" t="str">
        <f>VLOOKUP(F695,辅助信息!A:B,2,FALSE)</f>
        <v>螺纹钢</v>
      </c>
      <c r="F695" s="4" t="s">
        <v>65</v>
      </c>
      <c r="G695" s="7">
        <v>18</v>
      </c>
      <c r="H695" s="7">
        <f>_xlfn._xlws.FILTER('[1]2025年已发货'!$E:$E,'[1]2025年已发货'!$F:$F&amp;'[1]2025年已发货'!$C:$C&amp;'[1]2025年已发货'!$G:$G&amp;'[1]2025年已发货'!$H:$H=C695&amp;F695&amp;I695&amp;J695,"未发货")</f>
        <v>18</v>
      </c>
      <c r="I695" s="4" t="str">
        <f>VLOOKUP(B695,辅助信息!E:I,3,FALSE)</f>
        <v>（五冶达州国道542项目-二工区路基五工段）四川省达州市达川区赵固镇黄家坡</v>
      </c>
      <c r="J695" s="4" t="str">
        <f>VLOOKUP(B695,辅助信息!E:I,4,FALSE)</f>
        <v>潘远林</v>
      </c>
      <c r="K695" s="4">
        <f>VLOOKUP(J695,辅助信息!H:I,2,FALSE)</f>
        <v>18281865966</v>
      </c>
      <c r="M695" s="98">
        <v>45712</v>
      </c>
      <c r="O695" s="71">
        <f ca="1" t="shared" si="18"/>
        <v>0</v>
      </c>
      <c r="P695" s="71">
        <f ca="1" t="shared" si="19"/>
        <v>74</v>
      </c>
      <c r="Q695" s="8" t="str">
        <f>VLOOKUP(B695,辅助信息!E:M,9,FALSE)</f>
        <v>ZTWM-CDGS-XS-2024-0181-五冶天府-国道542项目（二批次）</v>
      </c>
      <c r="R695" s="8"/>
    </row>
    <row r="696" hidden="1" spans="2:18">
      <c r="B696" s="4" t="s">
        <v>25</v>
      </c>
      <c r="C696" s="5">
        <v>45713</v>
      </c>
      <c r="D696" s="4" t="str">
        <f>VLOOKUP(B696,辅助信息!E:K,7,FALSE)</f>
        <v>JWDDCD2024102400111</v>
      </c>
      <c r="E696" s="4" t="str">
        <f>VLOOKUP(F696,辅助信息!A:B,2,FALSE)</f>
        <v>螺纹钢</v>
      </c>
      <c r="F696" s="4" t="s">
        <v>52</v>
      </c>
      <c r="G696" s="7">
        <v>2</v>
      </c>
      <c r="H696" s="7">
        <f>_xlfn._xlws.FILTER('[1]2025年已发货'!$E:$E,'[1]2025年已发货'!$F:$F&amp;'[1]2025年已发货'!$C:$C&amp;'[1]2025年已发货'!$G:$G&amp;'[1]2025年已发货'!$H:$H=C696&amp;F696&amp;I696&amp;J696,"未发货")</f>
        <v>2</v>
      </c>
      <c r="I696" s="4" t="str">
        <f>VLOOKUP(B696,辅助信息!E:I,3,FALSE)</f>
        <v>（五冶达州国道542项目-二工区路基五工段）四川省达州市达川区赵固镇黄家坡</v>
      </c>
      <c r="J696" s="4" t="str">
        <f>VLOOKUP(B696,辅助信息!E:I,4,FALSE)</f>
        <v>潘远林</v>
      </c>
      <c r="K696" s="4">
        <f>VLOOKUP(J696,辅助信息!H:I,2,FALSE)</f>
        <v>18281865966</v>
      </c>
      <c r="M696" s="98">
        <v>45712</v>
      </c>
      <c r="O696" s="71">
        <f ca="1" t="shared" si="18"/>
        <v>0</v>
      </c>
      <c r="P696" s="71">
        <f ca="1" t="shared" si="19"/>
        <v>74</v>
      </c>
      <c r="Q696" s="8" t="str">
        <f>VLOOKUP(B696,辅助信息!E:M,9,FALSE)</f>
        <v>ZTWM-CDGS-XS-2024-0181-五冶天府-国道542项目（二批次）</v>
      </c>
      <c r="R696" s="8"/>
    </row>
    <row r="697" hidden="1" spans="2:18">
      <c r="B697" s="4" t="s">
        <v>63</v>
      </c>
      <c r="C697" s="5">
        <v>45713</v>
      </c>
      <c r="D697" s="4" t="str">
        <f>VLOOKUP(B697,辅助信息!E:K,7,FALSE)</f>
        <v>JWDDCD2024102400111</v>
      </c>
      <c r="E697" s="4" t="str">
        <f>VLOOKUP(F697,辅助信息!A:B,2,FALSE)</f>
        <v>高线</v>
      </c>
      <c r="F697" s="4" t="s">
        <v>51</v>
      </c>
      <c r="G697" s="7">
        <v>7</v>
      </c>
      <c r="H697" s="7">
        <f>_xlfn._xlws.FILTER('[1]2025年已发货'!$E:$E,'[1]2025年已发货'!$F:$F&amp;'[1]2025年已发货'!$C:$C&amp;'[1]2025年已发货'!$G:$G&amp;'[1]2025年已发货'!$H:$H=C697&amp;F697&amp;I697&amp;J697,"未发货")</f>
        <v>7</v>
      </c>
      <c r="I697" s="4" t="str">
        <f>VLOOKUP(B697,辅助信息!E:I,3,FALSE)</f>
        <v>（五冶达州国道542项目-三工区路基六工段）四川省达州市达川区赵固镇水文村</v>
      </c>
      <c r="J697" s="4" t="str">
        <f>VLOOKUP(B697,辅助信息!E:I,4,FALSE)</f>
        <v>谭鹏程</v>
      </c>
      <c r="K697" s="4">
        <f>VLOOKUP(J697,辅助信息!H:I,2,FALSE)</f>
        <v>18280895666</v>
      </c>
      <c r="L697" s="69" t="str">
        <f>VLOOKUP(B697,辅助信息!E:J,6,FALSE)</f>
        <v>五冶建设送货单,送货车型9.6米,装货前联系收货人核实到场规格,没提前告知进场规格现场不给予接收</v>
      </c>
      <c r="M697" s="98">
        <v>45714</v>
      </c>
      <c r="O697" s="71">
        <f ca="1" t="shared" si="18"/>
        <v>0</v>
      </c>
      <c r="P697" s="71">
        <f ca="1" t="shared" si="19"/>
        <v>72</v>
      </c>
      <c r="Q697" s="8" t="str">
        <f>VLOOKUP(B697,辅助信息!E:M,9,FALSE)</f>
        <v>ZTWM-CDGS-XS-2024-0181-五冶天府-国道542项目（二批次）</v>
      </c>
      <c r="R697" s="8"/>
    </row>
    <row r="698" hidden="1" spans="2:18">
      <c r="B698" s="4" t="s">
        <v>63</v>
      </c>
      <c r="C698" s="5">
        <v>45713</v>
      </c>
      <c r="D698" s="4" t="str">
        <f>VLOOKUP(B698,辅助信息!E:K,7,FALSE)</f>
        <v>JWDDCD2024102400111</v>
      </c>
      <c r="E698" s="4" t="str">
        <f>VLOOKUP(F698,辅助信息!A:B,2,FALSE)</f>
        <v>螺纹钢</v>
      </c>
      <c r="F698" s="4" t="s">
        <v>52</v>
      </c>
      <c r="G698" s="7">
        <v>30</v>
      </c>
      <c r="H698" s="7">
        <f>_xlfn._xlws.FILTER('[1]2025年已发货'!$E:$E,'[1]2025年已发货'!$F:$F&amp;'[1]2025年已发货'!$C:$C&amp;'[1]2025年已发货'!$G:$G&amp;'[1]2025年已发货'!$H:$H=C698&amp;F698&amp;I698&amp;J698,"未发货")</f>
        <v>30</v>
      </c>
      <c r="I698" s="4" t="str">
        <f>VLOOKUP(B698,辅助信息!E:I,3,FALSE)</f>
        <v>（五冶达州国道542项目-三工区路基六工段）四川省达州市达川区赵固镇水文村</v>
      </c>
      <c r="J698" s="4" t="str">
        <f>VLOOKUP(B698,辅助信息!E:I,4,FALSE)</f>
        <v>谭鹏程</v>
      </c>
      <c r="K698" s="4">
        <f>VLOOKUP(J698,辅助信息!H:I,2,FALSE)</f>
        <v>18280895666</v>
      </c>
      <c r="M698" s="98">
        <v>45714</v>
      </c>
      <c r="O698" s="71">
        <f ca="1" t="shared" si="18"/>
        <v>0</v>
      </c>
      <c r="P698" s="71">
        <f ca="1" t="shared" si="19"/>
        <v>72</v>
      </c>
      <c r="Q698" s="8" t="str">
        <f>VLOOKUP(B698,辅助信息!E:M,9,FALSE)</f>
        <v>ZTWM-CDGS-XS-2024-0181-五冶天府-国道542项目（二批次）</v>
      </c>
      <c r="R698" s="8"/>
    </row>
    <row r="699" hidden="1" spans="2:18">
      <c r="B699" s="4" t="s">
        <v>75</v>
      </c>
      <c r="C699" s="5">
        <v>45713</v>
      </c>
      <c r="D699" s="4" t="str">
        <f>VLOOKUP(B699,辅助信息!E:K,7,FALSE)</f>
        <v>JWDDCD2024102400111</v>
      </c>
      <c r="E699" s="4" t="str">
        <f>VLOOKUP(F699,辅助信息!A:B,2,FALSE)</f>
        <v>螺纹钢</v>
      </c>
      <c r="F699" s="4" t="s">
        <v>65</v>
      </c>
      <c r="G699" s="7">
        <v>30</v>
      </c>
      <c r="H699" s="7">
        <f>_xlfn._xlws.FILTER('[1]2025年已发货'!$E:$E,'[1]2025年已发货'!$F:$F&amp;'[1]2025年已发货'!$C:$C&amp;'[1]2025年已发货'!$G:$G&amp;'[1]2025年已发货'!$H:$H=C699&amp;F699&amp;I699&amp;J699,"未发货")</f>
        <v>30</v>
      </c>
      <c r="I699" s="4" t="str">
        <f>VLOOKUP(B699,辅助信息!E:I,3,FALSE)</f>
        <v>（五冶达州国道542项目-一工区桥梁一工段）四川省达州市四川省达州市达川区石桥镇武寨村</v>
      </c>
      <c r="J699" s="4" t="str">
        <f>VLOOKUP(B699,辅助信息!E:I,4,FALSE)</f>
        <v>杨勇</v>
      </c>
      <c r="K699" s="4">
        <f>VLOOKUP(J699,辅助信息!H:I,2,FALSE)</f>
        <v>18398563998</v>
      </c>
      <c r="L699" s="69" t="str">
        <f>VLOOKUP(B699,辅助信息!E:J,6,FALSE)</f>
        <v>五冶建设送货单,送货车型13米,装货前联系收货人核实到场规格,没提前告知进场规格现场不给予接收</v>
      </c>
      <c r="M699" s="98">
        <v>45716</v>
      </c>
      <c r="O699" s="71">
        <f ca="1" t="shared" si="18"/>
        <v>0</v>
      </c>
      <c r="P699" s="71">
        <f ca="1" t="shared" si="19"/>
        <v>70</v>
      </c>
      <c r="Q699" s="8" t="str">
        <f>VLOOKUP(B699,辅助信息!E:M,9,FALSE)</f>
        <v>ZTWM-CDGS-XS-2024-0181-五冶天府-国道542项目（二批次）</v>
      </c>
      <c r="R699" s="8"/>
    </row>
    <row r="700" hidden="1" spans="2:18">
      <c r="B700" s="4" t="s">
        <v>75</v>
      </c>
      <c r="C700" s="5">
        <v>45713</v>
      </c>
      <c r="D700" s="4" t="str">
        <f>VLOOKUP(B700,辅助信息!E:K,7,FALSE)</f>
        <v>JWDDCD2024102400111</v>
      </c>
      <c r="E700" s="4" t="str">
        <f>VLOOKUP(F700,辅助信息!A:B,2,FALSE)</f>
        <v>螺纹钢</v>
      </c>
      <c r="F700" s="4" t="s">
        <v>52</v>
      </c>
      <c r="G700" s="7">
        <v>30</v>
      </c>
      <c r="H700" s="7" t="str">
        <f>_xlfn._xlws.FILTER('[1]2025年已发货'!$E:$E,'[1]2025年已发货'!$F:$F&amp;'[1]2025年已发货'!$C:$C&amp;'[1]2025年已发货'!$G:$G&amp;'[1]2025年已发货'!$H:$H=C700&amp;F700&amp;I700&amp;J700,"未发货")</f>
        <v>未发货</v>
      </c>
      <c r="I700" s="4" t="str">
        <f>VLOOKUP(B700,辅助信息!E:I,3,FALSE)</f>
        <v>（五冶达州国道542项目-一工区桥梁一工段）四川省达州市四川省达州市达川区石桥镇武寨村</v>
      </c>
      <c r="J700" s="4" t="str">
        <f>VLOOKUP(B700,辅助信息!E:I,4,FALSE)</f>
        <v>杨勇</v>
      </c>
      <c r="K700" s="4">
        <f>VLOOKUP(J700,辅助信息!H:I,2,FALSE)</f>
        <v>18398563998</v>
      </c>
      <c r="M700" s="98">
        <v>45716</v>
      </c>
      <c r="O700" s="71">
        <f ca="1" t="shared" si="18"/>
        <v>0</v>
      </c>
      <c r="P700" s="71">
        <f ca="1" t="shared" si="19"/>
        <v>70</v>
      </c>
      <c r="Q700" s="8" t="str">
        <f>VLOOKUP(B700,辅助信息!E:M,9,FALSE)</f>
        <v>ZTWM-CDGS-XS-2024-0181-五冶天府-国道542项目（二批次）</v>
      </c>
      <c r="R700" s="8"/>
    </row>
    <row r="701" hidden="1" spans="2:18">
      <c r="B701" s="90" t="s">
        <v>75</v>
      </c>
      <c r="C701" s="5">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71">
        <f ca="1" t="shared" si="18"/>
        <v>0</v>
      </c>
      <c r="P701" s="71">
        <f ca="1" t="shared" si="19"/>
        <v>70</v>
      </c>
      <c r="Q701" s="8" t="str">
        <f>VLOOKUP(B701,辅助信息!E:M,9,FALSE)</f>
        <v>ZTWM-CDGS-XS-2024-0181-五冶天府-国道542项目（二批次）</v>
      </c>
      <c r="R701" s="8"/>
    </row>
    <row r="702" hidden="1" spans="1:18">
      <c r="A702" s="89" t="s">
        <v>96</v>
      </c>
      <c r="B702" s="4" t="s">
        <v>43</v>
      </c>
      <c r="C702" s="5">
        <v>45713</v>
      </c>
      <c r="D702" s="4" t="str">
        <f>VLOOKUP(B702,辅助信息!E:K,7,FALSE)</f>
        <v>JWDDCD2024101600090</v>
      </c>
      <c r="E702" s="4" t="str">
        <f>VLOOKUP(F702,辅助信息!A:B,2,FALSE)</f>
        <v>盘螺</v>
      </c>
      <c r="F702" s="4" t="s">
        <v>49</v>
      </c>
      <c r="G702" s="7">
        <v>12</v>
      </c>
      <c r="H702" s="7">
        <f>_xlfn._xlws.FILTER('[1]2025年已发货'!$E:$E,'[1]2025年已发货'!$F:$F&amp;'[1]2025年已发货'!$C:$C&amp;'[1]2025年已发货'!$G:$G&amp;'[1]2025年已发货'!$H:$H=C702&amp;F702&amp;I702&amp;J702,"未发货")</f>
        <v>12</v>
      </c>
      <c r="I702" s="4" t="str">
        <f>VLOOKUP(B702,辅助信息!E:I,3,FALSE)</f>
        <v>（达州市公共卫生医疗中心项目-二标-3号楼）达州市通川区西外复兴镇公共卫生临床医疗中心项目</v>
      </c>
      <c r="J702" s="4" t="str">
        <f>VLOOKUP(B702,辅助信息!E:I,4,FALSE)</f>
        <v>黄永林</v>
      </c>
      <c r="K702" s="4">
        <f>VLOOKUP(J702,辅助信息!H:I,2,FALSE)</f>
        <v>15982487227</v>
      </c>
      <c r="L702" s="84" t="str">
        <f>VLOOKUP(B702,辅助信息!E:J,6,FALSE)</f>
        <v>提前联系到场规格,一天到场车辆不低于2车</v>
      </c>
      <c r="M702" s="98">
        <v>45714</v>
      </c>
      <c r="O702" s="71">
        <f ca="1" t="shared" si="18"/>
        <v>0</v>
      </c>
      <c r="P702" s="71">
        <f ca="1" t="shared" si="19"/>
        <v>72</v>
      </c>
      <c r="Q702" s="8"/>
      <c r="R702" s="8"/>
    </row>
    <row r="703" hidden="1" spans="1:18">
      <c r="A703" s="85"/>
      <c r="B703" s="4" t="s">
        <v>43</v>
      </c>
      <c r="C703" s="5">
        <v>45713</v>
      </c>
      <c r="D703" s="4" t="str">
        <f>VLOOKUP(B703,辅助信息!E:K,7,FALSE)</f>
        <v>JWDDCD2024101600090</v>
      </c>
      <c r="E703" s="4" t="str">
        <f>VLOOKUP(F703,辅助信息!A:B,2,FALSE)</f>
        <v>盘螺</v>
      </c>
      <c r="F703" s="4" t="s">
        <v>40</v>
      </c>
      <c r="G703" s="7">
        <v>9</v>
      </c>
      <c r="H703" s="7">
        <f>_xlfn._xlws.FILTER('[1]2025年已发货'!$E:$E,'[1]2025年已发货'!$F:$F&amp;'[1]2025年已发货'!$C:$C&amp;'[1]2025年已发货'!$G:$G&amp;'[1]2025年已发货'!$H:$H=C703&amp;F703&amp;I703&amp;J703,"未发货")</f>
        <v>9</v>
      </c>
      <c r="I703" s="4" t="str">
        <f>VLOOKUP(B703,辅助信息!E:I,3,FALSE)</f>
        <v>（达州市公共卫生医疗中心项目-二标-3号楼）达州市通川区西外复兴镇公共卫生临床医疗中心项目</v>
      </c>
      <c r="J703" s="4" t="str">
        <f>VLOOKUP(B703,辅助信息!E:I,4,FALSE)</f>
        <v>黄永林</v>
      </c>
      <c r="K703" s="4">
        <f>VLOOKUP(J703,辅助信息!H:I,2,FALSE)</f>
        <v>15982487227</v>
      </c>
      <c r="L703" s="85"/>
      <c r="M703" s="98">
        <v>45714</v>
      </c>
      <c r="O703" s="71">
        <f ca="1" t="shared" si="18"/>
        <v>0</v>
      </c>
      <c r="P703" s="71">
        <f ca="1" t="shared" si="19"/>
        <v>72</v>
      </c>
      <c r="Q703" s="8"/>
      <c r="R703" s="8"/>
    </row>
    <row r="704" hidden="1" spans="1:18">
      <c r="A704" s="85"/>
      <c r="B704" s="4" t="s">
        <v>43</v>
      </c>
      <c r="C704" s="5">
        <v>45713</v>
      </c>
      <c r="D704" s="4" t="str">
        <f>VLOOKUP(B704,辅助信息!E:K,7,FALSE)</f>
        <v>JWDDCD2024101600090</v>
      </c>
      <c r="E704" s="4" t="str">
        <f>VLOOKUP(F704,辅助信息!A:B,2,FALSE)</f>
        <v>螺纹钢</v>
      </c>
      <c r="F704" s="4" t="s">
        <v>27</v>
      </c>
      <c r="G704" s="7">
        <v>25</v>
      </c>
      <c r="H704" s="7">
        <f>_xlfn._xlws.FILTER('[1]2025年已发货'!$E:$E,'[1]2025年已发货'!$F:$F&amp;'[1]2025年已发货'!$C:$C&amp;'[1]2025年已发货'!$G:$G&amp;'[1]2025年已发货'!$H:$H=C704&amp;F704&amp;I704&amp;J704,"未发货")</f>
        <v>25</v>
      </c>
      <c r="I704" s="4" t="str">
        <f>VLOOKUP(B704,辅助信息!E:I,3,FALSE)</f>
        <v>（达州市公共卫生医疗中心项目-二标-3号楼）达州市通川区西外复兴镇公共卫生临床医疗中心项目</v>
      </c>
      <c r="J704" s="4" t="str">
        <f>VLOOKUP(B704,辅助信息!E:I,4,FALSE)</f>
        <v>黄永林</v>
      </c>
      <c r="K704" s="4">
        <f>VLOOKUP(J704,辅助信息!H:I,2,FALSE)</f>
        <v>15982487227</v>
      </c>
      <c r="L704" s="85"/>
      <c r="M704" s="98">
        <v>45714</v>
      </c>
      <c r="O704" s="71">
        <f ca="1" t="shared" si="18"/>
        <v>0</v>
      </c>
      <c r="P704" s="71">
        <f ca="1" t="shared" si="19"/>
        <v>72</v>
      </c>
      <c r="Q704" s="8"/>
      <c r="R704" s="8"/>
    </row>
    <row r="705" hidden="1" spans="1:18">
      <c r="A705" s="85"/>
      <c r="B705" s="4" t="s">
        <v>104</v>
      </c>
      <c r="C705" s="5">
        <v>45713</v>
      </c>
      <c r="D705" s="4" t="str">
        <f>VLOOKUP(B705,辅助信息!E:K,7,FALSE)</f>
        <v>JWDDCD2024101600090</v>
      </c>
      <c r="E705" s="4" t="str">
        <f>VLOOKUP(F705,辅助信息!A:B,2,FALSE)</f>
        <v>盘螺</v>
      </c>
      <c r="F705" s="4" t="s">
        <v>40</v>
      </c>
      <c r="G705" s="7">
        <v>7</v>
      </c>
      <c r="H705" s="7">
        <f>_xlfn._xlws.FILTER('[1]2025年已发货'!$E:$E,'[1]2025年已发货'!$F:$F&amp;'[1]2025年已发货'!$C:$C&amp;'[1]2025年已发货'!$G:$G&amp;'[1]2025年已发货'!$H:$H=C705&amp;F705&amp;I705&amp;J705,"未发货")</f>
        <v>7</v>
      </c>
      <c r="I705" s="4" t="str">
        <f>VLOOKUP(B705,辅助信息!E:I,3,FALSE)</f>
        <v>（达州市公共卫生医疗中心项目-二标-78号楼）达州市通川区西外复兴镇公共卫生临床医疗中心项目</v>
      </c>
      <c r="J705" s="4" t="str">
        <f>VLOOKUP(B705,辅助信息!E:I,4,FALSE)</f>
        <v>黄永林</v>
      </c>
      <c r="K705" s="4">
        <f>VLOOKUP(J705,辅助信息!H:I,2,FALSE)</f>
        <v>15982487227</v>
      </c>
      <c r="L705" s="85"/>
      <c r="M705" s="98">
        <v>45714</v>
      </c>
      <c r="O705" s="71">
        <f ca="1" t="shared" si="18"/>
        <v>0</v>
      </c>
      <c r="P705" s="71">
        <f ca="1" t="shared" si="19"/>
        <v>72</v>
      </c>
      <c r="Q705" s="8"/>
      <c r="R705" s="8"/>
    </row>
    <row r="706" hidden="1" spans="1:18">
      <c r="A706" s="85"/>
      <c r="B706" s="4" t="s">
        <v>104</v>
      </c>
      <c r="C706" s="5">
        <v>45713</v>
      </c>
      <c r="D706" s="4" t="str">
        <f>VLOOKUP(B706,辅助信息!E:K,7,FALSE)</f>
        <v>JWDDCD2024101600090</v>
      </c>
      <c r="E706" s="4" t="str">
        <f>VLOOKUP(F706,辅助信息!A:B,2,FALSE)</f>
        <v>盘螺</v>
      </c>
      <c r="F706" s="4" t="s">
        <v>41</v>
      </c>
      <c r="G706" s="7">
        <v>4</v>
      </c>
      <c r="H706" s="7">
        <f>_xlfn._xlws.FILTER('[1]2025年已发货'!$E:$E,'[1]2025年已发货'!$F:$F&amp;'[1]2025年已发货'!$C:$C&amp;'[1]2025年已发货'!$G:$G&amp;'[1]2025年已发货'!$H:$H=C706&amp;F706&amp;I706&amp;J706,"未发货")</f>
        <v>4</v>
      </c>
      <c r="I706" s="4" t="str">
        <f>VLOOKUP(B706,辅助信息!E:I,3,FALSE)</f>
        <v>（达州市公共卫生医疗中心项目-二标-78号楼）达州市通川区西外复兴镇公共卫生临床医疗中心项目</v>
      </c>
      <c r="J706" s="4" t="str">
        <f>VLOOKUP(B706,辅助信息!E:I,4,FALSE)</f>
        <v>黄永林</v>
      </c>
      <c r="K706" s="4">
        <f>VLOOKUP(J706,辅助信息!H:I,2,FALSE)</f>
        <v>15982487227</v>
      </c>
      <c r="L706" s="85"/>
      <c r="M706" s="98">
        <v>45714</v>
      </c>
      <c r="O706" s="71">
        <f ca="1" t="shared" si="18"/>
        <v>0</v>
      </c>
      <c r="P706" s="71">
        <f ca="1" t="shared" si="19"/>
        <v>72</v>
      </c>
      <c r="Q706" s="8"/>
      <c r="R706" s="8"/>
    </row>
    <row r="707" hidden="1" spans="1:18">
      <c r="A707" s="83"/>
      <c r="B707" s="4" t="s">
        <v>104</v>
      </c>
      <c r="C707" s="5">
        <v>45713</v>
      </c>
      <c r="D707" s="4" t="str">
        <f>VLOOKUP(B707,辅助信息!E:K,7,FALSE)</f>
        <v>JWDDCD2024101600090</v>
      </c>
      <c r="E707" s="4" t="str">
        <f>VLOOKUP(F707,辅助信息!A:B,2,FALSE)</f>
        <v>螺纹钢</v>
      </c>
      <c r="F707" s="4" t="s">
        <v>27</v>
      </c>
      <c r="G707" s="7">
        <v>18</v>
      </c>
      <c r="H707" s="7">
        <f>_xlfn._xlws.FILTER('[1]2025年已发货'!$E:$E,'[1]2025年已发货'!$F:$F&amp;'[1]2025年已发货'!$C:$C&amp;'[1]2025年已发货'!$G:$G&amp;'[1]2025年已发货'!$H:$H=C707&amp;F707&amp;I707&amp;J707,"未发货")</f>
        <v>18</v>
      </c>
      <c r="I707" s="4" t="str">
        <f>VLOOKUP(B707,辅助信息!E:I,3,FALSE)</f>
        <v>（达州市公共卫生医疗中心项目-二标-78号楼）达州市通川区西外复兴镇公共卫生临床医疗中心项目</v>
      </c>
      <c r="J707" s="4" t="str">
        <f>VLOOKUP(B707,辅助信息!E:I,4,FALSE)</f>
        <v>黄永林</v>
      </c>
      <c r="K707" s="4">
        <f>VLOOKUP(J707,辅助信息!H:I,2,FALSE)</f>
        <v>15982487227</v>
      </c>
      <c r="L707" s="83"/>
      <c r="M707" s="98">
        <v>45714</v>
      </c>
      <c r="O707" s="71">
        <f ca="1" t="shared" si="18"/>
        <v>0</v>
      </c>
      <c r="P707" s="71">
        <f ca="1" t="shared" si="19"/>
        <v>72</v>
      </c>
      <c r="Q707" s="8"/>
      <c r="R707" s="8"/>
    </row>
    <row r="708" s="8" customFormat="1" hidden="1" spans="1:17">
      <c r="A708" s="105" t="s">
        <v>105</v>
      </c>
      <c r="B708" s="4" t="s">
        <v>99</v>
      </c>
      <c r="C708" s="5">
        <v>45713</v>
      </c>
      <c r="D708" s="4" t="str">
        <f>VLOOKUP(B708,辅助信息!E:K,7,FALSE)</f>
        <v>JWDDCD2025021900064</v>
      </c>
      <c r="E708" s="4" t="str">
        <f>VLOOKUP(F708,辅助信息!A:B,2,FALSE)</f>
        <v>高线</v>
      </c>
      <c r="F708" s="4" t="s">
        <v>53</v>
      </c>
      <c r="G708" s="4">
        <v>2.5</v>
      </c>
      <c r="H708" s="4">
        <f>_xlfn._xlws.FILTER('[1]2025年已发货'!$E:$E,'[1]2025年已发货'!$F:$F&amp;'[1]2025年已发货'!$C:$C&amp;'[1]2025年已发货'!$G:$G&amp;'[1]2025年已发货'!$H:$H=C708&amp;F708&amp;I708&amp;J708,"未发货")</f>
        <v>2.5</v>
      </c>
      <c r="I708" s="4" t="str">
        <f>VLOOKUP(B708,辅助信息!E:I,3,FALSE)</f>
        <v>(五冶钢构医学科学产业园建设项目房建连接线道路工程)四川省南充市顺庆区搬罾街道学府大道二段</v>
      </c>
      <c r="J708" s="4" t="str">
        <f>VLOOKUP(B708,辅助信息!E:I,4,FALSE)</f>
        <v>刘建中</v>
      </c>
      <c r="K708" s="4">
        <f>VLOOKUP(J708,辅助信息!H:I,2,FALSE)</f>
        <v>13908143055</v>
      </c>
      <c r="L708" s="71" t="s">
        <v>34</v>
      </c>
      <c r="M708" s="101">
        <v>45709</v>
      </c>
      <c r="O708" s="8">
        <f ca="1" t="shared" si="18"/>
        <v>0</v>
      </c>
      <c r="P708" s="8">
        <f ca="1" t="shared" si="19"/>
        <v>77</v>
      </c>
      <c r="Q708" s="8" t="str">
        <f>VLOOKUP(B708,辅助信息!E:M,9,FALSE)</f>
        <v>ZTWM-CDGS-XS-2024-0248-五冶钢构-南充市医学院项目</v>
      </c>
    </row>
    <row r="709" s="8" customFormat="1" hidden="1" spans="1:17">
      <c r="A709" s="85"/>
      <c r="B709" s="4" t="s">
        <v>99</v>
      </c>
      <c r="C709" s="5">
        <v>45713</v>
      </c>
      <c r="D709" s="4" t="str">
        <f>VLOOKUP(B709,辅助信息!E:K,7,FALSE)</f>
        <v>JWDDCD2025021900064</v>
      </c>
      <c r="E709" s="4" t="str">
        <f>VLOOKUP(F709,辅助信息!A:B,2,FALSE)</f>
        <v>高线</v>
      </c>
      <c r="F709" s="4" t="s">
        <v>51</v>
      </c>
      <c r="G709" s="4">
        <v>2.5</v>
      </c>
      <c r="H709" s="4">
        <f>_xlfn._xlws.FILTER('[1]2025年已发货'!$E:$E,'[1]2025年已发货'!$F:$F&amp;'[1]2025年已发货'!$C:$C&amp;'[1]2025年已发货'!$G:$G&amp;'[1]2025年已发货'!$H:$H=C709&amp;F709&amp;I709&amp;J709,"未发货")</f>
        <v>2.5</v>
      </c>
      <c r="I709" s="4" t="str">
        <f>VLOOKUP(B709,辅助信息!E:I,3,FALSE)</f>
        <v>(五冶钢构医学科学产业园建设项目房建连接线道路工程)四川省南充市顺庆区搬罾街道学府大道二段</v>
      </c>
      <c r="J709" s="4" t="str">
        <f>VLOOKUP(B709,辅助信息!E:I,4,FALSE)</f>
        <v>刘建中</v>
      </c>
      <c r="K709" s="4">
        <f>VLOOKUP(J709,辅助信息!H:I,2,FALSE)</f>
        <v>13908143055</v>
      </c>
      <c r="M709" s="101">
        <v>45709</v>
      </c>
      <c r="O709" s="8">
        <f ca="1" t="shared" si="18"/>
        <v>0</v>
      </c>
      <c r="P709" s="8">
        <f ca="1" t="shared" si="19"/>
        <v>77</v>
      </c>
      <c r="Q709" s="8" t="str">
        <f>VLOOKUP(B709,辅助信息!E:M,9,FALSE)</f>
        <v>ZTWM-CDGS-XS-2024-0248-五冶钢构-南充市医学院项目</v>
      </c>
    </row>
    <row r="710" s="8" customFormat="1" hidden="1" spans="1:17">
      <c r="A710" s="85"/>
      <c r="B710" s="4" t="s">
        <v>99</v>
      </c>
      <c r="C710" s="5">
        <v>45713</v>
      </c>
      <c r="D710" s="4" t="str">
        <f>VLOOKUP(B710,辅助信息!E:K,7,FALSE)</f>
        <v>JWDDCD2025021900064</v>
      </c>
      <c r="E710" s="4" t="str">
        <f>VLOOKUP(F710,辅助信息!A:B,2,FALSE)</f>
        <v>螺纹钢</v>
      </c>
      <c r="F710" s="4" t="s">
        <v>27</v>
      </c>
      <c r="G710" s="4">
        <v>17</v>
      </c>
      <c r="H710" s="4">
        <f>_xlfn._xlws.FILTER('[1]2025年已发货'!$E:$E,'[1]2025年已发货'!$F:$F&amp;'[1]2025年已发货'!$C:$C&amp;'[1]2025年已发货'!$G:$G&amp;'[1]2025年已发货'!$H:$H=C710&amp;F710&amp;I710&amp;J710,"未发货")</f>
        <v>18</v>
      </c>
      <c r="I710" s="4" t="str">
        <f>VLOOKUP(B710,辅助信息!E:I,3,FALSE)</f>
        <v>(五冶钢构医学科学产业园建设项目房建连接线道路工程)四川省南充市顺庆区搬罾街道学府大道二段</v>
      </c>
      <c r="J710" s="4" t="str">
        <f>VLOOKUP(B710,辅助信息!E:I,4,FALSE)</f>
        <v>刘建中</v>
      </c>
      <c r="K710" s="4">
        <f>VLOOKUP(J710,辅助信息!H:I,2,FALSE)</f>
        <v>13908143055</v>
      </c>
      <c r="M710" s="101">
        <v>45709</v>
      </c>
      <c r="O710" s="8">
        <f ca="1" t="shared" si="18"/>
        <v>0</v>
      </c>
      <c r="P710" s="8">
        <f ca="1" t="shared" si="19"/>
        <v>77</v>
      </c>
      <c r="Q710" s="8" t="str">
        <f>VLOOKUP(B710,辅助信息!E:M,9,FALSE)</f>
        <v>ZTWM-CDGS-XS-2024-0248-五冶钢构-南充市医学院项目</v>
      </c>
    </row>
    <row r="711" s="8" customFormat="1" hidden="1" spans="1:17">
      <c r="A711" s="85"/>
      <c r="B711" s="4" t="s">
        <v>99</v>
      </c>
      <c r="C711" s="5">
        <v>45713</v>
      </c>
      <c r="D711" s="4" t="str">
        <f>VLOOKUP(B711,辅助信息!E:K,7,FALSE)</f>
        <v>JWDDCD2025021900064</v>
      </c>
      <c r="E711" s="4" t="str">
        <f>VLOOKUP(F711,辅助信息!A:B,2,FALSE)</f>
        <v>螺纹钢</v>
      </c>
      <c r="F711" s="4" t="s">
        <v>19</v>
      </c>
      <c r="G711" s="4">
        <v>10</v>
      </c>
      <c r="H711" s="4">
        <f>_xlfn._xlws.FILTER('[1]2025年已发货'!$E:$E,'[1]2025年已发货'!$F:$F&amp;'[1]2025年已发货'!$C:$C&amp;'[1]2025年已发货'!$G:$G&amp;'[1]2025年已发货'!$H:$H=C711&amp;F711&amp;I711&amp;J711,"未发货")</f>
        <v>9</v>
      </c>
      <c r="I711" s="4" t="str">
        <f>VLOOKUP(B711,辅助信息!E:I,3,FALSE)</f>
        <v>(五冶钢构医学科学产业园建设项目房建连接线道路工程)四川省南充市顺庆区搬罾街道学府大道二段</v>
      </c>
      <c r="J711" s="4" t="str">
        <f>VLOOKUP(B711,辅助信息!E:I,4,FALSE)</f>
        <v>刘建中</v>
      </c>
      <c r="K711" s="4">
        <f>VLOOKUP(J711,辅助信息!H:I,2,FALSE)</f>
        <v>13908143055</v>
      </c>
      <c r="M711" s="101">
        <v>45709</v>
      </c>
      <c r="O711" s="8">
        <f ca="1" t="shared" si="18"/>
        <v>0</v>
      </c>
      <c r="P711" s="8">
        <f ca="1" t="shared" si="19"/>
        <v>77</v>
      </c>
      <c r="Q711" s="8" t="str">
        <f>VLOOKUP(B711,辅助信息!E:M,9,FALSE)</f>
        <v>ZTWM-CDGS-XS-2024-0248-五冶钢构-南充市医学院项目</v>
      </c>
    </row>
    <row r="712" s="8" customFormat="1" hidden="1" spans="1:17">
      <c r="A712" s="83"/>
      <c r="B712" s="4" t="s">
        <v>99</v>
      </c>
      <c r="C712" s="5">
        <v>45713</v>
      </c>
      <c r="D712" s="4" t="str">
        <f>VLOOKUP(B712,辅助信息!E:K,7,FALSE)</f>
        <v>JWDDCD2025021900064</v>
      </c>
      <c r="E712" s="4" t="str">
        <f>VLOOKUP(F712,辅助信息!A:B,2,FALSE)</f>
        <v>螺纹钢</v>
      </c>
      <c r="F712" s="4" t="s">
        <v>32</v>
      </c>
      <c r="G712" s="4">
        <v>3</v>
      </c>
      <c r="H712" s="4">
        <f>_xlfn._xlws.FILTER('[1]2025年已发货'!$E:$E,'[1]2025年已发货'!$F:$F&amp;'[1]2025年已发货'!$C:$C&amp;'[1]2025年已发货'!$G:$G&amp;'[1]2025年已发货'!$H:$H=C712&amp;F712&amp;I712&amp;J712,"未发货")</f>
        <v>3</v>
      </c>
      <c r="I712" s="4" t="str">
        <f>VLOOKUP(B712,辅助信息!E:I,3,FALSE)</f>
        <v>(五冶钢构医学科学产业园建设项目房建连接线道路工程)四川省南充市顺庆区搬罾街道学府大道二段</v>
      </c>
      <c r="J712" s="4" t="str">
        <f>VLOOKUP(B712,辅助信息!E:I,4,FALSE)</f>
        <v>刘建中</v>
      </c>
      <c r="K712" s="4">
        <f>VLOOKUP(J712,辅助信息!H:I,2,FALSE)</f>
        <v>13908143055</v>
      </c>
      <c r="M712" s="101">
        <v>45709</v>
      </c>
      <c r="O712" s="8">
        <f ca="1" t="shared" si="18"/>
        <v>0</v>
      </c>
      <c r="P712" s="8">
        <f ca="1" t="shared" si="19"/>
        <v>77</v>
      </c>
      <c r="Q712" s="8" t="str">
        <f>VLOOKUP(B712,辅助信息!E:M,9,FALSE)</f>
        <v>ZTWM-CDGS-XS-2024-0248-五冶钢构-南充市医学院项目</v>
      </c>
    </row>
    <row r="713" hidden="1" spans="2:18">
      <c r="B713" s="4" t="s">
        <v>79</v>
      </c>
      <c r="C713" s="5">
        <v>45713</v>
      </c>
      <c r="D713" s="4" t="str">
        <f>VLOOKUP(B713,辅助信息!E:K,7,FALSE)</f>
        <v>JWDDCD2024102400111</v>
      </c>
      <c r="E713" s="4" t="str">
        <f>VLOOKUP(F713,辅助信息!A:B,2,FALSE)</f>
        <v>盘螺</v>
      </c>
      <c r="F713" s="4" t="s">
        <v>40</v>
      </c>
      <c r="G713" s="7">
        <v>2</v>
      </c>
      <c r="H713" s="4">
        <f>_xlfn._xlws.FILTER('[1]2025年已发货'!$E:$E,'[1]2025年已发货'!$F:$F&amp;'[1]2025年已发货'!$C:$C&amp;'[1]2025年已发货'!$G:$G&amp;'[1]2025年已发货'!$H:$H=C713&amp;F713&amp;I713&amp;J713,"未发货")</f>
        <v>2.5</v>
      </c>
      <c r="I713" s="4" t="str">
        <f>VLOOKUP(B713,辅助信息!E:I,3,FALSE)</f>
        <v>（五冶达州国道542项目-养护工区）四川省达州市达川区管村镇油房村</v>
      </c>
      <c r="J713" s="4" t="str">
        <f>VLOOKUP(B713,辅助信息!E:I,4,FALSE)</f>
        <v>侯自强</v>
      </c>
      <c r="K713" s="4">
        <f>VLOOKUP(J713,辅助信息!H:I,2,FALSE)</f>
        <v>13281725223</v>
      </c>
      <c r="L713" s="69" t="str">
        <f>VLOOKUP(B713,辅助信息!E:J,6,FALSE)</f>
        <v>五冶建设送货单,送货车型9.6米,装货前联系收货人核实到场规格,没提前告知进场规格现场不给予接收</v>
      </c>
      <c r="M713" s="69"/>
      <c r="N713" s="69"/>
      <c r="O713" s="69"/>
      <c r="P713" s="69"/>
      <c r="Q713" s="8"/>
      <c r="R713" s="8"/>
    </row>
    <row r="714" hidden="1" spans="2:18">
      <c r="B714" s="4" t="s">
        <v>79</v>
      </c>
      <c r="C714" s="5">
        <v>45713</v>
      </c>
      <c r="D714" s="4" t="str">
        <f>VLOOKUP(B714,辅助信息!E:K,7,FALSE)</f>
        <v>JWDDCD2024102400111</v>
      </c>
      <c r="E714" s="4" t="str">
        <f>VLOOKUP(F714,辅助信息!A:B,2,FALSE)</f>
        <v>螺纹钢</v>
      </c>
      <c r="F714" s="4" t="s">
        <v>27</v>
      </c>
      <c r="G714" s="7">
        <v>3</v>
      </c>
      <c r="H714" s="4">
        <f>_xlfn._xlws.FILTER('[1]2025年已发货'!$E:$E,'[1]2025年已发货'!$F:$F&amp;'[1]2025年已发货'!$C:$C&amp;'[1]2025年已发货'!$G:$G&amp;'[1]2025年已发货'!$H:$H=C714&amp;F714&amp;I714&amp;J714,"未发货")</f>
        <v>3</v>
      </c>
      <c r="I714" s="4" t="str">
        <f>VLOOKUP(B714,辅助信息!E:I,3,FALSE)</f>
        <v>（五冶达州国道542项目-养护工区）四川省达州市达川区管村镇油房村</v>
      </c>
      <c r="J714" s="4" t="str">
        <f>VLOOKUP(B714,辅助信息!E:I,4,FALSE)</f>
        <v>侯自强</v>
      </c>
      <c r="K714" s="4">
        <f>VLOOKUP(J714,辅助信息!H:I,2,FALSE)</f>
        <v>13281725223</v>
      </c>
      <c r="M714" s="69"/>
      <c r="N714" s="69"/>
      <c r="O714" s="69"/>
      <c r="P714" s="69"/>
      <c r="Q714" s="8"/>
      <c r="R714" s="8"/>
    </row>
    <row r="715" hidden="1" spans="2:18">
      <c r="B715" s="4" t="s">
        <v>79</v>
      </c>
      <c r="C715" s="5">
        <v>45713</v>
      </c>
      <c r="D715" s="4" t="str">
        <f>VLOOKUP(B715,辅助信息!E:K,7,FALSE)</f>
        <v>JWDDCD2024102400111</v>
      </c>
      <c r="E715" s="4" t="str">
        <f>VLOOKUP(F715,辅助信息!A:B,2,FALSE)</f>
        <v>螺纹钢</v>
      </c>
      <c r="F715" s="4" t="s">
        <v>32</v>
      </c>
      <c r="G715" s="7">
        <v>91</v>
      </c>
      <c r="H715" s="4">
        <f>_xlfn._xlws.FILTER('[1]2025年已发货'!$E:$E,'[1]2025年已发货'!$F:$F&amp;'[1]2025年已发货'!$C:$C&amp;'[1]2025年已发货'!$G:$G&amp;'[1]2025年已发货'!$H:$H=C715&amp;F715&amp;I715&amp;J715,"未发货")</f>
        <v>90</v>
      </c>
      <c r="I715" s="4" t="str">
        <f>VLOOKUP(B715,辅助信息!E:I,3,FALSE)</f>
        <v>（五冶达州国道542项目-养护工区）四川省达州市达川区管村镇油房村</v>
      </c>
      <c r="J715" s="4" t="str">
        <f>VLOOKUP(B715,辅助信息!E:I,4,FALSE)</f>
        <v>侯自强</v>
      </c>
      <c r="K715" s="4">
        <f>VLOOKUP(J715,辅助信息!H:I,2,FALSE)</f>
        <v>13281725223</v>
      </c>
      <c r="M715" s="69"/>
      <c r="N715" s="69"/>
      <c r="O715" s="69"/>
      <c r="P715" s="69"/>
      <c r="Q715" s="8"/>
      <c r="R715" s="8"/>
    </row>
    <row r="716" hidden="1" spans="2:18">
      <c r="B716" s="4" t="s">
        <v>79</v>
      </c>
      <c r="C716" s="5">
        <v>45713</v>
      </c>
      <c r="D716" s="4" t="str">
        <f>VLOOKUP(B716,辅助信息!E:K,7,FALSE)</f>
        <v>JWDDCD2024102400111</v>
      </c>
      <c r="E716" s="4" t="str">
        <f>VLOOKUP(F716,辅助信息!A:B,2,FALSE)</f>
        <v>螺纹钢</v>
      </c>
      <c r="F716" s="4" t="s">
        <v>33</v>
      </c>
      <c r="G716" s="7">
        <v>22</v>
      </c>
      <c r="H716" s="4">
        <f>_xlfn._xlws.FILTER('[1]2025年已发货'!$E:$E,'[1]2025年已发货'!$F:$F&amp;'[1]2025年已发货'!$C:$C&amp;'[1]2025年已发货'!$G:$G&amp;'[1]2025年已发货'!$H:$H=C716&amp;F716&amp;I716&amp;J716,"未发货")</f>
        <v>21</v>
      </c>
      <c r="I716" s="4" t="str">
        <f>VLOOKUP(B716,辅助信息!E:I,3,FALSE)</f>
        <v>（五冶达州国道542项目-养护工区）四川省达州市达川区管村镇油房村</v>
      </c>
      <c r="J716" s="4" t="str">
        <f>VLOOKUP(B716,辅助信息!E:I,4,FALSE)</f>
        <v>侯自强</v>
      </c>
      <c r="K716" s="4">
        <f>VLOOKUP(J716,辅助信息!H:I,2,FALSE)</f>
        <v>13281725223</v>
      </c>
      <c r="M716" s="69"/>
      <c r="N716" s="69"/>
      <c r="O716" s="69"/>
      <c r="P716" s="69"/>
      <c r="Q716" s="8"/>
      <c r="R716" s="8"/>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9"/>
      <c r="N717" s="69"/>
      <c r="O717" s="69"/>
      <c r="P717" s="69"/>
      <c r="Q717" s="8"/>
      <c r="R717" s="8"/>
    </row>
    <row r="718" hidden="1" spans="2:18">
      <c r="B718" s="4" t="s">
        <v>75</v>
      </c>
      <c r="C718" s="5">
        <v>45714</v>
      </c>
      <c r="D718" s="4" t="str">
        <f>VLOOKUP(B718,辅助信息!E:K,7,FALSE)</f>
        <v>JWDDCD2024102400111</v>
      </c>
      <c r="E718" s="4" t="str">
        <f>VLOOKUP(F718,辅助信息!A:B,2,FALSE)</f>
        <v>螺纹钢</v>
      </c>
      <c r="F718" s="4" t="s">
        <v>52</v>
      </c>
      <c r="G718" s="7">
        <v>35</v>
      </c>
      <c r="H718" s="7" t="str">
        <f>_xlfn._xlws.FILTER('[1]2025年已发货'!$E:$E,'[1]2025年已发货'!$F:$F&amp;'[1]2025年已发货'!$C:$C&amp;'[1]2025年已发货'!$G:$G&amp;'[1]2025年已发货'!$H:$H=C718&amp;F718&amp;I718&amp;J718,"未发货")</f>
        <v>未发货</v>
      </c>
      <c r="I718" s="4" t="str">
        <f>VLOOKUP(B718,辅助信息!E:I,3,FALSE)</f>
        <v>（五冶达州国道542项目-一工区桥梁一工段）四川省达州市四川省达州市达川区石桥镇武寨村</v>
      </c>
      <c r="J718" s="4" t="str">
        <f>VLOOKUP(B718,辅助信息!E:I,4,FALSE)</f>
        <v>杨勇</v>
      </c>
      <c r="K718" s="4">
        <f>VLOOKUP(J718,辅助信息!H:I,2,FALSE)</f>
        <v>18398563998</v>
      </c>
      <c r="L718" s="84"/>
      <c r="M718" s="106">
        <v>45716</v>
      </c>
      <c r="N718" s="69"/>
      <c r="O718" s="69">
        <f ca="1" t="shared" ref="O718:O781" si="20">IF(OR(M718="",N718&lt;&gt;""),"",MAX(M718-TODAY(),0))</f>
        <v>0</v>
      </c>
      <c r="P718" s="69">
        <f ca="1" t="shared" ref="P718:P781" si="21">IF(M718="","",IF(N718&lt;&gt;"",MAX(N718-M718,0),IF(TODAY()&gt;M718,TODAY()-M718,0)))</f>
        <v>70</v>
      </c>
      <c r="Q718" s="8" t="str">
        <f>VLOOKUP(B718,辅助信息!E:M,9,FALSE)</f>
        <v>ZTWM-CDGS-XS-2024-0181-五冶天府-国道542项目（二批次）</v>
      </c>
      <c r="R718" s="8"/>
    </row>
    <row r="719" hidden="1" spans="2:18">
      <c r="B719" s="4" t="s">
        <v>106</v>
      </c>
      <c r="C719" s="5">
        <v>45714</v>
      </c>
      <c r="D719" s="4" t="str">
        <f>VLOOKUP(B719,辅助信息!E:K,7,FALSE)</f>
        <v>JWDDCD2024101600133</v>
      </c>
      <c r="E719" s="4" t="str">
        <f>VLOOKUP(F719,辅助信息!A:B,2,FALSE)</f>
        <v>螺纹钢</v>
      </c>
      <c r="F719" s="4" t="s">
        <v>27</v>
      </c>
      <c r="G719" s="7">
        <v>3</v>
      </c>
      <c r="H719" s="7">
        <f>_xlfn._xlws.FILTER('[1]2025年已发货'!$E:$E,'[1]2025年已发货'!$F:$F&amp;'[1]2025年已发货'!$C:$C&amp;'[1]2025年已发货'!$G:$G&amp;'[1]2025年已发货'!$H:$H=C719&amp;F719&amp;I719&amp;J719,"未发货")</f>
        <v>3</v>
      </c>
      <c r="I719" s="4" t="str">
        <f>VLOOKUP(B719,辅助信息!E:I,3,FALSE)</f>
        <v>（五冶钢构宜宾高县月江镇建设项目）  四川省宜宾市高县月江镇刚记超市斜对面(还阳组团沪碳二期项目)</v>
      </c>
      <c r="J719" s="4" t="str">
        <f>VLOOKUP(B719,辅助信息!E:I,4,FALSE)</f>
        <v>张朝亮</v>
      </c>
      <c r="K719" s="4">
        <f>VLOOKUP(J719,辅助信息!H:I,2,FALSE)</f>
        <v>15228205853</v>
      </c>
      <c r="L719" s="84" t="str">
        <f>VLOOKUP(B719,辅助信息!E:J,6,FALSE)</f>
        <v>提前联系到场规格</v>
      </c>
      <c r="M719" s="106">
        <v>45716</v>
      </c>
      <c r="N719" s="69"/>
      <c r="O719" s="69">
        <f ca="1" t="shared" si="20"/>
        <v>0</v>
      </c>
      <c r="P719" s="69">
        <f ca="1" t="shared" si="21"/>
        <v>70</v>
      </c>
      <c r="Q719" s="8" t="str">
        <f>VLOOKUP(B719,辅助信息!E:M,9,FALSE)</f>
        <v>ZTWM-CDGS-XS-2024-0169-中冶西部钢构-宜宾市南溪区幸福路东路,高县月江镇建设项目</v>
      </c>
      <c r="R719" s="8"/>
    </row>
    <row r="720" hidden="1" spans="2:18">
      <c r="B720" s="4" t="s">
        <v>106</v>
      </c>
      <c r="C720" s="5">
        <v>45714</v>
      </c>
      <c r="D720" s="4" t="str">
        <f>VLOOKUP(B720,辅助信息!E:K,7,FALSE)</f>
        <v>JWDDCD2024101600133</v>
      </c>
      <c r="E720" s="4" t="str">
        <f>VLOOKUP(F720,辅助信息!A:B,2,FALSE)</f>
        <v>螺纹钢</v>
      </c>
      <c r="F720" s="4" t="s">
        <v>19</v>
      </c>
      <c r="G720" s="7">
        <v>3</v>
      </c>
      <c r="H720" s="7">
        <f>_xlfn._xlws.FILTER('[1]2025年已发货'!$E:$E,'[1]2025年已发货'!$F:$F&amp;'[1]2025年已发货'!$C:$C&amp;'[1]2025年已发货'!$G:$G&amp;'[1]2025年已发货'!$H:$H=C720&amp;F720&amp;I720&amp;J720,"未发货")</f>
        <v>3</v>
      </c>
      <c r="I720" s="4" t="str">
        <f>VLOOKUP(B720,辅助信息!E:I,3,FALSE)</f>
        <v>（五冶钢构宜宾高县月江镇建设项目）  四川省宜宾市高县月江镇刚记超市斜对面(还阳组团沪碳二期项目)</v>
      </c>
      <c r="J720" s="4" t="str">
        <f>VLOOKUP(B720,辅助信息!E:I,4,FALSE)</f>
        <v>张朝亮</v>
      </c>
      <c r="K720" s="4">
        <f>VLOOKUP(J720,辅助信息!H:I,2,FALSE)</f>
        <v>15228205853</v>
      </c>
      <c r="L720" s="85"/>
      <c r="M720" s="106">
        <v>45716</v>
      </c>
      <c r="N720" s="69"/>
      <c r="O720" s="69">
        <f ca="1" t="shared" si="20"/>
        <v>0</v>
      </c>
      <c r="P720" s="69">
        <f ca="1" t="shared" si="21"/>
        <v>70</v>
      </c>
      <c r="Q720" s="8" t="str">
        <f>VLOOKUP(B720,辅助信息!E:M,9,FALSE)</f>
        <v>ZTWM-CDGS-XS-2024-0169-中冶西部钢构-宜宾市南溪区幸福路东路,高县月江镇建设项目</v>
      </c>
      <c r="R720" s="8"/>
    </row>
    <row r="721" hidden="1" spans="2:18">
      <c r="B721" s="4" t="s">
        <v>106</v>
      </c>
      <c r="C721" s="5">
        <v>45714</v>
      </c>
      <c r="D721" s="4" t="str">
        <f>VLOOKUP(B721,辅助信息!E:K,7,FALSE)</f>
        <v>JWDDCD2024101600133</v>
      </c>
      <c r="E721" s="4" t="str">
        <f>VLOOKUP(F721,辅助信息!A:B,2,FALSE)</f>
        <v>螺纹钢</v>
      </c>
      <c r="F721" s="4" t="s">
        <v>32</v>
      </c>
      <c r="G721" s="7">
        <v>3</v>
      </c>
      <c r="H721" s="7">
        <f>_xlfn._xlws.FILTER('[1]2025年已发货'!$E:$E,'[1]2025年已发货'!$F:$F&amp;'[1]2025年已发货'!$C:$C&amp;'[1]2025年已发货'!$G:$G&amp;'[1]2025年已发货'!$H:$H=C721&amp;F721&amp;I721&amp;J721,"未发货")</f>
        <v>3</v>
      </c>
      <c r="I721" s="4" t="str">
        <f>VLOOKUP(B721,辅助信息!E:I,3,FALSE)</f>
        <v>（五冶钢构宜宾高县月江镇建设项目）  四川省宜宾市高县月江镇刚记超市斜对面(还阳组团沪碳二期项目)</v>
      </c>
      <c r="J721" s="4" t="str">
        <f>VLOOKUP(B721,辅助信息!E:I,4,FALSE)</f>
        <v>张朝亮</v>
      </c>
      <c r="K721" s="4">
        <f>VLOOKUP(J721,辅助信息!H:I,2,FALSE)</f>
        <v>15228205853</v>
      </c>
      <c r="L721" s="85"/>
      <c r="M721" s="106">
        <v>45716</v>
      </c>
      <c r="N721" s="69"/>
      <c r="O721" s="69">
        <f ca="1" t="shared" si="20"/>
        <v>0</v>
      </c>
      <c r="P721" s="69">
        <f ca="1" t="shared" si="21"/>
        <v>70</v>
      </c>
      <c r="Q721" s="8" t="str">
        <f>VLOOKUP(B721,辅助信息!E:M,9,FALSE)</f>
        <v>ZTWM-CDGS-XS-2024-0169-中冶西部钢构-宜宾市南溪区幸福路东路,高县月江镇建设项目</v>
      </c>
      <c r="R721" s="8"/>
    </row>
    <row r="722" hidden="1" spans="2:18">
      <c r="B722" s="4" t="s">
        <v>106</v>
      </c>
      <c r="C722" s="5">
        <v>45714</v>
      </c>
      <c r="D722" s="4" t="str">
        <f>VLOOKUP(B722,辅助信息!E:K,7,FALSE)</f>
        <v>JWDDCD2024101600133</v>
      </c>
      <c r="E722" s="4" t="str">
        <f>VLOOKUP(F722,辅助信息!A:B,2,FALSE)</f>
        <v>螺纹钢</v>
      </c>
      <c r="F722" s="4" t="s">
        <v>30</v>
      </c>
      <c r="G722" s="7">
        <v>3</v>
      </c>
      <c r="H722" s="7">
        <f>_xlfn._xlws.FILTER('[1]2025年已发货'!$E:$E,'[1]2025年已发货'!$F:$F&amp;'[1]2025年已发货'!$C:$C&amp;'[1]2025年已发货'!$G:$G&amp;'[1]2025年已发货'!$H:$H=C722&amp;F722&amp;I722&amp;J722,"未发货")</f>
        <v>3</v>
      </c>
      <c r="I722" s="4" t="str">
        <f>VLOOKUP(B722,辅助信息!E:I,3,FALSE)</f>
        <v>（五冶钢构宜宾高县月江镇建设项目）  四川省宜宾市高县月江镇刚记超市斜对面(还阳组团沪碳二期项目)</v>
      </c>
      <c r="J722" s="4" t="str">
        <f>VLOOKUP(B722,辅助信息!E:I,4,FALSE)</f>
        <v>张朝亮</v>
      </c>
      <c r="K722" s="4">
        <f>VLOOKUP(J722,辅助信息!H:I,2,FALSE)</f>
        <v>15228205853</v>
      </c>
      <c r="L722" s="85"/>
      <c r="M722" s="106">
        <v>45716</v>
      </c>
      <c r="N722" s="69"/>
      <c r="O722" s="69">
        <f ca="1" t="shared" si="20"/>
        <v>0</v>
      </c>
      <c r="P722" s="69">
        <f ca="1" t="shared" si="21"/>
        <v>70</v>
      </c>
      <c r="Q722" s="8" t="str">
        <f>VLOOKUP(B722,辅助信息!E:M,9,FALSE)</f>
        <v>ZTWM-CDGS-XS-2024-0169-中冶西部钢构-宜宾市南溪区幸福路东路,高县月江镇建设项目</v>
      </c>
      <c r="R722" s="8"/>
    </row>
    <row r="723" hidden="1" spans="2:18">
      <c r="B723" s="4" t="s">
        <v>106</v>
      </c>
      <c r="C723" s="5">
        <v>45714</v>
      </c>
      <c r="D723" s="4" t="str">
        <f>VLOOKUP(B723,辅助信息!E:K,7,FALSE)</f>
        <v>JWDDCD2024101600133</v>
      </c>
      <c r="E723" s="4" t="str">
        <f>VLOOKUP(F723,辅助信息!A:B,2,FALSE)</f>
        <v>螺纹钢</v>
      </c>
      <c r="F723" s="4" t="s">
        <v>33</v>
      </c>
      <c r="G723" s="7">
        <v>12</v>
      </c>
      <c r="H723" s="7">
        <f>_xlfn._xlws.FILTER('[1]2025年已发货'!$E:$E,'[1]2025年已发货'!$F:$F&amp;'[1]2025年已发货'!$C:$C&amp;'[1]2025年已发货'!$G:$G&amp;'[1]2025年已发货'!$H:$H=C723&amp;F723&amp;I723&amp;J723,"未发货")</f>
        <v>12</v>
      </c>
      <c r="I723" s="4" t="str">
        <f>VLOOKUP(B723,辅助信息!E:I,3,FALSE)</f>
        <v>（五冶钢构宜宾高县月江镇建设项目）  四川省宜宾市高县月江镇刚记超市斜对面(还阳组团沪碳二期项目)</v>
      </c>
      <c r="J723" s="4" t="str">
        <f>VLOOKUP(B723,辅助信息!E:I,4,FALSE)</f>
        <v>张朝亮</v>
      </c>
      <c r="K723" s="4">
        <f>VLOOKUP(J723,辅助信息!H:I,2,FALSE)</f>
        <v>15228205853</v>
      </c>
      <c r="L723" s="85"/>
      <c r="M723" s="106">
        <v>45716</v>
      </c>
      <c r="N723" s="69"/>
      <c r="O723" s="69">
        <f ca="1" t="shared" si="20"/>
        <v>0</v>
      </c>
      <c r="P723" s="69">
        <f ca="1" t="shared" si="21"/>
        <v>70</v>
      </c>
      <c r="Q723" s="8" t="str">
        <f>VLOOKUP(B723,辅助信息!E:M,9,FALSE)</f>
        <v>ZTWM-CDGS-XS-2024-0169-中冶西部钢构-宜宾市南溪区幸福路东路,高县月江镇建设项目</v>
      </c>
      <c r="R723" s="8"/>
    </row>
    <row r="724" hidden="1" spans="2:18">
      <c r="B724" s="4" t="s">
        <v>106</v>
      </c>
      <c r="C724" s="5">
        <v>45714</v>
      </c>
      <c r="D724" s="4" t="str">
        <f>VLOOKUP(B724,辅助信息!E:K,7,FALSE)</f>
        <v>JWDDCD2024101600133</v>
      </c>
      <c r="E724" s="4" t="str">
        <f>VLOOKUP(F724,辅助信息!A:B,2,FALSE)</f>
        <v>螺纹钢</v>
      </c>
      <c r="F724" s="4" t="s">
        <v>28</v>
      </c>
      <c r="G724" s="7">
        <v>6</v>
      </c>
      <c r="H724" s="7">
        <f>_xlfn._xlws.FILTER('[1]2025年已发货'!$E:$E,'[1]2025年已发货'!$F:$F&amp;'[1]2025年已发货'!$C:$C&amp;'[1]2025年已发货'!$G:$G&amp;'[1]2025年已发货'!$H:$H=C724&amp;F724&amp;I724&amp;J724,"未发货")</f>
        <v>6</v>
      </c>
      <c r="I724" s="4" t="str">
        <f>VLOOKUP(B724,辅助信息!E:I,3,FALSE)</f>
        <v>（五冶钢构宜宾高县月江镇建设项目）  四川省宜宾市高县月江镇刚记超市斜对面(还阳组团沪碳二期项目)</v>
      </c>
      <c r="J724" s="4" t="str">
        <f>VLOOKUP(B724,辅助信息!E:I,4,FALSE)</f>
        <v>张朝亮</v>
      </c>
      <c r="K724" s="4">
        <f>VLOOKUP(J724,辅助信息!H:I,2,FALSE)</f>
        <v>15228205853</v>
      </c>
      <c r="L724" s="85"/>
      <c r="M724" s="106">
        <v>45716</v>
      </c>
      <c r="N724" s="69"/>
      <c r="O724" s="69">
        <f ca="1" t="shared" si="20"/>
        <v>0</v>
      </c>
      <c r="P724" s="69">
        <f ca="1" t="shared" si="21"/>
        <v>70</v>
      </c>
      <c r="Q724" s="8" t="str">
        <f>VLOOKUP(B724,辅助信息!E:M,9,FALSE)</f>
        <v>ZTWM-CDGS-XS-2024-0169-中冶西部钢构-宜宾市南溪区幸福路东路,高县月江镇建设项目</v>
      </c>
      <c r="R724" s="8"/>
    </row>
    <row r="725" hidden="1" spans="2:18">
      <c r="B725" s="4" t="s">
        <v>106</v>
      </c>
      <c r="C725" s="5">
        <v>45714</v>
      </c>
      <c r="D725" s="4" t="str">
        <f>VLOOKUP(B725,辅助信息!E:K,7,FALSE)</f>
        <v>JWDDCD2024101600133</v>
      </c>
      <c r="E725" s="4" t="str">
        <f>VLOOKUP(F725,辅助信息!A:B,2,FALSE)</f>
        <v>螺纹钢</v>
      </c>
      <c r="F725" s="4" t="s">
        <v>18</v>
      </c>
      <c r="G725" s="7">
        <v>6</v>
      </c>
      <c r="H725" s="7">
        <f>_xlfn._xlws.FILTER('[1]2025年已发货'!$E:$E,'[1]2025年已发货'!$F:$F&amp;'[1]2025年已发货'!$C:$C&amp;'[1]2025年已发货'!$G:$G&amp;'[1]2025年已发货'!$H:$H=C725&amp;F725&amp;I725&amp;J725,"未发货")</f>
        <v>6</v>
      </c>
      <c r="I725" s="4" t="str">
        <f>VLOOKUP(B725,辅助信息!E:I,3,FALSE)</f>
        <v>（五冶钢构宜宾高县月江镇建设项目）  四川省宜宾市高县月江镇刚记超市斜对面(还阳组团沪碳二期项目)</v>
      </c>
      <c r="J725" s="4" t="str">
        <f>VLOOKUP(B725,辅助信息!E:I,4,FALSE)</f>
        <v>张朝亮</v>
      </c>
      <c r="K725" s="4">
        <f>VLOOKUP(J725,辅助信息!H:I,2,FALSE)</f>
        <v>15228205853</v>
      </c>
      <c r="L725" s="83"/>
      <c r="M725" s="106">
        <v>45716</v>
      </c>
      <c r="N725" s="69"/>
      <c r="O725" s="69">
        <f ca="1" t="shared" si="20"/>
        <v>0</v>
      </c>
      <c r="P725" s="69">
        <f ca="1" t="shared" si="21"/>
        <v>70</v>
      </c>
      <c r="Q725" s="8" t="str">
        <f>VLOOKUP(B725,辅助信息!E:M,9,FALSE)</f>
        <v>ZTWM-CDGS-XS-2024-0169-中冶西部钢构-宜宾市南溪区幸福路东路,高县月江镇建设项目</v>
      </c>
      <c r="R725" s="8"/>
    </row>
    <row r="726" hidden="1" spans="2:18">
      <c r="B726" s="4" t="s">
        <v>107</v>
      </c>
      <c r="C726" s="5">
        <v>45714</v>
      </c>
      <c r="D726" s="4" t="str">
        <f>VLOOKUP(B726,辅助信息!E:K,7,FALSE)</f>
        <v>JWDDCD2024101600133</v>
      </c>
      <c r="E726" s="4" t="str">
        <f>VLOOKUP(F726,辅助信息!A:B,2,FALSE)</f>
        <v>螺纹钢</v>
      </c>
      <c r="F726" s="4" t="s">
        <v>27</v>
      </c>
      <c r="G726" s="7">
        <v>6</v>
      </c>
      <c r="H726" s="7">
        <f>_xlfn._xlws.FILTER('[1]2025年已发货'!$E:$E,'[1]2025年已发货'!$F:$F&amp;'[1]2025年已发货'!$C:$C&amp;'[1]2025年已发货'!$G:$G&amp;'[1]2025年已发货'!$H:$H=C726&amp;F726&amp;I726&amp;J726,"未发货")</f>
        <v>6</v>
      </c>
      <c r="I726" s="4" t="str">
        <f>VLOOKUP(B726,辅助信息!E:I,3,FALSE)</f>
        <v>(五冶钢构宜宾高县月江镇建设项目-2)四川省宜宾市高县月江镇高县宜宾保润汽车维修服务有限公司西南(S436西)(污水管网项目)</v>
      </c>
      <c r="J726" s="4" t="str">
        <f>VLOOKUP(B726,辅助信息!E:I,4,FALSE)</f>
        <v>张朝亮</v>
      </c>
      <c r="K726" s="4">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9"/>
      <c r="O726" s="69">
        <f ca="1" t="shared" si="20"/>
        <v>0</v>
      </c>
      <c r="P726" s="69">
        <f ca="1" t="shared" si="21"/>
        <v>70</v>
      </c>
      <c r="Q726" s="8" t="str">
        <f>VLOOKUP(B726,辅助信息!E:M,9,FALSE)</f>
        <v>ZTWM-CDGS-XS-2024-0169-中冶西部钢构-宜宾市南溪区幸福路东路,高县月江镇建设项目</v>
      </c>
      <c r="R726" s="8"/>
    </row>
    <row r="727" hidden="1" spans="2:18">
      <c r="B727" s="4" t="s">
        <v>107</v>
      </c>
      <c r="C727" s="5">
        <v>45714</v>
      </c>
      <c r="D727" s="4" t="str">
        <f>VLOOKUP(B727,辅助信息!E:K,7,FALSE)</f>
        <v>JWDDCD2024101600133</v>
      </c>
      <c r="E727" s="4" t="str">
        <f>VLOOKUP(F727,辅助信息!A:B,2,FALSE)</f>
        <v>螺纹钢</v>
      </c>
      <c r="F727" s="4" t="s">
        <v>19</v>
      </c>
      <c r="G727" s="7">
        <v>6</v>
      </c>
      <c r="H727" s="7">
        <f>_xlfn._xlws.FILTER('[1]2025年已发货'!$E:$E,'[1]2025年已发货'!$F:$F&amp;'[1]2025年已发货'!$C:$C&amp;'[1]2025年已发货'!$G:$G&amp;'[1]2025年已发货'!$H:$H=C727&amp;F727&amp;I727&amp;J727,"未发货")</f>
        <v>6</v>
      </c>
      <c r="I727" s="4" t="str">
        <f>VLOOKUP(B727,辅助信息!E:I,3,FALSE)</f>
        <v>(五冶钢构宜宾高县月江镇建设项目-2)四川省宜宾市高县月江镇高县宜宾保润汽车维修服务有限公司西南(S436西)(污水管网项目)</v>
      </c>
      <c r="J727" s="4" t="str">
        <f>VLOOKUP(B727,辅助信息!E:I,4,FALSE)</f>
        <v>张朝亮</v>
      </c>
      <c r="K727" s="4">
        <f>VLOOKUP(J727,辅助信息!H:I,2,FALSE)</f>
        <v>15228205853</v>
      </c>
      <c r="L727" s="85"/>
      <c r="M727" s="106">
        <v>45716</v>
      </c>
      <c r="N727" s="69"/>
      <c r="O727" s="69">
        <f ca="1" t="shared" si="20"/>
        <v>0</v>
      </c>
      <c r="P727" s="69">
        <f ca="1" t="shared" si="21"/>
        <v>70</v>
      </c>
      <c r="Q727" s="8" t="str">
        <f>VLOOKUP(B727,辅助信息!E:M,9,FALSE)</f>
        <v>ZTWM-CDGS-XS-2024-0169-中冶西部钢构-宜宾市南溪区幸福路东路,高县月江镇建设项目</v>
      </c>
      <c r="R727" s="8"/>
    </row>
    <row r="728" hidden="1" spans="2:18">
      <c r="B728" s="4" t="s">
        <v>107</v>
      </c>
      <c r="C728" s="5">
        <v>45714</v>
      </c>
      <c r="D728" s="4" t="str">
        <f>VLOOKUP(B728,辅助信息!E:K,7,FALSE)</f>
        <v>JWDDCD2024101600133</v>
      </c>
      <c r="E728" s="4" t="str">
        <f>VLOOKUP(F728,辅助信息!A:B,2,FALSE)</f>
        <v>螺纹钢</v>
      </c>
      <c r="F728" s="4" t="s">
        <v>32</v>
      </c>
      <c r="G728" s="7">
        <v>6</v>
      </c>
      <c r="H728" s="7">
        <f>_xlfn._xlws.FILTER('[1]2025年已发货'!$E:$E,'[1]2025年已发货'!$F:$F&amp;'[1]2025年已发货'!$C:$C&amp;'[1]2025年已发货'!$G:$G&amp;'[1]2025年已发货'!$H:$H=C728&amp;F728&amp;I728&amp;J728,"未发货")</f>
        <v>6</v>
      </c>
      <c r="I728" s="4" t="str">
        <f>VLOOKUP(B728,辅助信息!E:I,3,FALSE)</f>
        <v>(五冶钢构宜宾高县月江镇建设项目-2)四川省宜宾市高县月江镇高县宜宾保润汽车维修服务有限公司西南(S436西)(污水管网项目)</v>
      </c>
      <c r="J728" s="4" t="str">
        <f>VLOOKUP(B728,辅助信息!E:I,4,FALSE)</f>
        <v>张朝亮</v>
      </c>
      <c r="K728" s="4">
        <f>VLOOKUP(J728,辅助信息!H:I,2,FALSE)</f>
        <v>15228205853</v>
      </c>
      <c r="L728" s="85"/>
      <c r="M728" s="106">
        <v>45716</v>
      </c>
      <c r="N728" s="69"/>
      <c r="O728" s="69">
        <f ca="1" t="shared" si="20"/>
        <v>0</v>
      </c>
      <c r="P728" s="69">
        <f ca="1" t="shared" si="21"/>
        <v>70</v>
      </c>
      <c r="Q728" s="8" t="str">
        <f>VLOOKUP(B728,辅助信息!E:M,9,FALSE)</f>
        <v>ZTWM-CDGS-XS-2024-0169-中冶西部钢构-宜宾市南溪区幸福路东路,高县月江镇建设项目</v>
      </c>
      <c r="R728" s="8"/>
    </row>
    <row r="729" hidden="1" spans="2:18">
      <c r="B729" s="4" t="s">
        <v>107</v>
      </c>
      <c r="C729" s="5">
        <v>45714</v>
      </c>
      <c r="D729" s="4" t="str">
        <f>VLOOKUP(B729,辅助信息!E:K,7,FALSE)</f>
        <v>JWDDCD2024101600133</v>
      </c>
      <c r="E729" s="4" t="str">
        <f>VLOOKUP(F729,辅助信息!A:B,2,FALSE)</f>
        <v>螺纹钢</v>
      </c>
      <c r="F729" s="4" t="s">
        <v>30</v>
      </c>
      <c r="G729" s="7">
        <v>9</v>
      </c>
      <c r="H729" s="7">
        <f>_xlfn._xlws.FILTER('[1]2025年已发货'!$E:$E,'[1]2025年已发货'!$F:$F&amp;'[1]2025年已发货'!$C:$C&amp;'[1]2025年已发货'!$G:$G&amp;'[1]2025年已发货'!$H:$H=C729&amp;F729&amp;I729&amp;J729,"未发货")</f>
        <v>9</v>
      </c>
      <c r="I729" s="4" t="str">
        <f>VLOOKUP(B729,辅助信息!E:I,3,FALSE)</f>
        <v>(五冶钢构宜宾高县月江镇建设项目-2)四川省宜宾市高县月江镇高县宜宾保润汽车维修服务有限公司西南(S436西)(污水管网项目)</v>
      </c>
      <c r="J729" s="4" t="str">
        <f>VLOOKUP(B729,辅助信息!E:I,4,FALSE)</f>
        <v>张朝亮</v>
      </c>
      <c r="K729" s="4">
        <f>VLOOKUP(J729,辅助信息!H:I,2,FALSE)</f>
        <v>15228205853</v>
      </c>
      <c r="L729" s="85"/>
      <c r="M729" s="106">
        <v>45716</v>
      </c>
      <c r="N729" s="69"/>
      <c r="O729" s="69">
        <f ca="1" t="shared" si="20"/>
        <v>0</v>
      </c>
      <c r="P729" s="69">
        <f ca="1" t="shared" si="21"/>
        <v>70</v>
      </c>
      <c r="Q729" s="8" t="str">
        <f>VLOOKUP(B729,辅助信息!E:M,9,FALSE)</f>
        <v>ZTWM-CDGS-XS-2024-0169-中冶西部钢构-宜宾市南溪区幸福路东路,高县月江镇建设项目</v>
      </c>
      <c r="R729" s="8"/>
    </row>
    <row r="730" hidden="1" spans="2:18">
      <c r="B730" s="4" t="s">
        <v>107</v>
      </c>
      <c r="C730" s="5">
        <v>45714</v>
      </c>
      <c r="D730" s="4" t="str">
        <f>VLOOKUP(B730,辅助信息!E:K,7,FALSE)</f>
        <v>JWDDCD2024101600133</v>
      </c>
      <c r="E730" s="4" t="str">
        <f>VLOOKUP(F730,辅助信息!A:B,2,FALSE)</f>
        <v>螺纹钢</v>
      </c>
      <c r="F730" s="4" t="s">
        <v>33</v>
      </c>
      <c r="G730" s="7">
        <v>12</v>
      </c>
      <c r="H730" s="7">
        <f>_xlfn._xlws.FILTER('[1]2025年已发货'!$E:$E,'[1]2025年已发货'!$F:$F&amp;'[1]2025年已发货'!$C:$C&amp;'[1]2025年已发货'!$G:$G&amp;'[1]2025年已发货'!$H:$H=C730&amp;F730&amp;I730&amp;J730,"未发货")</f>
        <v>12</v>
      </c>
      <c r="I730" s="4" t="str">
        <f>VLOOKUP(B730,辅助信息!E:I,3,FALSE)</f>
        <v>(五冶钢构宜宾高县月江镇建设项目-2)四川省宜宾市高县月江镇高县宜宾保润汽车维修服务有限公司西南(S436西)(污水管网项目)</v>
      </c>
      <c r="J730" s="4" t="str">
        <f>VLOOKUP(B730,辅助信息!E:I,4,FALSE)</f>
        <v>张朝亮</v>
      </c>
      <c r="K730" s="4">
        <f>VLOOKUP(J730,辅助信息!H:I,2,FALSE)</f>
        <v>15228205853</v>
      </c>
      <c r="L730" s="85"/>
      <c r="M730" s="106">
        <v>45716</v>
      </c>
      <c r="N730" s="69"/>
      <c r="O730" s="69">
        <f ca="1" t="shared" si="20"/>
        <v>0</v>
      </c>
      <c r="P730" s="69">
        <f ca="1" t="shared" si="21"/>
        <v>70</v>
      </c>
      <c r="Q730" s="8" t="str">
        <f>VLOOKUP(B730,辅助信息!E:M,9,FALSE)</f>
        <v>ZTWM-CDGS-XS-2024-0169-中冶西部钢构-宜宾市南溪区幸福路东路,高县月江镇建设项目</v>
      </c>
      <c r="R730" s="8"/>
    </row>
    <row r="731" hidden="1" spans="2:18">
      <c r="B731" s="4" t="s">
        <v>107</v>
      </c>
      <c r="C731" s="5">
        <v>45714</v>
      </c>
      <c r="D731" s="4" t="str">
        <f>VLOOKUP(B731,辅助信息!E:K,7,FALSE)</f>
        <v>JWDDCD2024101600133</v>
      </c>
      <c r="E731" s="4" t="str">
        <f>VLOOKUP(F731,辅助信息!A:B,2,FALSE)</f>
        <v>螺纹钢</v>
      </c>
      <c r="F731" s="4" t="s">
        <v>28</v>
      </c>
      <c r="G731" s="7">
        <v>12</v>
      </c>
      <c r="H731" s="7">
        <f>_xlfn._xlws.FILTER('[1]2025年已发货'!$E:$E,'[1]2025年已发货'!$F:$F&amp;'[1]2025年已发货'!$C:$C&amp;'[1]2025年已发货'!$G:$G&amp;'[1]2025年已发货'!$H:$H=C731&amp;F731&amp;I731&amp;J731,"未发货")</f>
        <v>12</v>
      </c>
      <c r="I731" s="4" t="str">
        <f>VLOOKUP(B731,辅助信息!E:I,3,FALSE)</f>
        <v>(五冶钢构宜宾高县月江镇建设项目-2)四川省宜宾市高县月江镇高县宜宾保润汽车维修服务有限公司西南(S436西)(污水管网项目)</v>
      </c>
      <c r="J731" s="4" t="str">
        <f>VLOOKUP(B731,辅助信息!E:I,4,FALSE)</f>
        <v>张朝亮</v>
      </c>
      <c r="K731" s="4">
        <f>VLOOKUP(J731,辅助信息!H:I,2,FALSE)</f>
        <v>15228205853</v>
      </c>
      <c r="L731" s="85"/>
      <c r="M731" s="106">
        <v>45716</v>
      </c>
      <c r="N731" s="69"/>
      <c r="O731" s="69">
        <f ca="1" t="shared" si="20"/>
        <v>0</v>
      </c>
      <c r="P731" s="69">
        <f ca="1" t="shared" si="21"/>
        <v>70</v>
      </c>
      <c r="Q731" s="8" t="str">
        <f>VLOOKUP(B731,辅助信息!E:M,9,FALSE)</f>
        <v>ZTWM-CDGS-XS-2024-0169-中冶西部钢构-宜宾市南溪区幸福路东路,高县月江镇建设项目</v>
      </c>
      <c r="R731" s="8"/>
    </row>
    <row r="732" hidden="1" spans="2:18">
      <c r="B732" s="4" t="s">
        <v>107</v>
      </c>
      <c r="C732" s="5">
        <v>45714</v>
      </c>
      <c r="D732" s="4" t="str">
        <f>VLOOKUP(B732,辅助信息!E:K,7,FALSE)</f>
        <v>JWDDCD2024101600133</v>
      </c>
      <c r="E732" s="4" t="str">
        <f>VLOOKUP(F732,辅助信息!A:B,2,FALSE)</f>
        <v>螺纹钢</v>
      </c>
      <c r="F732" s="4" t="s">
        <v>18</v>
      </c>
      <c r="G732" s="7">
        <v>18</v>
      </c>
      <c r="H732" s="7">
        <f>_xlfn._xlws.FILTER('[1]2025年已发货'!$E:$E,'[1]2025年已发货'!$F:$F&amp;'[1]2025年已发货'!$C:$C&amp;'[1]2025年已发货'!$G:$G&amp;'[1]2025年已发货'!$H:$H=C732&amp;F732&amp;I732&amp;J732,"未发货")</f>
        <v>18</v>
      </c>
      <c r="I732" s="4" t="str">
        <f>VLOOKUP(B732,辅助信息!E:I,3,FALSE)</f>
        <v>(五冶钢构宜宾高县月江镇建设项目-2)四川省宜宾市高县月江镇高县宜宾保润汽车维修服务有限公司西南(S436西)(污水管网项目)</v>
      </c>
      <c r="J732" s="4" t="str">
        <f>VLOOKUP(B732,辅助信息!E:I,4,FALSE)</f>
        <v>张朝亮</v>
      </c>
      <c r="K732" s="4">
        <f>VLOOKUP(J732,辅助信息!H:I,2,FALSE)</f>
        <v>15228205853</v>
      </c>
      <c r="L732" s="83"/>
      <c r="M732" s="106">
        <v>45716</v>
      </c>
      <c r="N732" s="69"/>
      <c r="O732" s="69">
        <f ca="1" t="shared" si="20"/>
        <v>0</v>
      </c>
      <c r="P732" s="69">
        <f ca="1" t="shared" si="21"/>
        <v>70</v>
      </c>
      <c r="Q732" s="8" t="str">
        <f>VLOOKUP(B732,辅助信息!E:M,9,FALSE)</f>
        <v>ZTWM-CDGS-XS-2024-0169-中冶西部钢构-宜宾市南溪区幸福路东路,高县月江镇建设项目</v>
      </c>
      <c r="R732" s="8"/>
    </row>
    <row r="733" hidden="1" spans="2:18">
      <c r="B733" s="4" t="s">
        <v>108</v>
      </c>
      <c r="C733" s="5">
        <v>45714</v>
      </c>
      <c r="D733" s="4" t="str">
        <f>VLOOKUP(B733,辅助信息!E:K,7,FALSE)</f>
        <v>JWDDCD2024102400111</v>
      </c>
      <c r="E733" s="4" t="str">
        <f>VLOOKUP(F733,辅助信息!A:B,2,FALSE)</f>
        <v>高线</v>
      </c>
      <c r="F733" s="4" t="s">
        <v>53</v>
      </c>
      <c r="G733" s="7">
        <v>8</v>
      </c>
      <c r="H733" s="7" t="str">
        <f>_xlfn._xlws.FILTER('[1]2025年已发货'!$E:$E,'[1]2025年已发货'!$F:$F&amp;'[1]2025年已发货'!$C:$C&amp;'[1]2025年已发货'!$G:$G&amp;'[1]2025年已发货'!$H:$H=C733&amp;F733&amp;I733&amp;J733,"未发货")</f>
        <v>未发货</v>
      </c>
      <c r="I733" s="4" t="str">
        <f>VLOOKUP(B733,辅助信息!E:I,3,FALSE)</f>
        <v>（五冶达州国道542项目-三工区路基八工段(连接线)）四川省达州市达川区大堰镇梨子沟</v>
      </c>
      <c r="J733" s="4" t="str">
        <f>VLOOKUP(B733,辅助信息!E:I,4,FALSE)</f>
        <v>谭鹏程</v>
      </c>
      <c r="K733" s="4">
        <f>VLOOKUP(J733,辅助信息!H:I,2,FALSE)</f>
        <v>18280895666</v>
      </c>
      <c r="L733" s="84" t="str">
        <f>VLOOKUP(B733,辅助信息!E:J,6,FALSE)</f>
        <v>五冶建设送货单,送货车型9.6米,装货前联系收货人核实到场规格,没提前告知进场规格现场不给予接收</v>
      </c>
      <c r="M733" s="106">
        <v>45717</v>
      </c>
      <c r="N733" s="69"/>
      <c r="O733" s="69">
        <f ca="1" t="shared" si="20"/>
        <v>0</v>
      </c>
      <c r="P733" s="69">
        <f ca="1" t="shared" si="21"/>
        <v>69</v>
      </c>
      <c r="Q733" s="8" t="str">
        <f>VLOOKUP(B733,辅助信息!E:M,9,FALSE)</f>
        <v>ZTWM-CDGS-XS-2024-0181-五冶天府-国道542项目（二批次）</v>
      </c>
      <c r="R733" s="8"/>
    </row>
    <row r="734" hidden="1" spans="2:18">
      <c r="B734" s="4" t="s">
        <v>108</v>
      </c>
      <c r="C734" s="5">
        <v>45714</v>
      </c>
      <c r="D734" s="4" t="str">
        <f>VLOOKUP(B734,辅助信息!E:K,7,FALSE)</f>
        <v>JWDDCD2024102400111</v>
      </c>
      <c r="E734" s="4" t="str">
        <f>VLOOKUP(F734,辅助信息!A:B,2,FALSE)</f>
        <v>螺纹钢</v>
      </c>
      <c r="F734" s="4" t="s">
        <v>27</v>
      </c>
      <c r="G734" s="7">
        <v>36</v>
      </c>
      <c r="H734" s="7" t="str">
        <f>_xlfn._xlws.FILTER('[1]2025年已发货'!$E:$E,'[1]2025年已发货'!$F:$F&amp;'[1]2025年已发货'!$C:$C&amp;'[1]2025年已发货'!$G:$G&amp;'[1]2025年已发货'!$H:$H=C734&amp;F734&amp;I734&amp;J734,"未发货")</f>
        <v>未发货</v>
      </c>
      <c r="I734" s="4" t="str">
        <f>VLOOKUP(B734,辅助信息!E:I,3,FALSE)</f>
        <v>（五冶达州国道542项目-三工区路基八工段(连接线)）四川省达州市达川区大堰镇梨子沟</v>
      </c>
      <c r="J734" s="4" t="str">
        <f>VLOOKUP(B734,辅助信息!E:I,4,FALSE)</f>
        <v>谭鹏程</v>
      </c>
      <c r="K734" s="4">
        <f>VLOOKUP(J734,辅助信息!H:I,2,FALSE)</f>
        <v>18280895666</v>
      </c>
      <c r="L734" s="85"/>
      <c r="M734" s="106">
        <v>45717</v>
      </c>
      <c r="N734" s="69"/>
      <c r="O734" s="69">
        <f ca="1" t="shared" si="20"/>
        <v>0</v>
      </c>
      <c r="P734" s="69">
        <f ca="1" t="shared" si="21"/>
        <v>69</v>
      </c>
      <c r="Q734" s="8" t="str">
        <f>VLOOKUP(B734,辅助信息!E:M,9,FALSE)</f>
        <v>ZTWM-CDGS-XS-2024-0181-五冶天府-国道542项目（二批次）</v>
      </c>
      <c r="R734" s="8"/>
    </row>
    <row r="735" hidden="1" spans="2:18">
      <c r="B735" s="4" t="s">
        <v>108</v>
      </c>
      <c r="C735" s="5">
        <v>45714</v>
      </c>
      <c r="D735" s="4" t="str">
        <f>VLOOKUP(B735,辅助信息!E:K,7,FALSE)</f>
        <v>JWDDCD2024102400111</v>
      </c>
      <c r="E735" s="4" t="str">
        <f>VLOOKUP(F735,辅助信息!A:B,2,FALSE)</f>
        <v>螺纹钢</v>
      </c>
      <c r="F735" s="4" t="s">
        <v>32</v>
      </c>
      <c r="G735" s="7">
        <v>27</v>
      </c>
      <c r="H735" s="7" t="str">
        <f>_xlfn._xlws.FILTER('[1]2025年已发货'!$E:$E,'[1]2025年已发货'!$F:$F&amp;'[1]2025年已发货'!$C:$C&amp;'[1]2025年已发货'!$G:$G&amp;'[1]2025年已发货'!$H:$H=C735&amp;F735&amp;I735&amp;J735,"未发货")</f>
        <v>未发货</v>
      </c>
      <c r="I735" s="4" t="str">
        <f>VLOOKUP(B735,辅助信息!E:I,3,FALSE)</f>
        <v>（五冶达州国道542项目-三工区路基八工段(连接线)）四川省达州市达川区大堰镇梨子沟</v>
      </c>
      <c r="J735" s="4" t="str">
        <f>VLOOKUP(B735,辅助信息!E:I,4,FALSE)</f>
        <v>谭鹏程</v>
      </c>
      <c r="K735" s="4">
        <f>VLOOKUP(J735,辅助信息!H:I,2,FALSE)</f>
        <v>18280895666</v>
      </c>
      <c r="L735" s="85"/>
      <c r="M735" s="106">
        <v>45717</v>
      </c>
      <c r="N735" s="69"/>
      <c r="O735" s="69">
        <f ca="1" t="shared" si="20"/>
        <v>0</v>
      </c>
      <c r="P735" s="69">
        <f ca="1" t="shared" si="21"/>
        <v>69</v>
      </c>
      <c r="Q735" s="8" t="str">
        <f>VLOOKUP(B735,辅助信息!E:M,9,FALSE)</f>
        <v>ZTWM-CDGS-XS-2024-0181-五冶天府-国道542项目（二批次）</v>
      </c>
      <c r="R735" s="8"/>
    </row>
    <row r="736" hidden="1" spans="2:18">
      <c r="B736" s="4" t="s">
        <v>108</v>
      </c>
      <c r="C736" s="5">
        <v>45714</v>
      </c>
      <c r="D736" s="4" t="str">
        <f>VLOOKUP(B736,辅助信息!E:K,7,FALSE)</f>
        <v>JWDDCD2024102400111</v>
      </c>
      <c r="E736" s="4" t="str">
        <f>VLOOKUP(F736,辅助信息!A:B,2,FALSE)</f>
        <v>螺纹钢</v>
      </c>
      <c r="F736" s="4" t="s">
        <v>30</v>
      </c>
      <c r="G736" s="7">
        <v>60</v>
      </c>
      <c r="H736" s="7" t="str">
        <f>_xlfn._xlws.FILTER('[1]2025年已发货'!$E:$E,'[1]2025年已发货'!$F:$F&amp;'[1]2025年已发货'!$C:$C&amp;'[1]2025年已发货'!$G:$G&amp;'[1]2025年已发货'!$H:$H=C736&amp;F736&amp;I736&amp;J736,"未发货")</f>
        <v>未发货</v>
      </c>
      <c r="I736" s="4" t="str">
        <f>VLOOKUP(B736,辅助信息!E:I,3,FALSE)</f>
        <v>（五冶达州国道542项目-三工区路基八工段(连接线)）四川省达州市达川区大堰镇梨子沟</v>
      </c>
      <c r="J736" s="4" t="str">
        <f>VLOOKUP(B736,辅助信息!E:I,4,FALSE)</f>
        <v>谭鹏程</v>
      </c>
      <c r="K736" s="4">
        <f>VLOOKUP(J736,辅助信息!H:I,2,FALSE)</f>
        <v>18280895666</v>
      </c>
      <c r="L736" s="85"/>
      <c r="M736" s="106">
        <v>45717</v>
      </c>
      <c r="N736" s="69"/>
      <c r="O736" s="69">
        <f ca="1" t="shared" si="20"/>
        <v>0</v>
      </c>
      <c r="P736" s="69">
        <f ca="1" t="shared" si="21"/>
        <v>69</v>
      </c>
      <c r="Q736" s="8" t="str">
        <f>VLOOKUP(B736,辅助信息!E:M,9,FALSE)</f>
        <v>ZTWM-CDGS-XS-2024-0181-五冶天府-国道542项目（二批次）</v>
      </c>
      <c r="R736" s="8"/>
    </row>
    <row r="737" hidden="1" spans="2:18">
      <c r="B737" s="4" t="s">
        <v>108</v>
      </c>
      <c r="C737" s="5">
        <v>45714</v>
      </c>
      <c r="D737" s="4" t="str">
        <f>VLOOKUP(B737,辅助信息!E:K,7,FALSE)</f>
        <v>JWDDCD2024102400111</v>
      </c>
      <c r="E737" s="4" t="str">
        <f>VLOOKUP(F737,辅助信息!A:B,2,FALSE)</f>
        <v>螺纹钢</v>
      </c>
      <c r="F737" s="4" t="s">
        <v>52</v>
      </c>
      <c r="G737" s="7">
        <v>10</v>
      </c>
      <c r="H737" s="7" t="str">
        <f>_xlfn._xlws.FILTER('[1]2025年已发货'!$E:$E,'[1]2025年已发货'!$F:$F&amp;'[1]2025年已发货'!$C:$C&amp;'[1]2025年已发货'!$G:$G&amp;'[1]2025年已发货'!$H:$H=C737&amp;F737&amp;I737&amp;J737,"未发货")</f>
        <v>未发货</v>
      </c>
      <c r="I737" s="4" t="str">
        <f>VLOOKUP(B737,辅助信息!E:I,3,FALSE)</f>
        <v>（五冶达州国道542项目-三工区路基八工段(连接线)）四川省达州市达川区大堰镇梨子沟</v>
      </c>
      <c r="J737" s="4" t="str">
        <f>VLOOKUP(B737,辅助信息!E:I,4,FALSE)</f>
        <v>谭鹏程</v>
      </c>
      <c r="K737" s="4">
        <f>VLOOKUP(J737,辅助信息!H:I,2,FALSE)</f>
        <v>18280895666</v>
      </c>
      <c r="L737" s="83"/>
      <c r="M737" s="106">
        <v>45717</v>
      </c>
      <c r="N737" s="69"/>
      <c r="O737" s="69">
        <f ca="1" t="shared" si="20"/>
        <v>0</v>
      </c>
      <c r="P737" s="69">
        <f ca="1" t="shared" si="21"/>
        <v>69</v>
      </c>
      <c r="Q737" s="8" t="str">
        <f>VLOOKUP(B737,辅助信息!E:M,9,FALSE)</f>
        <v>ZTWM-CDGS-XS-2024-0181-五冶天府-国道542项目（二批次）</v>
      </c>
      <c r="R737" s="8"/>
    </row>
    <row r="738" hidden="1" spans="2:18">
      <c r="B738" s="4" t="s">
        <v>69</v>
      </c>
      <c r="C738" s="5">
        <v>45714</v>
      </c>
      <c r="D738" s="4" t="str">
        <f>VLOOKUP(B738,辅助信息!E:K,7,FALSE)</f>
        <v>JWDDCD2025050800081</v>
      </c>
      <c r="E738" s="4" t="str">
        <f>VLOOKUP(F738,辅助信息!A:B,2,FALSE)</f>
        <v>盘螺</v>
      </c>
      <c r="F738" s="4" t="s">
        <v>40</v>
      </c>
      <c r="G738" s="7">
        <f>20*2.5</f>
        <v>50</v>
      </c>
      <c r="H738" s="7">
        <f>_xlfn._xlws.FILTER('[1]2025年已发货'!$E:$E,'[1]2025年已发货'!$F:$F&amp;'[1]2025年已发货'!$C:$C&amp;'[1]2025年已发货'!$G:$G&amp;'[1]2025年已发货'!$H:$H=C738&amp;F738&amp;I738&amp;J738,"未发货")</f>
        <v>35</v>
      </c>
      <c r="I738" s="4" t="str">
        <f>VLOOKUP(B738,辅助信息!E:I,3,FALSE)</f>
        <v>（商投建工达州中医药科技园-4工区-2号楼）达州市通川区达州中医药职业学院犀牛大道北段</v>
      </c>
      <c r="J738" s="4" t="str">
        <f>VLOOKUP(B738,辅助信息!E:I,4,FALSE)</f>
        <v>张扬</v>
      </c>
      <c r="K738" s="4">
        <f>VLOOKUP(J738,辅助信息!H:I,2,FALSE)</f>
        <v>18381904567</v>
      </c>
      <c r="L738" s="84" t="str">
        <f>VLOOKUP(B738,辅助信息!E:J,6,FALSE)</f>
        <v>控制炉批号尽量少,优先安排达钢,提前联系到场规格及数量</v>
      </c>
      <c r="M738" s="106">
        <v>45716</v>
      </c>
      <c r="N738" s="69"/>
      <c r="O738" s="69">
        <f ca="1" t="shared" si="20"/>
        <v>0</v>
      </c>
      <c r="P738" s="69">
        <f ca="1" t="shared" si="21"/>
        <v>70</v>
      </c>
      <c r="Q738" s="8" t="str">
        <f>VLOOKUP(B738,辅助信息!E:M,9,FALSE)</f>
        <v>ZTWM-CDGS-XS-2024-0134-商投建工达州中医药科技成果示范园项目</v>
      </c>
      <c r="R738" s="8"/>
    </row>
    <row r="739" hidden="1" spans="2:18">
      <c r="B739" s="4" t="s">
        <v>69</v>
      </c>
      <c r="C739" s="5">
        <v>45714</v>
      </c>
      <c r="D739" s="4" t="str">
        <f>VLOOKUP(B739,辅助信息!E:K,7,FALSE)</f>
        <v>JWDDCD2025050800081</v>
      </c>
      <c r="E739" s="4" t="str">
        <f>VLOOKUP(F739,辅助信息!A:B,2,FALSE)</f>
        <v>盘螺</v>
      </c>
      <c r="F739" s="4" t="s">
        <v>41</v>
      </c>
      <c r="G739" s="7">
        <f>10*2.5</f>
        <v>25</v>
      </c>
      <c r="H739" s="7" t="str">
        <f>_xlfn._xlws.FILTER('[1]2025年已发货'!$E:$E,'[1]2025年已发货'!$F:$F&amp;'[1]2025年已发货'!$C:$C&amp;'[1]2025年已发货'!$G:$G&amp;'[1]2025年已发货'!$H:$H=C739&amp;F739&amp;I739&amp;J739,"未发货")</f>
        <v>未发货</v>
      </c>
      <c r="I739" s="4" t="str">
        <f>VLOOKUP(B739,辅助信息!E:I,3,FALSE)</f>
        <v>（商投建工达州中医药科技园-4工区-2号楼）达州市通川区达州中医药职业学院犀牛大道北段</v>
      </c>
      <c r="J739" s="4" t="str">
        <f>VLOOKUP(B739,辅助信息!E:I,4,FALSE)</f>
        <v>张扬</v>
      </c>
      <c r="K739" s="4">
        <f>VLOOKUP(J739,辅助信息!H:I,2,FALSE)</f>
        <v>18381904567</v>
      </c>
      <c r="L739" s="83"/>
      <c r="M739" s="106">
        <v>45716</v>
      </c>
      <c r="N739" s="69"/>
      <c r="O739" s="69">
        <f ca="1" t="shared" si="20"/>
        <v>0</v>
      </c>
      <c r="P739" s="69">
        <f ca="1" t="shared" si="21"/>
        <v>70</v>
      </c>
      <c r="Q739" s="8" t="str">
        <f>VLOOKUP(B739,辅助信息!E:M,9,FALSE)</f>
        <v>ZTWM-CDGS-XS-2024-0134-商投建工达州中医药科技成果示范园项目</v>
      </c>
      <c r="R739" s="8"/>
    </row>
    <row r="740" hidden="1" spans="2:18">
      <c r="B740" s="4" t="s">
        <v>56</v>
      </c>
      <c r="C740" s="5">
        <v>45714</v>
      </c>
      <c r="D740" s="4" t="str">
        <f>VLOOKUP(B740,辅助信息!E:K,7,FALSE)</f>
        <v>JWDDCD2025050800081</v>
      </c>
      <c r="E740" s="4" t="str">
        <f>VLOOKUP(F740,辅助信息!A:B,2,FALSE)</f>
        <v>螺纹钢</v>
      </c>
      <c r="F740" s="4" t="s">
        <v>27</v>
      </c>
      <c r="G740" s="7">
        <v>12</v>
      </c>
      <c r="H740" s="7">
        <f>_xlfn._xlws.FILTER('[1]2025年已发货'!$E:$E,'[1]2025年已发货'!$F:$F&amp;'[1]2025年已发货'!$C:$C&amp;'[1]2025年已发货'!$G:$G&amp;'[1]2025年已发货'!$H:$H=C740&amp;F740&amp;I740&amp;J740,"未发货")</f>
        <v>12</v>
      </c>
      <c r="I740" s="4" t="str">
        <f>VLOOKUP(B740,辅助信息!E:I,3,FALSE)</f>
        <v>（商投建工达州中医药科技园-4工区-7号楼）达州市通川区达州中医药职业学院犀牛大道北段</v>
      </c>
      <c r="J740" s="4" t="str">
        <f>VLOOKUP(B740,辅助信息!E:I,4,FALSE)</f>
        <v>张扬</v>
      </c>
      <c r="K740" s="4">
        <f>VLOOKUP(J740,辅助信息!H:I,2,FALSE)</f>
        <v>18381904567</v>
      </c>
      <c r="L740" s="84" t="str">
        <f>VLOOKUP(B740,辅助信息!E:J,6,FALSE)</f>
        <v>控制炉批号尽量少,优先安排达钢,提前联系到场规格及数量</v>
      </c>
      <c r="M740" s="106">
        <v>45716</v>
      </c>
      <c r="N740" s="69"/>
      <c r="O740" s="69">
        <f ca="1" t="shared" si="20"/>
        <v>0</v>
      </c>
      <c r="P740" s="69">
        <f ca="1" t="shared" si="21"/>
        <v>70</v>
      </c>
      <c r="Q740" s="8" t="str">
        <f>VLOOKUP(B740,辅助信息!E:M,9,FALSE)</f>
        <v>ZTWM-CDGS-XS-2024-0134-商投建工达州中医药科技成果示范园项目</v>
      </c>
      <c r="R740" s="8"/>
    </row>
    <row r="741" hidden="1" spans="2:18">
      <c r="B741" s="4" t="s">
        <v>56</v>
      </c>
      <c r="C741" s="5">
        <v>45714</v>
      </c>
      <c r="D741" s="4" t="str">
        <f>VLOOKUP(B741,辅助信息!E:K,7,FALSE)</f>
        <v>JWDDCD2025050800081</v>
      </c>
      <c r="E741" s="4" t="str">
        <f>VLOOKUP(F741,辅助信息!A:B,2,FALSE)</f>
        <v>螺纹钢</v>
      </c>
      <c r="F741" s="4" t="s">
        <v>32</v>
      </c>
      <c r="G741" s="7">
        <v>12</v>
      </c>
      <c r="H741" s="7">
        <f>_xlfn._xlws.FILTER('[1]2025年已发货'!$E:$E,'[1]2025年已发货'!$F:$F&amp;'[1]2025年已发货'!$C:$C&amp;'[1]2025年已发货'!$G:$G&amp;'[1]2025年已发货'!$H:$H=C741&amp;F741&amp;I741&amp;J741,"未发货")</f>
        <v>12</v>
      </c>
      <c r="I741" s="4" t="str">
        <f>VLOOKUP(B741,辅助信息!E:I,3,FALSE)</f>
        <v>（商投建工达州中医药科技园-4工区-7号楼）达州市通川区达州中医药职业学院犀牛大道北段</v>
      </c>
      <c r="J741" s="4" t="str">
        <f>VLOOKUP(B741,辅助信息!E:I,4,FALSE)</f>
        <v>张扬</v>
      </c>
      <c r="K741" s="4">
        <f>VLOOKUP(J741,辅助信息!H:I,2,FALSE)</f>
        <v>18381904567</v>
      </c>
      <c r="L741" s="85"/>
      <c r="M741" s="106">
        <v>45716</v>
      </c>
      <c r="N741" s="69"/>
      <c r="O741" s="69">
        <f ca="1" t="shared" si="20"/>
        <v>0</v>
      </c>
      <c r="P741" s="69">
        <f ca="1" t="shared" si="21"/>
        <v>70</v>
      </c>
      <c r="Q741" s="8" t="str">
        <f>VLOOKUP(B741,辅助信息!E:M,9,FALSE)</f>
        <v>ZTWM-CDGS-XS-2024-0134-商投建工达州中医药科技成果示范园项目</v>
      </c>
      <c r="R741" s="8"/>
    </row>
    <row r="742" hidden="1" spans="2:18">
      <c r="B742" s="4" t="s">
        <v>56</v>
      </c>
      <c r="C742" s="5">
        <v>45714</v>
      </c>
      <c r="D742" s="4" t="str">
        <f>VLOOKUP(B742,辅助信息!E:K,7,FALSE)</f>
        <v>JWDDCD2025050800081</v>
      </c>
      <c r="E742" s="4" t="str">
        <f>VLOOKUP(F742,辅助信息!A:B,2,FALSE)</f>
        <v>螺纹钢</v>
      </c>
      <c r="F742" s="4" t="s">
        <v>30</v>
      </c>
      <c r="G742" s="7">
        <v>15</v>
      </c>
      <c r="H742" s="7" t="str">
        <f>_xlfn._xlws.FILTER('[1]2025年已发货'!$E:$E,'[1]2025年已发货'!$F:$F&amp;'[1]2025年已发货'!$C:$C&amp;'[1]2025年已发货'!$G:$G&amp;'[1]2025年已发货'!$H:$H=C742&amp;F742&amp;I742&amp;J742,"未发货")</f>
        <v>未发货</v>
      </c>
      <c r="I742" s="4" t="str">
        <f>VLOOKUP(B742,辅助信息!E:I,3,FALSE)</f>
        <v>（商投建工达州中医药科技园-4工区-7号楼）达州市通川区达州中医药职业学院犀牛大道北段</v>
      </c>
      <c r="J742" s="4" t="str">
        <f>VLOOKUP(B742,辅助信息!E:I,4,FALSE)</f>
        <v>张扬</v>
      </c>
      <c r="K742" s="4">
        <f>VLOOKUP(J742,辅助信息!H:I,2,FALSE)</f>
        <v>18381904567</v>
      </c>
      <c r="L742" s="85"/>
      <c r="M742" s="106">
        <v>45716</v>
      </c>
      <c r="N742" s="69"/>
      <c r="O742" s="69">
        <f ca="1" t="shared" si="20"/>
        <v>0</v>
      </c>
      <c r="P742" s="69">
        <f ca="1" t="shared" si="21"/>
        <v>70</v>
      </c>
      <c r="Q742" s="8" t="str">
        <f>VLOOKUP(B742,辅助信息!E:M,9,FALSE)</f>
        <v>ZTWM-CDGS-XS-2024-0134-商投建工达州中医药科技成果示范园项目</v>
      </c>
      <c r="R742" s="8"/>
    </row>
    <row r="743" hidden="1" spans="2:18">
      <c r="B743" s="4" t="s">
        <v>56</v>
      </c>
      <c r="C743" s="5">
        <v>45714</v>
      </c>
      <c r="D743" s="4" t="str">
        <f>VLOOKUP(B743,辅助信息!E:K,7,FALSE)</f>
        <v>JWDDCD2025050800081</v>
      </c>
      <c r="E743" s="4" t="str">
        <f>VLOOKUP(F743,辅助信息!A:B,2,FALSE)</f>
        <v>螺纹钢</v>
      </c>
      <c r="F743" s="4" t="s">
        <v>33</v>
      </c>
      <c r="G743" s="7">
        <v>12</v>
      </c>
      <c r="H743" s="7" t="str">
        <f>_xlfn._xlws.FILTER('[1]2025年已发货'!$E:$E,'[1]2025年已发货'!$F:$F&amp;'[1]2025年已发货'!$C:$C&amp;'[1]2025年已发货'!$G:$G&amp;'[1]2025年已发货'!$H:$H=C743&amp;F743&amp;I743&amp;J743,"未发货")</f>
        <v>未发货</v>
      </c>
      <c r="I743" s="4" t="str">
        <f>VLOOKUP(B743,辅助信息!E:I,3,FALSE)</f>
        <v>（商投建工达州中医药科技园-4工区-7号楼）达州市通川区达州中医药职业学院犀牛大道北段</v>
      </c>
      <c r="J743" s="4" t="str">
        <f>VLOOKUP(B743,辅助信息!E:I,4,FALSE)</f>
        <v>张扬</v>
      </c>
      <c r="K743" s="4">
        <f>VLOOKUP(J743,辅助信息!H:I,2,FALSE)</f>
        <v>18381904567</v>
      </c>
      <c r="L743" s="85"/>
      <c r="M743" s="106">
        <v>45716</v>
      </c>
      <c r="N743" s="69"/>
      <c r="O743" s="69">
        <f ca="1" t="shared" si="20"/>
        <v>0</v>
      </c>
      <c r="P743" s="69">
        <f ca="1" t="shared" si="21"/>
        <v>70</v>
      </c>
      <c r="Q743" s="8" t="str">
        <f>VLOOKUP(B743,辅助信息!E:M,9,FALSE)</f>
        <v>ZTWM-CDGS-XS-2024-0134-商投建工达州中医药科技成果示范园项目</v>
      </c>
      <c r="R743" s="8"/>
    </row>
    <row r="744" hidden="1" spans="2:18">
      <c r="B744" s="4" t="s">
        <v>56</v>
      </c>
      <c r="C744" s="5">
        <v>45714</v>
      </c>
      <c r="D744" s="4" t="str">
        <f>VLOOKUP(B744,辅助信息!E:K,7,FALSE)</f>
        <v>JWDDCD2025050800081</v>
      </c>
      <c r="E744" s="4" t="str">
        <f>VLOOKUP(F744,辅助信息!A:B,2,FALSE)</f>
        <v>螺纹钢</v>
      </c>
      <c r="F744" s="4" t="s">
        <v>28</v>
      </c>
      <c r="G744" s="7">
        <v>15</v>
      </c>
      <c r="H744" s="7">
        <f>_xlfn._xlws.FILTER('[1]2025年已发货'!$E:$E,'[1]2025年已发货'!$F:$F&amp;'[1]2025年已发货'!$C:$C&amp;'[1]2025年已发货'!$G:$G&amp;'[1]2025年已发货'!$H:$H=C744&amp;F744&amp;I744&amp;J744,"未发货")</f>
        <v>8</v>
      </c>
      <c r="I744" s="4" t="str">
        <f>VLOOKUP(B744,辅助信息!E:I,3,FALSE)</f>
        <v>（商投建工达州中医药科技园-4工区-7号楼）达州市通川区达州中医药职业学院犀牛大道北段</v>
      </c>
      <c r="J744" s="4" t="str">
        <f>VLOOKUP(B744,辅助信息!E:I,4,FALSE)</f>
        <v>张扬</v>
      </c>
      <c r="K744" s="4">
        <f>VLOOKUP(J744,辅助信息!H:I,2,FALSE)</f>
        <v>18381904567</v>
      </c>
      <c r="L744" s="85"/>
      <c r="M744" s="106">
        <v>45716</v>
      </c>
      <c r="N744" s="69"/>
      <c r="O744" s="69">
        <f ca="1" t="shared" si="20"/>
        <v>0</v>
      </c>
      <c r="P744" s="69">
        <f ca="1" t="shared" si="21"/>
        <v>70</v>
      </c>
      <c r="Q744" s="8" t="str">
        <f>VLOOKUP(B744,辅助信息!E:M,9,FALSE)</f>
        <v>ZTWM-CDGS-XS-2024-0134-商投建工达州中医药科技成果示范园项目</v>
      </c>
      <c r="R744" s="8"/>
    </row>
    <row r="745" hidden="1" spans="2:18">
      <c r="B745" s="4" t="s">
        <v>56</v>
      </c>
      <c r="C745" s="5">
        <v>45714</v>
      </c>
      <c r="D745" s="4" t="str">
        <f>VLOOKUP(B745,辅助信息!E:K,7,FALSE)</f>
        <v>JWDDCD2025050800081</v>
      </c>
      <c r="E745" s="4" t="str">
        <f>VLOOKUP(F745,辅助信息!A:B,2,FALSE)</f>
        <v>螺纹钢</v>
      </c>
      <c r="F745" s="4" t="s">
        <v>18</v>
      </c>
      <c r="G745" s="7">
        <v>12</v>
      </c>
      <c r="H745" s="7">
        <f>_xlfn._xlws.FILTER('[1]2025年已发货'!$E:$E,'[1]2025年已发货'!$F:$F&amp;'[1]2025年已发货'!$C:$C&amp;'[1]2025年已发货'!$G:$G&amp;'[1]2025年已发货'!$H:$H=C745&amp;F745&amp;I745&amp;J745,"未发货")</f>
        <v>5</v>
      </c>
      <c r="I745" s="4" t="str">
        <f>VLOOKUP(B745,辅助信息!E:I,3,FALSE)</f>
        <v>（商投建工达州中医药科技园-4工区-7号楼）达州市通川区达州中医药职业学院犀牛大道北段</v>
      </c>
      <c r="J745" s="4" t="str">
        <f>VLOOKUP(B745,辅助信息!E:I,4,FALSE)</f>
        <v>张扬</v>
      </c>
      <c r="K745" s="4">
        <f>VLOOKUP(J745,辅助信息!H:I,2,FALSE)</f>
        <v>18381904567</v>
      </c>
      <c r="L745" s="83"/>
      <c r="M745" s="106">
        <v>45716</v>
      </c>
      <c r="N745" s="69"/>
      <c r="O745" s="69">
        <f ca="1" t="shared" si="20"/>
        <v>0</v>
      </c>
      <c r="P745" s="69">
        <f ca="1" t="shared" si="21"/>
        <v>70</v>
      </c>
      <c r="Q745" s="8" t="str">
        <f>VLOOKUP(B745,辅助信息!E:M,9,FALSE)</f>
        <v>ZTWM-CDGS-XS-2024-0134-商投建工达州中医药科技成果示范园项目</v>
      </c>
      <c r="R745" s="8"/>
    </row>
    <row r="746" hidden="1" spans="2:18">
      <c r="B746" s="4" t="s">
        <v>20</v>
      </c>
      <c r="C746" s="5">
        <v>45714</v>
      </c>
      <c r="D746" s="4" t="str">
        <f>VLOOKUP(B746,辅助信息!E:K,7,FALSE)</f>
        <v>JWDDCD2025021900064</v>
      </c>
      <c r="E746" s="4" t="str">
        <f>VLOOKUP(F746,辅助信息!A:B,2,FALSE)</f>
        <v>盘螺</v>
      </c>
      <c r="F746" s="4" t="s">
        <v>49</v>
      </c>
      <c r="G746" s="7">
        <v>11</v>
      </c>
      <c r="H746" s="7">
        <f>_xlfn._xlws.FILTER('[1]2025年已发货'!$E:$E,'[1]2025年已发货'!$F:$F&amp;'[1]2025年已发货'!$C:$C&amp;'[1]2025年已发货'!$G:$G&amp;'[1]2025年已发货'!$H:$H=C746&amp;F746&amp;I746&amp;J746,"未发货")</f>
        <v>11</v>
      </c>
      <c r="I746" s="4" t="str">
        <f>VLOOKUP(B746,辅助信息!E:I,3,FALSE)</f>
        <v>(五冶钢构医学科学产业园建设项目房建三部-一标（7-2）)四川省南充市顺庆区搬罾街道学府大道二段</v>
      </c>
      <c r="J746" s="4" t="str">
        <f>VLOOKUP(B746,辅助信息!E:I,4,FALSE)</f>
        <v>郑林</v>
      </c>
      <c r="K746" s="4">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9"/>
      <c r="O746" s="69">
        <f ca="1" t="shared" si="20"/>
        <v>0</v>
      </c>
      <c r="P746" s="69">
        <f ca="1" t="shared" si="21"/>
        <v>70</v>
      </c>
      <c r="Q746" s="8" t="str">
        <f>VLOOKUP(B746,辅助信息!E:M,9,FALSE)</f>
        <v>ZTWM-CDGS-XS-2024-0248-五冶钢构-南充市医学院项目</v>
      </c>
      <c r="R746" s="8"/>
    </row>
    <row r="747" hidden="1" spans="2:18">
      <c r="B747" s="4" t="s">
        <v>20</v>
      </c>
      <c r="C747" s="5">
        <v>45714</v>
      </c>
      <c r="D747" s="4" t="str">
        <f>VLOOKUP(B747,辅助信息!E:K,7,FALSE)</f>
        <v>JWDDCD2025021900064</v>
      </c>
      <c r="E747" s="4" t="str">
        <f>VLOOKUP(F747,辅助信息!A:B,2,FALSE)</f>
        <v>盘螺</v>
      </c>
      <c r="F747" s="4" t="s">
        <v>40</v>
      </c>
      <c r="G747" s="7">
        <v>18</v>
      </c>
      <c r="H747" s="7">
        <f>_xlfn._xlws.FILTER('[1]2025年已发货'!$E:$E,'[1]2025年已发货'!$F:$F&amp;'[1]2025年已发货'!$C:$C&amp;'[1]2025年已发货'!$G:$G&amp;'[1]2025年已发货'!$H:$H=C747&amp;F747&amp;I747&amp;J747,"未发货")</f>
        <v>18</v>
      </c>
      <c r="I747" s="4" t="str">
        <f>VLOOKUP(B747,辅助信息!E:I,3,FALSE)</f>
        <v>(五冶钢构医学科学产业园建设项目房建三部-一标（7-2）)四川省南充市顺庆区搬罾街道学府大道二段</v>
      </c>
      <c r="J747" s="4" t="str">
        <f>VLOOKUP(B747,辅助信息!E:I,4,FALSE)</f>
        <v>郑林</v>
      </c>
      <c r="K747" s="4">
        <f>VLOOKUP(J747,辅助信息!H:I,2,FALSE)</f>
        <v>18349955455</v>
      </c>
      <c r="L747" s="85"/>
      <c r="M747" s="106">
        <v>45716</v>
      </c>
      <c r="N747" s="69"/>
      <c r="O747" s="69">
        <f ca="1" t="shared" si="20"/>
        <v>0</v>
      </c>
      <c r="P747" s="69">
        <f ca="1" t="shared" si="21"/>
        <v>70</v>
      </c>
      <c r="Q747" s="8" t="str">
        <f>VLOOKUP(B747,辅助信息!E:M,9,FALSE)</f>
        <v>ZTWM-CDGS-XS-2024-0248-五冶钢构-南充市医学院项目</v>
      </c>
      <c r="R747" s="8"/>
    </row>
    <row r="748" hidden="1" spans="2:18">
      <c r="B748" s="4" t="s">
        <v>20</v>
      </c>
      <c r="C748" s="5">
        <v>45714</v>
      </c>
      <c r="D748" s="4" t="str">
        <f>VLOOKUP(B748,辅助信息!E:K,7,FALSE)</f>
        <v>JWDDCD2025021900064</v>
      </c>
      <c r="E748" s="4" t="str">
        <f>VLOOKUP(F748,辅助信息!A:B,2,FALSE)</f>
        <v>盘螺</v>
      </c>
      <c r="F748" s="4" t="s">
        <v>41</v>
      </c>
      <c r="G748" s="7">
        <v>9</v>
      </c>
      <c r="H748" s="7">
        <f>_xlfn._xlws.FILTER('[1]2025年已发货'!$E:$E,'[1]2025年已发货'!$F:$F&amp;'[1]2025年已发货'!$C:$C&amp;'[1]2025年已发货'!$G:$G&amp;'[1]2025年已发货'!$H:$H=C748&amp;F748&amp;I748&amp;J748,"未发货")</f>
        <v>9</v>
      </c>
      <c r="I748" s="4" t="str">
        <f>VLOOKUP(B748,辅助信息!E:I,3,FALSE)</f>
        <v>(五冶钢构医学科学产业园建设项目房建三部-一标（7-2）)四川省南充市顺庆区搬罾街道学府大道二段</v>
      </c>
      <c r="J748" s="4" t="str">
        <f>VLOOKUP(B748,辅助信息!E:I,4,FALSE)</f>
        <v>郑林</v>
      </c>
      <c r="K748" s="4">
        <f>VLOOKUP(J748,辅助信息!H:I,2,FALSE)</f>
        <v>18349955455</v>
      </c>
      <c r="L748" s="85"/>
      <c r="M748" s="106">
        <v>45716</v>
      </c>
      <c r="N748" s="69"/>
      <c r="O748" s="69">
        <f ca="1" t="shared" si="20"/>
        <v>0</v>
      </c>
      <c r="P748" s="69">
        <f ca="1" t="shared" si="21"/>
        <v>70</v>
      </c>
      <c r="Q748" s="8" t="str">
        <f>VLOOKUP(B748,辅助信息!E:M,9,FALSE)</f>
        <v>ZTWM-CDGS-XS-2024-0248-五冶钢构-南充市医学院项目</v>
      </c>
      <c r="R748" s="8"/>
    </row>
    <row r="749" hidden="1" spans="2:18">
      <c r="B749" s="4" t="s">
        <v>20</v>
      </c>
      <c r="C749" s="5">
        <v>45714</v>
      </c>
      <c r="D749" s="4" t="str">
        <f>VLOOKUP(B749,辅助信息!E:K,7,FALSE)</f>
        <v>JWDDCD2025021900064</v>
      </c>
      <c r="E749" s="4" t="str">
        <f>VLOOKUP(F749,辅助信息!A:B,2,FALSE)</f>
        <v>螺纹钢</v>
      </c>
      <c r="F749" s="4" t="s">
        <v>27</v>
      </c>
      <c r="G749" s="7">
        <v>10</v>
      </c>
      <c r="H749" s="7">
        <f>_xlfn._xlws.FILTER('[1]2025年已发货'!$E:$E,'[1]2025年已发货'!$F:$F&amp;'[1]2025年已发货'!$C:$C&amp;'[1]2025年已发货'!$G:$G&amp;'[1]2025年已发货'!$H:$H=C749&amp;F749&amp;I749&amp;J749,"未发货")</f>
        <v>10</v>
      </c>
      <c r="I749" s="4" t="str">
        <f>VLOOKUP(B749,辅助信息!E:I,3,FALSE)</f>
        <v>(五冶钢构医学科学产业园建设项目房建三部-一标（7-2）)四川省南充市顺庆区搬罾街道学府大道二段</v>
      </c>
      <c r="J749" s="4" t="str">
        <f>VLOOKUP(B749,辅助信息!E:I,4,FALSE)</f>
        <v>郑林</v>
      </c>
      <c r="K749" s="4">
        <f>VLOOKUP(J749,辅助信息!H:I,2,FALSE)</f>
        <v>18349955455</v>
      </c>
      <c r="L749" s="85"/>
      <c r="M749" s="106">
        <v>45716</v>
      </c>
      <c r="N749" s="69"/>
      <c r="O749" s="69">
        <f ca="1" t="shared" si="20"/>
        <v>0</v>
      </c>
      <c r="P749" s="69">
        <f ca="1" t="shared" si="21"/>
        <v>70</v>
      </c>
      <c r="Q749" s="8" t="str">
        <f>VLOOKUP(B749,辅助信息!E:M,9,FALSE)</f>
        <v>ZTWM-CDGS-XS-2024-0248-五冶钢构-南充市医学院项目</v>
      </c>
      <c r="R749" s="8"/>
    </row>
    <row r="750" hidden="1" spans="2:18">
      <c r="B750" s="4" t="s">
        <v>20</v>
      </c>
      <c r="C750" s="5">
        <v>45714</v>
      </c>
      <c r="D750" s="4" t="str">
        <f>VLOOKUP(B750,辅助信息!E:K,7,FALSE)</f>
        <v>JWDDCD2025021900064</v>
      </c>
      <c r="E750" s="4" t="str">
        <f>VLOOKUP(F750,辅助信息!A:B,2,FALSE)</f>
        <v>螺纹钢</v>
      </c>
      <c r="F750" s="4" t="s">
        <v>19</v>
      </c>
      <c r="G750" s="7">
        <v>24</v>
      </c>
      <c r="H750" s="7">
        <f>_xlfn._xlws.FILTER('[1]2025年已发货'!$E:$E,'[1]2025年已发货'!$F:$F&amp;'[1]2025年已发货'!$C:$C&amp;'[1]2025年已发货'!$G:$G&amp;'[1]2025年已发货'!$H:$H=C750&amp;F750&amp;I750&amp;J750,"未发货")</f>
        <v>24</v>
      </c>
      <c r="I750" s="4" t="str">
        <f>VLOOKUP(B750,辅助信息!E:I,3,FALSE)</f>
        <v>(五冶钢构医学科学产业园建设项目房建三部-一标（7-2）)四川省南充市顺庆区搬罾街道学府大道二段</v>
      </c>
      <c r="J750" s="4" t="str">
        <f>VLOOKUP(B750,辅助信息!E:I,4,FALSE)</f>
        <v>郑林</v>
      </c>
      <c r="K750" s="4">
        <f>VLOOKUP(J750,辅助信息!H:I,2,FALSE)</f>
        <v>18349955455</v>
      </c>
      <c r="L750" s="85"/>
      <c r="M750" s="106">
        <v>45716</v>
      </c>
      <c r="N750" s="69"/>
      <c r="O750" s="69">
        <f ca="1" t="shared" si="20"/>
        <v>0</v>
      </c>
      <c r="P750" s="69">
        <f ca="1" t="shared" si="21"/>
        <v>70</v>
      </c>
      <c r="Q750" s="8" t="str">
        <f>VLOOKUP(B750,辅助信息!E:M,9,FALSE)</f>
        <v>ZTWM-CDGS-XS-2024-0248-五冶钢构-南充市医学院项目</v>
      </c>
      <c r="R750" s="8"/>
    </row>
    <row r="751" hidden="1" spans="2:18">
      <c r="B751" s="4" t="s">
        <v>20</v>
      </c>
      <c r="C751" s="5">
        <v>45714</v>
      </c>
      <c r="D751" s="4" t="str">
        <f>VLOOKUP(B751,辅助信息!E:K,7,FALSE)</f>
        <v>JWDDCD2025021900064</v>
      </c>
      <c r="E751" s="4" t="str">
        <f>VLOOKUP(F751,辅助信息!A:B,2,FALSE)</f>
        <v>螺纹钢</v>
      </c>
      <c r="F751" s="4" t="s">
        <v>30</v>
      </c>
      <c r="G751" s="7">
        <v>30</v>
      </c>
      <c r="H751" s="7">
        <f>_xlfn._xlws.FILTER('[1]2025年已发货'!$E:$E,'[1]2025年已发货'!$F:$F&amp;'[1]2025年已发货'!$C:$C&amp;'[1]2025年已发货'!$G:$G&amp;'[1]2025年已发货'!$H:$H=C751&amp;F751&amp;I751&amp;J751,"未发货")</f>
        <v>30</v>
      </c>
      <c r="I751" s="4" t="str">
        <f>VLOOKUP(B751,辅助信息!E:I,3,FALSE)</f>
        <v>(五冶钢构医学科学产业园建设项目房建三部-一标（7-2）)四川省南充市顺庆区搬罾街道学府大道二段</v>
      </c>
      <c r="J751" s="4" t="str">
        <f>VLOOKUP(B751,辅助信息!E:I,4,FALSE)</f>
        <v>郑林</v>
      </c>
      <c r="K751" s="4">
        <f>VLOOKUP(J751,辅助信息!H:I,2,FALSE)</f>
        <v>18349955455</v>
      </c>
      <c r="L751" s="83"/>
      <c r="M751" s="106">
        <v>45716</v>
      </c>
      <c r="N751" s="69"/>
      <c r="O751" s="69">
        <f ca="1" t="shared" si="20"/>
        <v>0</v>
      </c>
      <c r="P751" s="71">
        <f ca="1" t="shared" si="21"/>
        <v>70</v>
      </c>
      <c r="Q751" s="8" t="str">
        <f>VLOOKUP(B751,辅助信息!E:M,9,FALSE)</f>
        <v>ZTWM-CDGS-XS-2024-0248-五冶钢构-南充市医学院项目</v>
      </c>
      <c r="R751" s="8"/>
    </row>
    <row r="752" hidden="1" spans="2:18">
      <c r="B752" s="4" t="s">
        <v>98</v>
      </c>
      <c r="C752" s="5">
        <v>45714</v>
      </c>
      <c r="D752" s="4" t="str">
        <f>VLOOKUP(B752,辅助信息!E:K,7,FALSE)</f>
        <v>JWDDCD2025021900064</v>
      </c>
      <c r="E752" s="4" t="str">
        <f>VLOOKUP(F752,辅助信息!A:B,2,FALSE)</f>
        <v>盘螺</v>
      </c>
      <c r="F752" s="4" t="s">
        <v>41</v>
      </c>
      <c r="G752" s="7">
        <v>8</v>
      </c>
      <c r="H752" s="7">
        <f>_xlfn._xlws.FILTER('[1]2025年已发货'!$E:$E,'[1]2025年已发货'!$F:$F&amp;'[1]2025年已发货'!$C:$C&amp;'[1]2025年已发货'!$G:$G&amp;'[1]2025年已发货'!$H:$H=C752&amp;F752&amp;I752&amp;J752,"未发货")</f>
        <v>8</v>
      </c>
      <c r="I752" s="4" t="str">
        <f>VLOOKUP(B752,辅助信息!E:I,3,FALSE)</f>
        <v>(五冶钢构医学科学产业园建设项目房建一部-一标（2-6）)四川省南充市顺庆区搬罾街道学府大道二段</v>
      </c>
      <c r="J752" s="4" t="str">
        <f>VLOOKUP(B752,辅助信息!E:I,4,FALSE)</f>
        <v>胡泽宇</v>
      </c>
      <c r="K752" s="4">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9"/>
      <c r="O752" s="69">
        <f ca="1" t="shared" si="20"/>
        <v>0</v>
      </c>
      <c r="P752" s="71">
        <f ca="1" t="shared" si="21"/>
        <v>70</v>
      </c>
      <c r="Q752" s="8" t="str">
        <f>VLOOKUP(B752,辅助信息!E:M,9,FALSE)</f>
        <v>ZTWM-CDGS-XS-2024-0248-五冶钢构-南充市医学院项目</v>
      </c>
      <c r="R752" s="8"/>
    </row>
    <row r="753" hidden="1" spans="2:18">
      <c r="B753" s="4" t="s">
        <v>98</v>
      </c>
      <c r="C753" s="5">
        <v>45714</v>
      </c>
      <c r="D753" s="4" t="str">
        <f>VLOOKUP(B753,辅助信息!E:K,7,FALSE)</f>
        <v>JWDDCD2025021900064</v>
      </c>
      <c r="E753" s="4" t="str">
        <f>VLOOKUP(F753,辅助信息!A:B,2,FALSE)</f>
        <v>螺纹钢</v>
      </c>
      <c r="F753" s="4" t="s">
        <v>27</v>
      </c>
      <c r="G753" s="7">
        <v>8</v>
      </c>
      <c r="H753" s="7">
        <f>_xlfn._xlws.FILTER('[1]2025年已发货'!$E:$E,'[1]2025年已发货'!$F:$F&amp;'[1]2025年已发货'!$C:$C&amp;'[1]2025年已发货'!$G:$G&amp;'[1]2025年已发货'!$H:$H=C753&amp;F753&amp;I753&amp;J753,"未发货")</f>
        <v>8</v>
      </c>
      <c r="I753" s="4" t="str">
        <f>VLOOKUP(B753,辅助信息!E:I,3,FALSE)</f>
        <v>(五冶钢构医学科学产业园建设项目房建一部-一标（2-6）)四川省南充市顺庆区搬罾街道学府大道二段</v>
      </c>
      <c r="J753" s="4" t="str">
        <f>VLOOKUP(B753,辅助信息!E:I,4,FALSE)</f>
        <v>胡泽宇</v>
      </c>
      <c r="K753" s="4">
        <f>VLOOKUP(J753,辅助信息!H:I,2,FALSE)</f>
        <v>18141337338</v>
      </c>
      <c r="L753" s="85"/>
      <c r="M753" s="106">
        <v>45716</v>
      </c>
      <c r="N753" s="69"/>
      <c r="O753" s="69">
        <f ca="1" t="shared" si="20"/>
        <v>0</v>
      </c>
      <c r="P753" s="71">
        <f ca="1" t="shared" si="21"/>
        <v>70</v>
      </c>
      <c r="Q753" s="8" t="str">
        <f>VLOOKUP(B753,辅助信息!E:M,9,FALSE)</f>
        <v>ZTWM-CDGS-XS-2024-0248-五冶钢构-南充市医学院项目</v>
      </c>
      <c r="R753" s="8"/>
    </row>
    <row r="754" hidden="1" spans="2:18">
      <c r="B754" s="4" t="s">
        <v>98</v>
      </c>
      <c r="C754" s="5">
        <v>45714</v>
      </c>
      <c r="D754" s="4" t="str">
        <f>VLOOKUP(B754,辅助信息!E:K,7,FALSE)</f>
        <v>JWDDCD2025021900064</v>
      </c>
      <c r="E754" s="4" t="str">
        <f>VLOOKUP(F754,辅助信息!A:B,2,FALSE)</f>
        <v>螺纹钢</v>
      </c>
      <c r="F754" s="4" t="s">
        <v>19</v>
      </c>
      <c r="G754" s="7">
        <v>20</v>
      </c>
      <c r="H754" s="7">
        <f>_xlfn._xlws.FILTER('[1]2025年已发货'!$E:$E,'[1]2025年已发货'!$F:$F&amp;'[1]2025年已发货'!$C:$C&amp;'[1]2025年已发货'!$G:$G&amp;'[1]2025年已发货'!$H:$H=C754&amp;F754&amp;I754&amp;J754,"未发货")</f>
        <v>20</v>
      </c>
      <c r="I754" s="4" t="str">
        <f>VLOOKUP(B754,辅助信息!E:I,3,FALSE)</f>
        <v>(五冶钢构医学科学产业园建设项目房建一部-一标（2-6）)四川省南充市顺庆区搬罾街道学府大道二段</v>
      </c>
      <c r="J754" s="4" t="str">
        <f>VLOOKUP(B754,辅助信息!E:I,4,FALSE)</f>
        <v>胡泽宇</v>
      </c>
      <c r="K754" s="4">
        <f>VLOOKUP(J754,辅助信息!H:I,2,FALSE)</f>
        <v>18141337338</v>
      </c>
      <c r="L754" s="83"/>
      <c r="M754" s="106">
        <v>45716</v>
      </c>
      <c r="N754" s="69"/>
      <c r="O754" s="69">
        <f ca="1" t="shared" si="20"/>
        <v>0</v>
      </c>
      <c r="P754" s="71">
        <f ca="1" t="shared" si="21"/>
        <v>70</v>
      </c>
      <c r="Q754" s="8" t="str">
        <f>VLOOKUP(B754,辅助信息!E:M,9,FALSE)</f>
        <v>ZTWM-CDGS-XS-2024-0248-五冶钢构-南充市医学院项目</v>
      </c>
      <c r="R754" s="8"/>
    </row>
    <row r="755" hidden="1" spans="2:18">
      <c r="B755" s="4" t="s">
        <v>31</v>
      </c>
      <c r="C755" s="5">
        <v>45715</v>
      </c>
      <c r="D755" s="4" t="str">
        <f>VLOOKUP(B755,辅助信息!E:K,7,FALSE)</f>
        <v>JWDDCD2024121000136</v>
      </c>
      <c r="E755" s="4" t="str">
        <f>VLOOKUP(F755,辅助信息!A:B,2,FALSE)</f>
        <v>盘螺</v>
      </c>
      <c r="F755" s="4" t="s">
        <v>40</v>
      </c>
      <c r="G755" s="7">
        <v>51</v>
      </c>
      <c r="H755" s="7">
        <f>_xlfn._xlws.FILTER('[1]2025年已发货'!$E:$E,'[1]2025年已发货'!$F:$F&amp;'[1]2025年已发货'!$C:$C&amp;'[1]2025年已发货'!$G:$G&amp;'[1]2025年已发货'!$H:$H=C755&amp;F755&amp;I755&amp;J755,"未发货")</f>
        <v>51</v>
      </c>
      <c r="I755" s="4" t="str">
        <f>VLOOKUP(B755,辅助信息!E:I,3,FALSE)</f>
        <v>（四川商建-射洪城乡一体化项目）遂宁市射洪市忠新幼儿园北侧约220米新溪小区</v>
      </c>
      <c r="J755" s="4" t="str">
        <f>VLOOKUP(B755,辅助信息!E:I,4,FALSE)</f>
        <v>柏子刚</v>
      </c>
      <c r="K755" s="4">
        <f>VLOOKUP(J755,辅助信息!H:I,2,FALSE)</f>
        <v>15692885305</v>
      </c>
      <c r="L755" s="87" t="str">
        <f>VLOOKUP(B755,辅助信息!E:J,6,FALSE)</f>
        <v>提前联系到场规格及数量</v>
      </c>
      <c r="M755" s="106">
        <v>45716</v>
      </c>
      <c r="N755" s="69"/>
      <c r="O755" s="69">
        <f ca="1" t="shared" si="20"/>
        <v>0</v>
      </c>
      <c r="P755" s="71">
        <f ca="1" t="shared" si="21"/>
        <v>70</v>
      </c>
      <c r="Q755" s="8" t="str">
        <f>VLOOKUP(B755,辅助信息!E:M,9,FALSE)</f>
        <v>ZTWM-CDGS-XS-2024-0179-四川商投-射洪城乡一体化建设项目</v>
      </c>
      <c r="R755" s="8"/>
    </row>
    <row r="756" hidden="1" spans="2:18">
      <c r="B756" s="4" t="s">
        <v>31</v>
      </c>
      <c r="C756" s="5">
        <v>45715</v>
      </c>
      <c r="D756" s="4" t="str">
        <f>VLOOKUP(B756,辅助信息!E:K,7,FALSE)</f>
        <v>JWDDCD2024121000136</v>
      </c>
      <c r="E756" s="4" t="str">
        <f>VLOOKUP(F756,辅助信息!A:B,2,FALSE)</f>
        <v>螺纹钢</v>
      </c>
      <c r="F756" s="4" t="s">
        <v>27</v>
      </c>
      <c r="G756" s="7">
        <v>27</v>
      </c>
      <c r="H756" s="7">
        <v>26</v>
      </c>
      <c r="I756" s="4" t="str">
        <f>VLOOKUP(B756,辅助信息!E:I,3,FALSE)</f>
        <v>（四川商建-射洪城乡一体化项目）遂宁市射洪市忠新幼儿园北侧约220米新溪小区</v>
      </c>
      <c r="J756" s="4" t="str">
        <f>VLOOKUP(B756,辅助信息!E:I,4,FALSE)</f>
        <v>柏子刚</v>
      </c>
      <c r="K756" s="4">
        <f>VLOOKUP(J756,辅助信息!H:I,2,FALSE)</f>
        <v>15692885305</v>
      </c>
      <c r="M756" s="106">
        <v>45716</v>
      </c>
      <c r="N756" s="69"/>
      <c r="O756" s="69">
        <f ca="1" t="shared" si="20"/>
        <v>0</v>
      </c>
      <c r="P756" s="71">
        <f ca="1" t="shared" si="21"/>
        <v>70</v>
      </c>
      <c r="Q756" s="8" t="str">
        <f>VLOOKUP(B756,辅助信息!E:M,9,FALSE)</f>
        <v>ZTWM-CDGS-XS-2024-0179-四川商投-射洪城乡一体化建设项目</v>
      </c>
      <c r="R756" s="8"/>
    </row>
    <row r="757" hidden="1" spans="2:18">
      <c r="B757" s="4" t="s">
        <v>31</v>
      </c>
      <c r="C757" s="5">
        <v>45715</v>
      </c>
      <c r="D757" s="4" t="str">
        <f>VLOOKUP(B757,辅助信息!E:K,7,FALSE)</f>
        <v>JWDDCD2024121000136</v>
      </c>
      <c r="E757" s="4" t="str">
        <f>VLOOKUP(F757,辅助信息!A:B,2,FALSE)</f>
        <v>螺纹钢</v>
      </c>
      <c r="F757" s="4" t="s">
        <v>30</v>
      </c>
      <c r="G757" s="7">
        <v>24</v>
      </c>
      <c r="H757" s="7">
        <f>_xlfn._xlws.FILTER('[1]2025年已发货'!$E:$E,'[1]2025年已发货'!$F:$F&amp;'[1]2025年已发货'!$C:$C&amp;'[1]2025年已发货'!$G:$G&amp;'[1]2025年已发货'!$H:$H=C757&amp;F757&amp;I757&amp;J757,"未发货")</f>
        <v>24</v>
      </c>
      <c r="I757" s="4" t="str">
        <f>VLOOKUP(B757,辅助信息!E:I,3,FALSE)</f>
        <v>（四川商建-射洪城乡一体化项目）遂宁市射洪市忠新幼儿园北侧约220米新溪小区</v>
      </c>
      <c r="J757" s="4" t="str">
        <f>VLOOKUP(B757,辅助信息!E:I,4,FALSE)</f>
        <v>柏子刚</v>
      </c>
      <c r="K757" s="4">
        <f>VLOOKUP(J757,辅助信息!H:I,2,FALSE)</f>
        <v>15692885305</v>
      </c>
      <c r="M757" s="106">
        <v>45716</v>
      </c>
      <c r="N757" s="69"/>
      <c r="O757" s="69">
        <f ca="1" t="shared" si="20"/>
        <v>0</v>
      </c>
      <c r="P757" s="71">
        <f ca="1" t="shared" si="21"/>
        <v>70</v>
      </c>
      <c r="Q757" s="8" t="str">
        <f>VLOOKUP(B757,辅助信息!E:M,9,FALSE)</f>
        <v>ZTWM-CDGS-XS-2024-0179-四川商投-射洪城乡一体化建设项目</v>
      </c>
      <c r="R757" s="8"/>
    </row>
    <row r="758" hidden="1" spans="2:18">
      <c r="B758" s="4" t="s">
        <v>31</v>
      </c>
      <c r="C758" s="5">
        <v>45715</v>
      </c>
      <c r="D758" s="4" t="str">
        <f>VLOOKUP(B758,辅助信息!E:K,7,FALSE)</f>
        <v>JWDDCD2024121000136</v>
      </c>
      <c r="E758" s="4" t="str">
        <f>VLOOKUP(F758,辅助信息!A:B,2,FALSE)</f>
        <v>螺纹钢</v>
      </c>
      <c r="F758" s="4" t="s">
        <v>18</v>
      </c>
      <c r="G758" s="7">
        <v>6</v>
      </c>
      <c r="H758" s="7">
        <f>_xlfn._xlws.FILTER('[1]2025年已发货'!$E:$E,'[1]2025年已发货'!$F:$F&amp;'[1]2025年已发货'!$C:$C&amp;'[1]2025年已发货'!$G:$G&amp;'[1]2025年已发货'!$H:$H=C758&amp;F758&amp;I758&amp;J758,"未发货")</f>
        <v>6</v>
      </c>
      <c r="I758" s="4" t="str">
        <f>VLOOKUP(B758,辅助信息!E:I,3,FALSE)</f>
        <v>（四川商建-射洪城乡一体化项目）遂宁市射洪市忠新幼儿园北侧约220米新溪小区</v>
      </c>
      <c r="J758" s="4" t="str">
        <f>VLOOKUP(B758,辅助信息!E:I,4,FALSE)</f>
        <v>柏子刚</v>
      </c>
      <c r="K758" s="4">
        <f>VLOOKUP(J758,辅助信息!H:I,2,FALSE)</f>
        <v>15692885305</v>
      </c>
      <c r="M758" s="106">
        <v>45716</v>
      </c>
      <c r="N758" s="69"/>
      <c r="O758" s="69">
        <f ca="1" t="shared" si="20"/>
        <v>0</v>
      </c>
      <c r="P758" s="71">
        <f ca="1" t="shared" si="21"/>
        <v>70</v>
      </c>
      <c r="Q758" s="8" t="str">
        <f>VLOOKUP(B758,辅助信息!E:M,9,FALSE)</f>
        <v>ZTWM-CDGS-XS-2024-0179-四川商投-射洪城乡一体化建设项目</v>
      </c>
      <c r="R758" s="8"/>
    </row>
    <row r="759" ht="45" hidden="1" customHeight="1" spans="2:18">
      <c r="B759" s="4" t="s">
        <v>75</v>
      </c>
      <c r="C759" s="5">
        <v>45715</v>
      </c>
      <c r="D759" s="4" t="str">
        <f>VLOOKUP(B759,辅助信息!E:K,7,FALSE)</f>
        <v>JWDDCD2024102400111</v>
      </c>
      <c r="E759" s="4" t="str">
        <f>VLOOKUP(F759,辅助信息!A:B,2,FALSE)</f>
        <v>螺纹钢</v>
      </c>
      <c r="F759" s="4" t="s">
        <v>52</v>
      </c>
      <c r="G759" s="7">
        <v>35</v>
      </c>
      <c r="H759" s="7" t="str">
        <f>_xlfn._xlws.FILTER('[1]2025年已发货'!$E:$E,'[1]2025年已发货'!$F:$F&amp;'[1]2025年已发货'!$C:$C&amp;'[1]2025年已发货'!$G:$G&amp;'[1]2025年已发货'!$H:$H=C759&amp;F759&amp;I759&amp;J759,"未发货")</f>
        <v>未发货</v>
      </c>
      <c r="I759" s="4" t="str">
        <f>VLOOKUP(B759,辅助信息!E:I,3,FALSE)</f>
        <v>（五冶达州国道542项目-一工区桥梁一工段）四川省达州市四川省达州市达川区石桥镇武寨村</v>
      </c>
      <c r="J759" s="4" t="str">
        <f>VLOOKUP(B759,辅助信息!E:I,4,FALSE)</f>
        <v>杨勇</v>
      </c>
      <c r="K759" s="4">
        <f>VLOOKUP(J759,辅助信息!H:I,2,FALSE)</f>
        <v>18398563998</v>
      </c>
      <c r="L759" s="69" t="str">
        <f>VLOOKUP(B759,辅助信息!E:J,6,FALSE)</f>
        <v>五冶建设送货单,送货车型13米,装货前联系收货人核实到场规格,没提前告知进场规格现场不给予接收</v>
      </c>
      <c r="M759" s="106">
        <v>45716</v>
      </c>
      <c r="N759" s="69"/>
      <c r="O759" s="69">
        <f ca="1" t="shared" si="20"/>
        <v>0</v>
      </c>
      <c r="P759" s="71">
        <f ca="1" t="shared" si="21"/>
        <v>70</v>
      </c>
      <c r="Q759" s="8" t="str">
        <f>VLOOKUP(B759,辅助信息!E:M,9,FALSE)</f>
        <v>ZTWM-CDGS-XS-2024-0181-五冶天府-国道542项目（二批次）</v>
      </c>
      <c r="R759" s="8"/>
    </row>
    <row r="760" hidden="1" spans="2:18">
      <c r="B760" s="4" t="s">
        <v>108</v>
      </c>
      <c r="C760" s="5">
        <v>45715</v>
      </c>
      <c r="D760" s="4" t="str">
        <f>VLOOKUP(B760,辅助信息!E:K,7,FALSE)</f>
        <v>JWDDCD2024102400111</v>
      </c>
      <c r="E760" s="4" t="str">
        <f>VLOOKUP(F760,辅助信息!A:B,2,FALSE)</f>
        <v>高线</v>
      </c>
      <c r="F760" s="4" t="s">
        <v>53</v>
      </c>
      <c r="G760" s="7">
        <v>8</v>
      </c>
      <c r="H760" s="7" t="str">
        <f>_xlfn._xlws.FILTER('[1]2025年已发货'!$E:$E,'[1]2025年已发货'!$F:$F&amp;'[1]2025年已发货'!$C:$C&amp;'[1]2025年已发货'!$G:$G&amp;'[1]2025年已发货'!$H:$H=C760&amp;F760&amp;I760&amp;J760,"未发货")</f>
        <v>未发货</v>
      </c>
      <c r="I760" s="4" t="str">
        <f>VLOOKUP(B760,辅助信息!E:I,3,FALSE)</f>
        <v>（五冶达州国道542项目-三工区路基八工段(连接线)）四川省达州市达川区大堰镇梨子沟</v>
      </c>
      <c r="J760" s="4" t="str">
        <f>VLOOKUP(B760,辅助信息!E:I,4,FALSE)</f>
        <v>谭鹏程</v>
      </c>
      <c r="K760" s="4">
        <f>VLOOKUP(J760,辅助信息!H:I,2,FALSE)</f>
        <v>18280895666</v>
      </c>
      <c r="L760" s="69" t="str">
        <f>VLOOKUP(B760,辅助信息!E:J,6,FALSE)</f>
        <v>五冶建设送货单,送货车型9.6米,装货前联系收货人核实到场规格,没提前告知进场规格现场不给予接收</v>
      </c>
      <c r="M760" s="106">
        <v>45717</v>
      </c>
      <c r="N760" s="69"/>
      <c r="O760" s="69">
        <f ca="1" t="shared" si="20"/>
        <v>0</v>
      </c>
      <c r="P760" s="71">
        <f ca="1" t="shared" si="21"/>
        <v>69</v>
      </c>
      <c r="Q760" s="8" t="str">
        <f>VLOOKUP(B760,辅助信息!E:M,9,FALSE)</f>
        <v>ZTWM-CDGS-XS-2024-0181-五冶天府-国道542项目（二批次）</v>
      </c>
      <c r="R760" s="8"/>
    </row>
    <row r="761" hidden="1" spans="2:18">
      <c r="B761" s="4" t="s">
        <v>108</v>
      </c>
      <c r="C761" s="5">
        <v>45715</v>
      </c>
      <c r="D761" s="4" t="str">
        <f>VLOOKUP(B761,辅助信息!E:K,7,FALSE)</f>
        <v>JWDDCD2024102400111</v>
      </c>
      <c r="E761" s="4" t="str">
        <f>VLOOKUP(F761,辅助信息!A:B,2,FALSE)</f>
        <v>螺纹钢</v>
      </c>
      <c r="F761" s="4" t="s">
        <v>27</v>
      </c>
      <c r="G761" s="7">
        <v>36</v>
      </c>
      <c r="H761" s="7" t="str">
        <f>_xlfn._xlws.FILTER('[1]2025年已发货'!$E:$E,'[1]2025年已发货'!$F:$F&amp;'[1]2025年已发货'!$C:$C&amp;'[1]2025年已发货'!$G:$G&amp;'[1]2025年已发货'!$H:$H=C761&amp;F761&amp;I761&amp;J761,"未发货")</f>
        <v>未发货</v>
      </c>
      <c r="I761" s="4" t="str">
        <f>VLOOKUP(B761,辅助信息!E:I,3,FALSE)</f>
        <v>（五冶达州国道542项目-三工区路基八工段(连接线)）四川省达州市达川区大堰镇梨子沟</v>
      </c>
      <c r="J761" s="4" t="str">
        <f>VLOOKUP(B761,辅助信息!E:I,4,FALSE)</f>
        <v>谭鹏程</v>
      </c>
      <c r="K761" s="4">
        <f>VLOOKUP(J761,辅助信息!H:I,2,FALSE)</f>
        <v>18280895666</v>
      </c>
      <c r="M761" s="106">
        <v>45717</v>
      </c>
      <c r="N761" s="69"/>
      <c r="O761" s="69">
        <f ca="1" t="shared" si="20"/>
        <v>0</v>
      </c>
      <c r="P761" s="71">
        <f ca="1" t="shared" si="21"/>
        <v>69</v>
      </c>
      <c r="Q761" s="8" t="str">
        <f>VLOOKUP(B761,辅助信息!E:M,9,FALSE)</f>
        <v>ZTWM-CDGS-XS-2024-0181-五冶天府-国道542项目（二批次）</v>
      </c>
      <c r="R761" s="8"/>
    </row>
    <row r="762" hidden="1" spans="2:18">
      <c r="B762" s="4" t="s">
        <v>108</v>
      </c>
      <c r="C762" s="5">
        <v>45715</v>
      </c>
      <c r="D762" s="4" t="str">
        <f>VLOOKUP(B762,辅助信息!E:K,7,FALSE)</f>
        <v>JWDDCD2024102400111</v>
      </c>
      <c r="E762" s="4" t="str">
        <f>VLOOKUP(F762,辅助信息!A:B,2,FALSE)</f>
        <v>螺纹钢</v>
      </c>
      <c r="F762" s="4" t="s">
        <v>32</v>
      </c>
      <c r="G762" s="7">
        <v>27</v>
      </c>
      <c r="H762" s="7" t="str">
        <f>_xlfn._xlws.FILTER('[1]2025年已发货'!$E:$E,'[1]2025年已发货'!$F:$F&amp;'[1]2025年已发货'!$C:$C&amp;'[1]2025年已发货'!$G:$G&amp;'[1]2025年已发货'!$H:$H=C762&amp;F762&amp;I762&amp;J762,"未发货")</f>
        <v>未发货</v>
      </c>
      <c r="I762" s="4" t="str">
        <f>VLOOKUP(B762,辅助信息!E:I,3,FALSE)</f>
        <v>（五冶达州国道542项目-三工区路基八工段(连接线)）四川省达州市达川区大堰镇梨子沟</v>
      </c>
      <c r="J762" s="4" t="str">
        <f>VLOOKUP(B762,辅助信息!E:I,4,FALSE)</f>
        <v>谭鹏程</v>
      </c>
      <c r="K762" s="4">
        <f>VLOOKUP(J762,辅助信息!H:I,2,FALSE)</f>
        <v>18280895666</v>
      </c>
      <c r="M762" s="106">
        <v>45717</v>
      </c>
      <c r="N762" s="69"/>
      <c r="O762" s="69">
        <f ca="1" t="shared" si="20"/>
        <v>0</v>
      </c>
      <c r="P762" s="71">
        <f ca="1" t="shared" si="21"/>
        <v>69</v>
      </c>
      <c r="Q762" s="8" t="str">
        <f>VLOOKUP(B762,辅助信息!E:M,9,FALSE)</f>
        <v>ZTWM-CDGS-XS-2024-0181-五冶天府-国道542项目（二批次）</v>
      </c>
      <c r="R762" s="8"/>
    </row>
    <row r="763" hidden="1" spans="2:18">
      <c r="B763" s="4" t="s">
        <v>108</v>
      </c>
      <c r="C763" s="5">
        <v>45715</v>
      </c>
      <c r="D763" s="4" t="str">
        <f>VLOOKUP(B763,辅助信息!E:K,7,FALSE)</f>
        <v>JWDDCD2024102400111</v>
      </c>
      <c r="E763" s="4" t="str">
        <f>VLOOKUP(F763,辅助信息!A:B,2,FALSE)</f>
        <v>螺纹钢</v>
      </c>
      <c r="F763" s="4" t="s">
        <v>30</v>
      </c>
      <c r="G763" s="7">
        <v>60</v>
      </c>
      <c r="H763" s="7" t="str">
        <f>_xlfn._xlws.FILTER('[1]2025年已发货'!$E:$E,'[1]2025年已发货'!$F:$F&amp;'[1]2025年已发货'!$C:$C&amp;'[1]2025年已发货'!$G:$G&amp;'[1]2025年已发货'!$H:$H=C763&amp;F763&amp;I763&amp;J763,"未发货")</f>
        <v>未发货</v>
      </c>
      <c r="I763" s="4" t="str">
        <f>VLOOKUP(B763,辅助信息!E:I,3,FALSE)</f>
        <v>（五冶达州国道542项目-三工区路基八工段(连接线)）四川省达州市达川区大堰镇梨子沟</v>
      </c>
      <c r="J763" s="4" t="str">
        <f>VLOOKUP(B763,辅助信息!E:I,4,FALSE)</f>
        <v>谭鹏程</v>
      </c>
      <c r="K763" s="4">
        <f>VLOOKUP(J763,辅助信息!H:I,2,FALSE)</f>
        <v>18280895666</v>
      </c>
      <c r="M763" s="106">
        <v>45717</v>
      </c>
      <c r="N763" s="69"/>
      <c r="O763" s="69">
        <f ca="1" t="shared" si="20"/>
        <v>0</v>
      </c>
      <c r="P763" s="71">
        <f ca="1" t="shared" si="21"/>
        <v>69</v>
      </c>
      <c r="Q763" s="8" t="str">
        <f>VLOOKUP(B763,辅助信息!E:M,9,FALSE)</f>
        <v>ZTWM-CDGS-XS-2024-0181-五冶天府-国道542项目（二批次）</v>
      </c>
      <c r="R763" s="8"/>
    </row>
    <row r="764" hidden="1" spans="2:18">
      <c r="B764" s="4" t="s">
        <v>108</v>
      </c>
      <c r="C764" s="5">
        <v>45715</v>
      </c>
      <c r="D764" s="4" t="str">
        <f>VLOOKUP(B764,辅助信息!E:K,7,FALSE)</f>
        <v>JWDDCD2024102400111</v>
      </c>
      <c r="E764" s="4" t="str">
        <f>VLOOKUP(F764,辅助信息!A:B,2,FALSE)</f>
        <v>螺纹钢</v>
      </c>
      <c r="F764" s="4" t="s">
        <v>52</v>
      </c>
      <c r="G764" s="7">
        <v>10</v>
      </c>
      <c r="H764" s="7" t="str">
        <f>_xlfn._xlws.FILTER('[1]2025年已发货'!$E:$E,'[1]2025年已发货'!$F:$F&amp;'[1]2025年已发货'!$C:$C&amp;'[1]2025年已发货'!$G:$G&amp;'[1]2025年已发货'!$H:$H=C764&amp;F764&amp;I764&amp;J764,"未发货")</f>
        <v>未发货</v>
      </c>
      <c r="I764" s="4" t="str">
        <f>VLOOKUP(B764,辅助信息!E:I,3,FALSE)</f>
        <v>（五冶达州国道542项目-三工区路基八工段(连接线)）四川省达州市达川区大堰镇梨子沟</v>
      </c>
      <c r="J764" s="4" t="str">
        <f>VLOOKUP(B764,辅助信息!E:I,4,FALSE)</f>
        <v>谭鹏程</v>
      </c>
      <c r="K764" s="4">
        <f>VLOOKUP(J764,辅助信息!H:I,2,FALSE)</f>
        <v>18280895666</v>
      </c>
      <c r="M764" s="106">
        <v>45717</v>
      </c>
      <c r="N764" s="69"/>
      <c r="O764" s="69">
        <f ca="1" t="shared" si="20"/>
        <v>0</v>
      </c>
      <c r="P764" s="71">
        <f ca="1" t="shared" si="21"/>
        <v>69</v>
      </c>
      <c r="Q764" s="8" t="str">
        <f>VLOOKUP(B764,辅助信息!E:M,9,FALSE)</f>
        <v>ZTWM-CDGS-XS-2024-0181-五冶天府-国道542项目（二批次）</v>
      </c>
      <c r="R764" s="8"/>
    </row>
    <row r="765" hidden="1" spans="2:18">
      <c r="B765" s="103" t="s">
        <v>69</v>
      </c>
      <c r="C765" s="5">
        <v>45715</v>
      </c>
      <c r="D765" s="4" t="str">
        <f>VLOOKUP(B765,辅助信息!E:K,7,FALSE)</f>
        <v>JWDDCD2025050800081</v>
      </c>
      <c r="E765" s="4" t="str">
        <f>VLOOKUP(F765,辅助信息!A:B,2,FALSE)</f>
        <v>盘螺</v>
      </c>
      <c r="F765" s="4" t="s">
        <v>40</v>
      </c>
      <c r="G765" s="7">
        <v>15</v>
      </c>
      <c r="H765" s="7">
        <f>_xlfn._xlws.FILTER('[1]2025年已发货'!$E:$E,'[1]2025年已发货'!$F:$F&amp;'[1]2025年已发货'!$C:$C&amp;'[1]2025年已发货'!$G:$G&amp;'[1]2025年已发货'!$H:$H=C765&amp;F765&amp;I765&amp;J765,"未发货")</f>
        <v>15</v>
      </c>
      <c r="I765" s="4" t="str">
        <f>VLOOKUP(B765,辅助信息!E:I,3,FALSE)</f>
        <v>（商投建工达州中医药科技园-4工区-2号楼）达州市通川区达州中医药职业学院犀牛大道北段</v>
      </c>
      <c r="J765" s="4" t="str">
        <f>VLOOKUP(B765,辅助信息!E:I,4,FALSE)</f>
        <v>张扬</v>
      </c>
      <c r="K765" s="4">
        <f>VLOOKUP(J765,辅助信息!H:I,2,FALSE)</f>
        <v>18381904567</v>
      </c>
      <c r="L765" s="69" t="str">
        <f>VLOOKUP(B765,辅助信息!E:J,6,FALSE)</f>
        <v>控制炉批号尽量少,优先安排达钢,提前联系到场规格及数量</v>
      </c>
      <c r="M765" s="106">
        <v>45716</v>
      </c>
      <c r="N765" s="69"/>
      <c r="O765" s="69">
        <f ca="1" t="shared" si="20"/>
        <v>0</v>
      </c>
      <c r="P765" s="71">
        <f ca="1" t="shared" si="21"/>
        <v>70</v>
      </c>
      <c r="Q765" s="8" t="str">
        <f>VLOOKUP(B765,辅助信息!E:M,9,FALSE)</f>
        <v>ZTWM-CDGS-XS-2024-0134-商投建工达州中医药科技成果示范园项目</v>
      </c>
      <c r="R765" s="8"/>
    </row>
    <row r="766" hidden="1" spans="2:18">
      <c r="B766" s="103" t="s">
        <v>69</v>
      </c>
      <c r="C766" s="5">
        <v>45715</v>
      </c>
      <c r="D766" s="4" t="str">
        <f>VLOOKUP(B766,辅助信息!E:K,7,FALSE)</f>
        <v>JWDDCD2025050800081</v>
      </c>
      <c r="E766" s="4" t="str">
        <f>VLOOKUP(F766,辅助信息!A:B,2,FALSE)</f>
        <v>盘螺</v>
      </c>
      <c r="F766" s="4" t="s">
        <v>41</v>
      </c>
      <c r="G766" s="7">
        <f>10*2.5</f>
        <v>25</v>
      </c>
      <c r="H766" s="7">
        <f>_xlfn._xlws.FILTER('[1]2025年已发货'!$E:$E,'[1]2025年已发货'!$F:$F&amp;'[1]2025年已发货'!$C:$C&amp;'[1]2025年已发货'!$G:$G&amp;'[1]2025年已发货'!$H:$H=C766&amp;F766&amp;I766&amp;J766,"未发货")</f>
        <v>25</v>
      </c>
      <c r="I766" s="4" t="str">
        <f>VLOOKUP(B766,辅助信息!E:I,3,FALSE)</f>
        <v>（商投建工达州中医药科技园-4工区-2号楼）达州市通川区达州中医药职业学院犀牛大道北段</v>
      </c>
      <c r="J766" s="4" t="str">
        <f>VLOOKUP(B766,辅助信息!E:I,4,FALSE)</f>
        <v>张扬</v>
      </c>
      <c r="K766" s="4">
        <f>VLOOKUP(J766,辅助信息!H:I,2,FALSE)</f>
        <v>18381904567</v>
      </c>
      <c r="M766" s="106">
        <v>45716</v>
      </c>
      <c r="N766" s="69"/>
      <c r="O766" s="69">
        <f ca="1" t="shared" si="20"/>
        <v>0</v>
      </c>
      <c r="P766" s="71">
        <f ca="1" t="shared" si="21"/>
        <v>70</v>
      </c>
      <c r="Q766" s="8" t="str">
        <f>VLOOKUP(B766,辅助信息!E:M,9,FALSE)</f>
        <v>ZTWM-CDGS-XS-2024-0134-商投建工达州中医药科技成果示范园项目</v>
      </c>
      <c r="R766" s="8"/>
    </row>
    <row r="767" hidden="1" spans="2:18">
      <c r="B767" s="4" t="s">
        <v>56</v>
      </c>
      <c r="C767" s="5">
        <v>45715</v>
      </c>
      <c r="D767" s="4" t="str">
        <f>VLOOKUP(B767,辅助信息!E:K,7,FALSE)</f>
        <v>JWDDCD2025050800081</v>
      </c>
      <c r="E767" s="4" t="str">
        <f>VLOOKUP(F767,辅助信息!A:B,2,FALSE)</f>
        <v>螺纹钢</v>
      </c>
      <c r="F767" s="4" t="s">
        <v>66</v>
      </c>
      <c r="G767" s="7">
        <v>12</v>
      </c>
      <c r="H767" s="7" t="str">
        <f>_xlfn._xlws.FILTER('[1]2025年已发货'!$E:$E,'[1]2025年已发货'!$F:$F&amp;'[1]2025年已发货'!$C:$C&amp;'[1]2025年已发货'!$G:$G&amp;'[1]2025年已发货'!$H:$H=C767&amp;F767&amp;I767&amp;J767,"未发货")</f>
        <v>未发货</v>
      </c>
      <c r="I767" s="4" t="str">
        <f>VLOOKUP(B767,辅助信息!E:I,3,FALSE)</f>
        <v>（商投建工达州中医药科技园-4工区-7号楼）达州市通川区达州中医药职业学院犀牛大道北段</v>
      </c>
      <c r="J767" s="4" t="str">
        <f>VLOOKUP(B767,辅助信息!E:I,4,FALSE)</f>
        <v>张扬</v>
      </c>
      <c r="K767" s="4">
        <f>VLOOKUP(J767,辅助信息!H:I,2,FALSE)</f>
        <v>18381904567</v>
      </c>
      <c r="L767" s="69" t="str">
        <f>VLOOKUP(B767,辅助信息!E:J,6,FALSE)</f>
        <v>控制炉批号尽量少,优先安排达钢,提前联系到场规格及数量</v>
      </c>
      <c r="M767" s="106">
        <v>45716</v>
      </c>
      <c r="N767" s="69"/>
      <c r="O767" s="69">
        <f ca="1" t="shared" si="20"/>
        <v>0</v>
      </c>
      <c r="P767" s="71">
        <f ca="1" t="shared" si="21"/>
        <v>70</v>
      </c>
      <c r="Q767" s="8" t="str">
        <f>VLOOKUP(B767,辅助信息!E:M,9,FALSE)</f>
        <v>ZTWM-CDGS-XS-2024-0134-商投建工达州中医药科技成果示范园项目</v>
      </c>
      <c r="R767" s="8"/>
    </row>
    <row r="768" hidden="1" spans="2:18">
      <c r="B768" s="4" t="s">
        <v>56</v>
      </c>
      <c r="C768" s="5">
        <v>45715</v>
      </c>
      <c r="D768" s="4" t="str">
        <f>VLOOKUP(B768,辅助信息!E:K,7,FALSE)</f>
        <v>JWDDCD2025050800081</v>
      </c>
      <c r="E768" s="4" t="str">
        <f>VLOOKUP(F768,辅助信息!A:B,2,FALSE)</f>
        <v>螺纹钢</v>
      </c>
      <c r="F768" s="4" t="s">
        <v>45</v>
      </c>
      <c r="G768" s="7">
        <v>12</v>
      </c>
      <c r="H768" s="7" t="str">
        <f>_xlfn._xlws.FILTER('[1]2025年已发货'!$E:$E,'[1]2025年已发货'!$F:$F&amp;'[1]2025年已发货'!$C:$C&amp;'[1]2025年已发货'!$G:$G&amp;'[1]2025年已发货'!$H:$H=C768&amp;F768&amp;I768&amp;J768,"未发货")</f>
        <v>未发货</v>
      </c>
      <c r="I768" s="4" t="str">
        <f>VLOOKUP(B768,辅助信息!E:I,3,FALSE)</f>
        <v>（商投建工达州中医药科技园-4工区-7号楼）达州市通川区达州中医药职业学院犀牛大道北段</v>
      </c>
      <c r="J768" s="4" t="str">
        <f>VLOOKUP(B768,辅助信息!E:I,4,FALSE)</f>
        <v>张扬</v>
      </c>
      <c r="K768" s="4">
        <f>VLOOKUP(J768,辅助信息!H:I,2,FALSE)</f>
        <v>18381904567</v>
      </c>
      <c r="M768" s="106">
        <v>45716</v>
      </c>
      <c r="N768" s="69"/>
      <c r="O768" s="69">
        <f ca="1" t="shared" si="20"/>
        <v>0</v>
      </c>
      <c r="P768" s="71">
        <f ca="1" t="shared" si="21"/>
        <v>70</v>
      </c>
      <c r="Q768" s="8" t="str">
        <f>VLOOKUP(B768,辅助信息!E:M,9,FALSE)</f>
        <v>ZTWM-CDGS-XS-2024-0134-商投建工达州中医药科技成果示范园项目</v>
      </c>
      <c r="R768" s="8"/>
    </row>
    <row r="769" hidden="1" spans="2:18">
      <c r="B769" s="4" t="s">
        <v>56</v>
      </c>
      <c r="C769" s="5">
        <v>45715</v>
      </c>
      <c r="D769" s="4" t="str">
        <f>VLOOKUP(B769,辅助信息!E:K,7,FALSE)</f>
        <v>JWDDCD2025050800081</v>
      </c>
      <c r="E769" s="4" t="str">
        <f>VLOOKUP(F769,辅助信息!A:B,2,FALSE)</f>
        <v>螺纹钢</v>
      </c>
      <c r="F769" s="4" t="s">
        <v>21</v>
      </c>
      <c r="G769" s="7">
        <v>15</v>
      </c>
      <c r="H769" s="7" t="str">
        <f>_xlfn._xlws.FILTER('[1]2025年已发货'!$E:$E,'[1]2025年已发货'!$F:$F&amp;'[1]2025年已发货'!$C:$C&amp;'[1]2025年已发货'!$G:$G&amp;'[1]2025年已发货'!$H:$H=C769&amp;F769&amp;I769&amp;J769,"未发货")</f>
        <v>未发货</v>
      </c>
      <c r="I769" s="4" t="str">
        <f>VLOOKUP(B769,辅助信息!E:I,3,FALSE)</f>
        <v>（商投建工达州中医药科技园-4工区-7号楼）达州市通川区达州中医药职业学院犀牛大道北段</v>
      </c>
      <c r="J769" s="4" t="str">
        <f>VLOOKUP(B769,辅助信息!E:I,4,FALSE)</f>
        <v>张扬</v>
      </c>
      <c r="K769" s="4">
        <f>VLOOKUP(J769,辅助信息!H:I,2,FALSE)</f>
        <v>18381904567</v>
      </c>
      <c r="M769" s="106">
        <v>45716</v>
      </c>
      <c r="N769" s="69"/>
      <c r="O769" s="69">
        <f ca="1" t="shared" si="20"/>
        <v>0</v>
      </c>
      <c r="P769" s="71">
        <f ca="1" t="shared" si="21"/>
        <v>70</v>
      </c>
      <c r="Q769" s="8" t="str">
        <f>VLOOKUP(B769,辅助信息!E:M,9,FALSE)</f>
        <v>ZTWM-CDGS-XS-2024-0134-商投建工达州中医药科技成果示范园项目</v>
      </c>
      <c r="R769" s="8"/>
    </row>
    <row r="770" hidden="1" spans="2:18">
      <c r="B770" s="4" t="s">
        <v>56</v>
      </c>
      <c r="C770" s="5">
        <v>45715</v>
      </c>
      <c r="D770" s="4" t="str">
        <f>VLOOKUP(B770,辅助信息!E:K,7,FALSE)</f>
        <v>JWDDCD2025050800081</v>
      </c>
      <c r="E770" s="4" t="str">
        <f>VLOOKUP(F770,辅助信息!A:B,2,FALSE)</f>
        <v>螺纹钢</v>
      </c>
      <c r="F770" s="4" t="s">
        <v>58</v>
      </c>
      <c r="G770" s="7">
        <v>12</v>
      </c>
      <c r="H770" s="7" t="str">
        <f>_xlfn._xlws.FILTER('[1]2025年已发货'!$E:$E,'[1]2025年已发货'!$F:$F&amp;'[1]2025年已发货'!$C:$C&amp;'[1]2025年已发货'!$G:$G&amp;'[1]2025年已发货'!$H:$H=C770&amp;F770&amp;I770&amp;J770,"未发货")</f>
        <v>未发货</v>
      </c>
      <c r="I770" s="4" t="str">
        <f>VLOOKUP(B770,辅助信息!E:I,3,FALSE)</f>
        <v>（商投建工达州中医药科技园-4工区-7号楼）达州市通川区达州中医药职业学院犀牛大道北段</v>
      </c>
      <c r="J770" s="4" t="str">
        <f>VLOOKUP(B770,辅助信息!E:I,4,FALSE)</f>
        <v>张扬</v>
      </c>
      <c r="K770" s="4">
        <f>VLOOKUP(J770,辅助信息!H:I,2,FALSE)</f>
        <v>18381904567</v>
      </c>
      <c r="M770" s="106">
        <v>45716</v>
      </c>
      <c r="N770" s="69"/>
      <c r="O770" s="69">
        <f ca="1" t="shared" si="20"/>
        <v>0</v>
      </c>
      <c r="P770" s="71">
        <f ca="1" t="shared" si="21"/>
        <v>70</v>
      </c>
      <c r="Q770" s="8" t="str">
        <f>VLOOKUP(B770,辅助信息!E:M,9,FALSE)</f>
        <v>ZTWM-CDGS-XS-2024-0134-商投建工达州中医药科技成果示范园项目</v>
      </c>
      <c r="R770" s="8"/>
    </row>
    <row r="771" hidden="1" spans="2:18">
      <c r="B771" s="4" t="s">
        <v>56</v>
      </c>
      <c r="C771" s="5">
        <v>45715</v>
      </c>
      <c r="D771" s="4" t="str">
        <f>VLOOKUP(B771,辅助信息!E:K,7,FALSE)</f>
        <v>JWDDCD2025050800081</v>
      </c>
      <c r="E771" s="4" t="str">
        <f>VLOOKUP(F771,辅助信息!A:B,2,FALSE)</f>
        <v>螺纹钢</v>
      </c>
      <c r="F771" s="4" t="s">
        <v>46</v>
      </c>
      <c r="G771" s="7">
        <v>15</v>
      </c>
      <c r="H771" s="7" t="str">
        <f>_xlfn._xlws.FILTER('[1]2025年已发货'!$E:$E,'[1]2025年已发货'!$F:$F&amp;'[1]2025年已发货'!$C:$C&amp;'[1]2025年已发货'!$G:$G&amp;'[1]2025年已发货'!$H:$H=C771&amp;F771&amp;I771&amp;J771,"未发货")</f>
        <v>未发货</v>
      </c>
      <c r="I771" s="4" t="str">
        <f>VLOOKUP(B771,辅助信息!E:I,3,FALSE)</f>
        <v>（商投建工达州中医药科技园-4工区-7号楼）达州市通川区达州中医药职业学院犀牛大道北段</v>
      </c>
      <c r="J771" s="4" t="str">
        <f>VLOOKUP(B771,辅助信息!E:I,4,FALSE)</f>
        <v>张扬</v>
      </c>
      <c r="K771" s="4">
        <f>VLOOKUP(J771,辅助信息!H:I,2,FALSE)</f>
        <v>18381904567</v>
      </c>
      <c r="M771" s="106">
        <v>45716</v>
      </c>
      <c r="N771" s="69"/>
      <c r="O771" s="69">
        <f ca="1" t="shared" si="20"/>
        <v>0</v>
      </c>
      <c r="P771" s="71">
        <f ca="1" t="shared" si="21"/>
        <v>70</v>
      </c>
      <c r="Q771" s="8" t="str">
        <f>VLOOKUP(B771,辅助信息!E:M,9,FALSE)</f>
        <v>ZTWM-CDGS-XS-2024-0134-商投建工达州中医药科技成果示范园项目</v>
      </c>
      <c r="R771" s="8"/>
    </row>
    <row r="772" hidden="1" spans="2:18">
      <c r="B772" s="90" t="s">
        <v>56</v>
      </c>
      <c r="C772" s="91">
        <v>45715</v>
      </c>
      <c r="D772" s="90" t="str">
        <f>VLOOKUP(B772,辅助信息!E:K,7,FALSE)</f>
        <v>JWDDCD2025050800081</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9"/>
      <c r="O772" s="69">
        <f ca="1" t="shared" si="20"/>
        <v>0</v>
      </c>
      <c r="P772" s="71">
        <f ca="1" t="shared" si="21"/>
        <v>70</v>
      </c>
      <c r="Q772" s="8" t="str">
        <f>VLOOKUP(B772,辅助信息!E:M,9,FALSE)</f>
        <v>ZTWM-CDGS-XS-2024-0134-商投建工达州中医药科技成果示范园项目</v>
      </c>
      <c r="R772" s="8"/>
    </row>
    <row r="773" ht="45" hidden="1" customHeight="1" spans="2:18">
      <c r="B773" s="4" t="s">
        <v>75</v>
      </c>
      <c r="C773" s="5">
        <v>45716</v>
      </c>
      <c r="D773" s="4" t="str">
        <f>VLOOKUP(B773,辅助信息!E:K,7,FALSE)</f>
        <v>JWDDCD2024102400111</v>
      </c>
      <c r="E773" s="4" t="str">
        <f>VLOOKUP(F773,辅助信息!A:B,2,FALSE)</f>
        <v>螺纹钢</v>
      </c>
      <c r="F773" s="4" t="s">
        <v>52</v>
      </c>
      <c r="G773" s="7">
        <v>35</v>
      </c>
      <c r="H773" s="7">
        <f>_xlfn._xlws.FILTER('[1]2025年已发货'!$E:$E,'[1]2025年已发货'!$F:$F&amp;'[1]2025年已发货'!$C:$C&amp;'[1]2025年已发货'!$G:$G&amp;'[1]2025年已发货'!$H:$H=C773&amp;F773&amp;I773&amp;J773,"未发货")</f>
        <v>45</v>
      </c>
      <c r="I773" s="4" t="str">
        <f>VLOOKUP(B773,辅助信息!E:I,3,FALSE)</f>
        <v>（五冶达州国道542项目-一工区桥梁一工段）四川省达州市四川省达州市达川区石桥镇武寨村</v>
      </c>
      <c r="J773" s="4" t="str">
        <f>VLOOKUP(B773,辅助信息!E:I,4,FALSE)</f>
        <v>杨勇</v>
      </c>
      <c r="K773" s="4">
        <f>VLOOKUP(J773,辅助信息!H:I,2,FALSE)</f>
        <v>18398563998</v>
      </c>
      <c r="L773" s="84" t="str">
        <f>VLOOKUP(B773,辅助信息!E:J,6,FALSE)</f>
        <v>五冶建设送货单,送货车型13米,装货前联系收货人核实到场规格,没提前告知进场规格现场不给予接收</v>
      </c>
      <c r="M773" s="106">
        <v>45716</v>
      </c>
      <c r="N773" s="69"/>
      <c r="O773" s="69">
        <f ca="1" t="shared" si="20"/>
        <v>0</v>
      </c>
      <c r="P773" s="71">
        <f ca="1" t="shared" si="21"/>
        <v>70</v>
      </c>
      <c r="Q773" s="8" t="str">
        <f>VLOOKUP(B773,辅助信息!E:M,9,FALSE)</f>
        <v>ZTWM-CDGS-XS-2024-0181-五冶天府-国道542项目（二批次）</v>
      </c>
      <c r="R773" s="8"/>
    </row>
    <row r="774" hidden="1" spans="2:18">
      <c r="B774" s="4" t="s">
        <v>108</v>
      </c>
      <c r="C774" s="5">
        <v>45719</v>
      </c>
      <c r="D774" s="4" t="str">
        <f>VLOOKUP(B774,辅助信息!E:K,7,FALSE)</f>
        <v>JWDDCD2024102400111</v>
      </c>
      <c r="E774" s="4" t="str">
        <f>VLOOKUP(F774,辅助信息!A:B,2,FALSE)</f>
        <v>高线</v>
      </c>
      <c r="F774" s="4" t="s">
        <v>53</v>
      </c>
      <c r="G774" s="7">
        <v>8</v>
      </c>
      <c r="H774" s="7">
        <f>_xlfn._xlws.FILTER('[1]2025年已发货'!$E:$E,'[1]2025年已发货'!$F:$F&amp;'[1]2025年已发货'!$C:$C&amp;'[1]2025年已发货'!$G:$G&amp;'[1]2025年已发货'!$H:$H=C774&amp;F774&amp;I774&amp;J774,"未发货")</f>
        <v>8</v>
      </c>
      <c r="I774" s="4" t="str">
        <f>VLOOKUP(B774,辅助信息!E:I,3,FALSE)</f>
        <v>（五冶达州国道542项目-三工区路基八工段(连接线)）四川省达州市达川区大堰镇梨子沟</v>
      </c>
      <c r="J774" s="4" t="str">
        <f>VLOOKUP(B774,辅助信息!E:I,4,FALSE)</f>
        <v>谭鹏程</v>
      </c>
      <c r="K774" s="4">
        <f>VLOOKUP(J774,辅助信息!H:I,2,FALSE)</f>
        <v>18280895666</v>
      </c>
      <c r="L774" s="84" t="str">
        <f>VLOOKUP(B774,辅助信息!E:J,6,FALSE)</f>
        <v>五冶建设送货单,送货车型9.6米,装货前联系收货人核实到场规格,没提前告知进场规格现场不给予接收</v>
      </c>
      <c r="M774" s="98">
        <v>45717</v>
      </c>
      <c r="O774" s="71">
        <f ca="1" t="shared" si="20"/>
        <v>0</v>
      </c>
      <c r="P774" s="71">
        <f ca="1" t="shared" si="21"/>
        <v>69</v>
      </c>
      <c r="Q774" s="8" t="str">
        <f>VLOOKUP(B774,辅助信息!E:M,9,FALSE)</f>
        <v>ZTWM-CDGS-XS-2024-0181-五冶天府-国道542项目（二批次）</v>
      </c>
      <c r="R774" s="8"/>
    </row>
    <row r="775" hidden="1" spans="2:18">
      <c r="B775" s="4" t="s">
        <v>108</v>
      </c>
      <c r="C775" s="5">
        <v>45719</v>
      </c>
      <c r="D775" s="4" t="str">
        <f>VLOOKUP(B775,辅助信息!E:K,7,FALSE)</f>
        <v>JWDDCD2024102400111</v>
      </c>
      <c r="E775" s="4" t="str">
        <f>VLOOKUP(F775,辅助信息!A:B,2,FALSE)</f>
        <v>螺纹钢</v>
      </c>
      <c r="F775" s="4" t="s">
        <v>27</v>
      </c>
      <c r="G775" s="7">
        <v>36</v>
      </c>
      <c r="H775" s="7">
        <f>_xlfn._xlws.FILTER('[1]2025年已发货'!$E:$E,'[1]2025年已发货'!$F:$F&amp;'[1]2025年已发货'!$C:$C&amp;'[1]2025年已发货'!$G:$G&amp;'[1]2025年已发货'!$H:$H=C775&amp;F775&amp;I775&amp;J775,"未发货")</f>
        <v>36</v>
      </c>
      <c r="I775" s="4" t="str">
        <f>VLOOKUP(B775,辅助信息!E:I,3,FALSE)</f>
        <v>（五冶达州国道542项目-三工区路基八工段(连接线)）四川省达州市达川区大堰镇梨子沟</v>
      </c>
      <c r="J775" s="4" t="str">
        <f>VLOOKUP(B775,辅助信息!E:I,4,FALSE)</f>
        <v>谭鹏程</v>
      </c>
      <c r="K775" s="4">
        <f>VLOOKUP(J775,辅助信息!H:I,2,FALSE)</f>
        <v>18280895666</v>
      </c>
      <c r="L775" s="85"/>
      <c r="M775" s="98">
        <v>45717</v>
      </c>
      <c r="O775" s="71">
        <f ca="1" t="shared" si="20"/>
        <v>0</v>
      </c>
      <c r="P775" s="71">
        <f ca="1" t="shared" si="21"/>
        <v>69</v>
      </c>
      <c r="Q775" s="8" t="str">
        <f>VLOOKUP(B775,辅助信息!E:M,9,FALSE)</f>
        <v>ZTWM-CDGS-XS-2024-0181-五冶天府-国道542项目（二批次）</v>
      </c>
      <c r="R775" s="8"/>
    </row>
    <row r="776" hidden="1" spans="2:18">
      <c r="B776" s="4" t="s">
        <v>108</v>
      </c>
      <c r="C776" s="5">
        <v>45719</v>
      </c>
      <c r="D776" s="4" t="str">
        <f>VLOOKUP(B776,辅助信息!E:K,7,FALSE)</f>
        <v>JWDDCD2024102400111</v>
      </c>
      <c r="E776" s="4" t="str">
        <f>VLOOKUP(F776,辅助信息!A:B,2,FALSE)</f>
        <v>螺纹钢</v>
      </c>
      <c r="F776" s="4" t="s">
        <v>32</v>
      </c>
      <c r="G776" s="7">
        <v>27</v>
      </c>
      <c r="H776" s="7" t="str">
        <f>_xlfn._xlws.FILTER('[1]2025年已发货'!$E:$E,'[1]2025年已发货'!$F:$F&amp;'[1]2025年已发货'!$C:$C&amp;'[1]2025年已发货'!$G:$G&amp;'[1]2025年已发货'!$H:$H=C776&amp;F776&amp;I776&amp;J776,"未发货")</f>
        <v>未发货</v>
      </c>
      <c r="I776" s="4" t="str">
        <f>VLOOKUP(B776,辅助信息!E:I,3,FALSE)</f>
        <v>（五冶达州国道542项目-三工区路基八工段(连接线)）四川省达州市达川区大堰镇梨子沟</v>
      </c>
      <c r="J776" s="4" t="str">
        <f>VLOOKUP(B776,辅助信息!E:I,4,FALSE)</f>
        <v>谭鹏程</v>
      </c>
      <c r="K776" s="4">
        <f>VLOOKUP(J776,辅助信息!H:I,2,FALSE)</f>
        <v>18280895666</v>
      </c>
      <c r="L776" s="85"/>
      <c r="M776" s="98">
        <v>45717</v>
      </c>
      <c r="O776" s="71">
        <f ca="1" t="shared" si="20"/>
        <v>0</v>
      </c>
      <c r="P776" s="71">
        <f ca="1" t="shared" si="21"/>
        <v>69</v>
      </c>
      <c r="Q776" s="8" t="str">
        <f>VLOOKUP(B776,辅助信息!E:M,9,FALSE)</f>
        <v>ZTWM-CDGS-XS-2024-0181-五冶天府-国道542项目（二批次）</v>
      </c>
      <c r="R776" s="8"/>
    </row>
    <row r="777" hidden="1" spans="2:18">
      <c r="B777" s="4" t="s">
        <v>108</v>
      </c>
      <c r="C777" s="5">
        <v>45719</v>
      </c>
      <c r="D777" s="4" t="str">
        <f>VLOOKUP(B777,辅助信息!E:K,7,FALSE)</f>
        <v>JWDDCD2024102400111</v>
      </c>
      <c r="E777" s="4" t="str">
        <f>VLOOKUP(F777,辅助信息!A:B,2,FALSE)</f>
        <v>螺纹钢</v>
      </c>
      <c r="F777" s="4" t="s">
        <v>30</v>
      </c>
      <c r="G777" s="7">
        <v>60</v>
      </c>
      <c r="H777" s="7" t="str">
        <f>_xlfn._xlws.FILTER('[1]2025年已发货'!$E:$E,'[1]2025年已发货'!$F:$F&amp;'[1]2025年已发货'!$C:$C&amp;'[1]2025年已发货'!$G:$G&amp;'[1]2025年已发货'!$H:$H=C777&amp;F777&amp;I777&amp;J777,"未发货")</f>
        <v>未发货</v>
      </c>
      <c r="I777" s="4" t="str">
        <f>VLOOKUP(B777,辅助信息!E:I,3,FALSE)</f>
        <v>（五冶达州国道542项目-三工区路基八工段(连接线)）四川省达州市达川区大堰镇梨子沟</v>
      </c>
      <c r="J777" s="4" t="str">
        <f>VLOOKUP(B777,辅助信息!E:I,4,FALSE)</f>
        <v>谭鹏程</v>
      </c>
      <c r="K777" s="4">
        <f>VLOOKUP(J777,辅助信息!H:I,2,FALSE)</f>
        <v>18280895666</v>
      </c>
      <c r="L777" s="85"/>
      <c r="M777" s="98">
        <v>45717</v>
      </c>
      <c r="O777" s="71">
        <f ca="1" t="shared" si="20"/>
        <v>0</v>
      </c>
      <c r="P777" s="71">
        <f ca="1" t="shared" si="21"/>
        <v>69</v>
      </c>
      <c r="Q777" s="8" t="str">
        <f>VLOOKUP(B777,辅助信息!E:M,9,FALSE)</f>
        <v>ZTWM-CDGS-XS-2024-0181-五冶天府-国道542项目（二批次）</v>
      </c>
      <c r="R777" s="8"/>
    </row>
    <row r="778" hidden="1" spans="2:18">
      <c r="B778" s="4" t="s">
        <v>108</v>
      </c>
      <c r="C778" s="5">
        <v>45719</v>
      </c>
      <c r="D778" s="4" t="str">
        <f>VLOOKUP(B778,辅助信息!E:K,7,FALSE)</f>
        <v>JWDDCD2024102400111</v>
      </c>
      <c r="E778" s="4" t="str">
        <f>VLOOKUP(F778,辅助信息!A:B,2,FALSE)</f>
        <v>螺纹钢</v>
      </c>
      <c r="F778" s="4" t="s">
        <v>52</v>
      </c>
      <c r="G778" s="7">
        <v>10</v>
      </c>
      <c r="H778" s="7" t="str">
        <f>_xlfn._xlws.FILTER('[1]2025年已发货'!$E:$E,'[1]2025年已发货'!$F:$F&amp;'[1]2025年已发货'!$C:$C&amp;'[1]2025年已发货'!$G:$G&amp;'[1]2025年已发货'!$H:$H=C778&amp;F778&amp;I778&amp;J778,"未发货")</f>
        <v>未发货</v>
      </c>
      <c r="I778" s="4" t="str">
        <f>VLOOKUP(B778,辅助信息!E:I,3,FALSE)</f>
        <v>（五冶达州国道542项目-三工区路基八工段(连接线)）四川省达州市达川区大堰镇梨子沟</v>
      </c>
      <c r="J778" s="4" t="str">
        <f>VLOOKUP(B778,辅助信息!E:I,4,FALSE)</f>
        <v>谭鹏程</v>
      </c>
      <c r="K778" s="4">
        <f>VLOOKUP(J778,辅助信息!H:I,2,FALSE)</f>
        <v>18280895666</v>
      </c>
      <c r="L778" s="83"/>
      <c r="M778" s="98">
        <v>45717</v>
      </c>
      <c r="O778" s="71">
        <f ca="1" t="shared" si="20"/>
        <v>0</v>
      </c>
      <c r="P778" s="71">
        <f ca="1" t="shared" si="21"/>
        <v>69</v>
      </c>
      <c r="Q778" s="8" t="str">
        <f>VLOOKUP(B778,辅助信息!E:M,9,FALSE)</f>
        <v>ZTWM-CDGS-XS-2024-0181-五冶天府-国道542项目（二批次）</v>
      </c>
      <c r="R778" s="8"/>
    </row>
    <row r="779" hidden="1" spans="2:18">
      <c r="B779" s="4" t="s">
        <v>56</v>
      </c>
      <c r="C779" s="5">
        <v>45719</v>
      </c>
      <c r="D779" s="4" t="str">
        <f>VLOOKUP(B779,辅助信息!E:K,7,FALSE)</f>
        <v>JWDDCD2025050800081</v>
      </c>
      <c r="E779" s="4" t="str">
        <f>VLOOKUP(F779,辅助信息!A:B,2,FALSE)</f>
        <v>螺纹钢</v>
      </c>
      <c r="F779" s="4" t="s">
        <v>66</v>
      </c>
      <c r="G779" s="7">
        <v>12</v>
      </c>
      <c r="H779" s="7">
        <f>_xlfn._xlws.FILTER('[1]2025年已发货'!$E:$E,'[1]2025年已发货'!$F:$F&amp;'[1]2025年已发货'!$C:$C&amp;'[1]2025年已发货'!$G:$G&amp;'[1]2025年已发货'!$H:$H=C779&amp;F779&amp;I779&amp;J779,"未发货")</f>
        <v>12</v>
      </c>
      <c r="I779" s="4" t="str">
        <f>VLOOKUP(B779,辅助信息!E:I,3,FALSE)</f>
        <v>（商投建工达州中医药科技园-4工区-7号楼）达州市通川区达州中医药职业学院犀牛大道北段</v>
      </c>
      <c r="J779" s="4" t="str">
        <f>VLOOKUP(B779,辅助信息!E:I,4,FALSE)</f>
        <v>张扬</v>
      </c>
      <c r="K779" s="4">
        <f>VLOOKUP(J779,辅助信息!H:I,2,FALSE)</f>
        <v>18381904567</v>
      </c>
      <c r="L779" s="84" t="str">
        <f>VLOOKUP(B779,辅助信息!E:J,6,FALSE)</f>
        <v>控制炉批号尽量少,优先安排达钢,提前联系到场规格及数量</v>
      </c>
      <c r="M779" s="98">
        <v>45716</v>
      </c>
      <c r="O779" s="71">
        <f ca="1" t="shared" si="20"/>
        <v>0</v>
      </c>
      <c r="P779" s="71">
        <f ca="1" t="shared" si="21"/>
        <v>70</v>
      </c>
      <c r="Q779" s="8" t="str">
        <f>VLOOKUP(B779,辅助信息!E:M,9,FALSE)</f>
        <v>ZTWM-CDGS-XS-2024-0134-商投建工达州中医药科技成果示范园项目</v>
      </c>
      <c r="R779" s="8"/>
    </row>
    <row r="780" hidden="1" spans="2:18">
      <c r="B780" s="4" t="s">
        <v>56</v>
      </c>
      <c r="C780" s="5">
        <v>45719</v>
      </c>
      <c r="D780" s="4" t="str">
        <f>VLOOKUP(B780,辅助信息!E:K,7,FALSE)</f>
        <v>JWDDCD2025050800081</v>
      </c>
      <c r="E780" s="4" t="str">
        <f>VLOOKUP(F780,辅助信息!A:B,2,FALSE)</f>
        <v>螺纹钢</v>
      </c>
      <c r="F780" s="4" t="s">
        <v>45</v>
      </c>
      <c r="G780" s="7">
        <v>12</v>
      </c>
      <c r="H780" s="7" t="str">
        <f>_xlfn._xlws.FILTER('[1]2025年已发货'!$E:$E,'[1]2025年已发货'!$F:$F&amp;'[1]2025年已发货'!$C:$C&amp;'[1]2025年已发货'!$G:$G&amp;'[1]2025年已发货'!$H:$H=C780&amp;F780&amp;I780&amp;J780,"未发货")</f>
        <v>未发货</v>
      </c>
      <c r="I780" s="4" t="str">
        <f>VLOOKUP(B780,辅助信息!E:I,3,FALSE)</f>
        <v>（商投建工达州中医药科技园-4工区-7号楼）达州市通川区达州中医药职业学院犀牛大道北段</v>
      </c>
      <c r="J780" s="4" t="str">
        <f>VLOOKUP(B780,辅助信息!E:I,4,FALSE)</f>
        <v>张扬</v>
      </c>
      <c r="K780" s="4">
        <f>VLOOKUP(J780,辅助信息!H:I,2,FALSE)</f>
        <v>18381904567</v>
      </c>
      <c r="L780" s="85"/>
      <c r="M780" s="98">
        <v>45716</v>
      </c>
      <c r="O780" s="71">
        <f ca="1" t="shared" si="20"/>
        <v>0</v>
      </c>
      <c r="P780" s="71">
        <f ca="1" t="shared" si="21"/>
        <v>70</v>
      </c>
      <c r="Q780" s="8" t="str">
        <f>VLOOKUP(B780,辅助信息!E:M,9,FALSE)</f>
        <v>ZTWM-CDGS-XS-2024-0134-商投建工达州中医药科技成果示范园项目</v>
      </c>
      <c r="R780" s="8"/>
    </row>
    <row r="781" hidden="1" spans="2:18">
      <c r="B781" s="4" t="s">
        <v>56</v>
      </c>
      <c r="C781" s="5">
        <v>45719</v>
      </c>
      <c r="D781" s="4" t="str">
        <f>VLOOKUP(B781,辅助信息!E:K,7,FALSE)</f>
        <v>JWDDCD2025050800081</v>
      </c>
      <c r="E781" s="4" t="str">
        <f>VLOOKUP(F781,辅助信息!A:B,2,FALSE)</f>
        <v>螺纹钢</v>
      </c>
      <c r="F781" s="4" t="s">
        <v>21</v>
      </c>
      <c r="G781" s="7">
        <v>15</v>
      </c>
      <c r="H781" s="7" t="str">
        <f>_xlfn._xlws.FILTER('[1]2025年已发货'!$E:$E,'[1]2025年已发货'!$F:$F&amp;'[1]2025年已发货'!$C:$C&amp;'[1]2025年已发货'!$G:$G&amp;'[1]2025年已发货'!$H:$H=C781&amp;F781&amp;I781&amp;J781,"未发货")</f>
        <v>未发货</v>
      </c>
      <c r="I781" s="4" t="str">
        <f>VLOOKUP(B781,辅助信息!E:I,3,FALSE)</f>
        <v>（商投建工达州中医药科技园-4工区-7号楼）达州市通川区达州中医药职业学院犀牛大道北段</v>
      </c>
      <c r="J781" s="4" t="str">
        <f>VLOOKUP(B781,辅助信息!E:I,4,FALSE)</f>
        <v>张扬</v>
      </c>
      <c r="K781" s="4">
        <f>VLOOKUP(J781,辅助信息!H:I,2,FALSE)</f>
        <v>18381904567</v>
      </c>
      <c r="L781" s="85"/>
      <c r="M781" s="98">
        <v>45716</v>
      </c>
      <c r="O781" s="71">
        <f ca="1" t="shared" si="20"/>
        <v>0</v>
      </c>
      <c r="P781" s="71">
        <f ca="1" t="shared" si="21"/>
        <v>70</v>
      </c>
      <c r="Q781" s="8" t="str">
        <f>VLOOKUP(B781,辅助信息!E:M,9,FALSE)</f>
        <v>ZTWM-CDGS-XS-2024-0134-商投建工达州中医药科技成果示范园项目</v>
      </c>
      <c r="R781" s="8"/>
    </row>
    <row r="782" hidden="1" spans="2:18">
      <c r="B782" s="4" t="s">
        <v>56</v>
      </c>
      <c r="C782" s="5">
        <v>45719</v>
      </c>
      <c r="D782" s="4" t="str">
        <f>VLOOKUP(B782,辅助信息!E:K,7,FALSE)</f>
        <v>JWDDCD2025050800081</v>
      </c>
      <c r="E782" s="4" t="str">
        <f>VLOOKUP(F782,辅助信息!A:B,2,FALSE)</f>
        <v>螺纹钢</v>
      </c>
      <c r="F782" s="4" t="s">
        <v>58</v>
      </c>
      <c r="G782" s="7">
        <v>12</v>
      </c>
      <c r="H782" s="7">
        <f>_xlfn._xlws.FILTER('[1]2025年已发货'!$E:$E,'[1]2025年已发货'!$F:$F&amp;'[1]2025年已发货'!$C:$C&amp;'[1]2025年已发货'!$G:$G&amp;'[1]2025年已发货'!$H:$H=C782&amp;F782&amp;I782&amp;J782,"未发货")</f>
        <v>12</v>
      </c>
      <c r="I782" s="4" t="str">
        <f>VLOOKUP(B782,辅助信息!E:I,3,FALSE)</f>
        <v>（商投建工达州中医药科技园-4工区-7号楼）达州市通川区达州中医药职业学院犀牛大道北段</v>
      </c>
      <c r="J782" s="4" t="str">
        <f>VLOOKUP(B782,辅助信息!E:I,4,FALSE)</f>
        <v>张扬</v>
      </c>
      <c r="K782" s="4">
        <f>VLOOKUP(J782,辅助信息!H:I,2,FALSE)</f>
        <v>18381904567</v>
      </c>
      <c r="L782" s="85"/>
      <c r="M782" s="98">
        <v>45716</v>
      </c>
      <c r="O782" s="71">
        <f ca="1" t="shared" ref="O782:O789" si="22">IF(OR(M782="",N782&lt;&gt;""),"",MAX(M782-TODAY(),0))</f>
        <v>0</v>
      </c>
      <c r="P782" s="71">
        <f ca="1" t="shared" ref="P782:P789" si="23">IF(M782="","",IF(N782&lt;&gt;"",MAX(N782-M782,0),IF(TODAY()&gt;M782,TODAY()-M782,0)))</f>
        <v>70</v>
      </c>
      <c r="Q782" s="8" t="str">
        <f>VLOOKUP(B782,辅助信息!E:M,9,FALSE)</f>
        <v>ZTWM-CDGS-XS-2024-0134-商投建工达州中医药科技成果示范园项目</v>
      </c>
      <c r="R782" s="8"/>
    </row>
    <row r="783" hidden="1" spans="2:18">
      <c r="B783" s="4" t="s">
        <v>56</v>
      </c>
      <c r="C783" s="5">
        <v>45719</v>
      </c>
      <c r="D783" s="4" t="str">
        <f>VLOOKUP(B783,辅助信息!E:K,7,FALSE)</f>
        <v>JWDDCD2025050800081</v>
      </c>
      <c r="E783" s="4" t="str">
        <f>VLOOKUP(F783,辅助信息!A:B,2,FALSE)</f>
        <v>螺纹钢</v>
      </c>
      <c r="F783" s="4" t="s">
        <v>46</v>
      </c>
      <c r="G783" s="7">
        <v>15</v>
      </c>
      <c r="H783" s="7">
        <f>_xlfn._xlws.FILTER('[1]2025年已发货'!$E:$E,'[1]2025年已发货'!$F:$F&amp;'[1]2025年已发货'!$C:$C&amp;'[1]2025年已发货'!$G:$G&amp;'[1]2025年已发货'!$H:$H=C783&amp;F783&amp;I783&amp;J783,"未发货")</f>
        <v>15</v>
      </c>
      <c r="I783" s="4" t="str">
        <f>VLOOKUP(B783,辅助信息!E:I,3,FALSE)</f>
        <v>（商投建工达州中医药科技园-4工区-7号楼）达州市通川区达州中医药职业学院犀牛大道北段</v>
      </c>
      <c r="J783" s="4" t="str">
        <f>VLOOKUP(B783,辅助信息!E:I,4,FALSE)</f>
        <v>张扬</v>
      </c>
      <c r="K783" s="4">
        <f>VLOOKUP(J783,辅助信息!H:I,2,FALSE)</f>
        <v>18381904567</v>
      </c>
      <c r="L783" s="85"/>
      <c r="M783" s="98">
        <v>45716</v>
      </c>
      <c r="O783" s="71">
        <f ca="1" t="shared" si="22"/>
        <v>0</v>
      </c>
      <c r="P783" s="71">
        <f ca="1" t="shared" si="23"/>
        <v>70</v>
      </c>
      <c r="Q783" s="8" t="str">
        <f>VLOOKUP(B783,辅助信息!E:M,9,FALSE)</f>
        <v>ZTWM-CDGS-XS-2024-0134-商投建工达州中医药科技成果示范园项目</v>
      </c>
      <c r="R783" s="8"/>
    </row>
    <row r="784" hidden="1" spans="2:18">
      <c r="B784" s="4" t="s">
        <v>56</v>
      </c>
      <c r="C784" s="5">
        <v>45719</v>
      </c>
      <c r="D784" s="4" t="str">
        <f>VLOOKUP(B784,辅助信息!E:K,7,FALSE)</f>
        <v>JWDDCD2025050800081</v>
      </c>
      <c r="E784" s="4" t="str">
        <f>VLOOKUP(F784,辅助信息!A:B,2,FALSE)</f>
        <v>螺纹钢</v>
      </c>
      <c r="F784" s="4" t="s">
        <v>22</v>
      </c>
      <c r="G784" s="7">
        <v>12</v>
      </c>
      <c r="H784" s="7">
        <f>_xlfn._xlws.FILTER('[1]2025年已发货'!$E:$E,'[1]2025年已发货'!$F:$F&amp;'[1]2025年已发货'!$C:$C&amp;'[1]2025年已发货'!$G:$G&amp;'[1]2025年已发货'!$H:$H=C784&amp;F784&amp;I784&amp;J784,"未发货")</f>
        <v>12</v>
      </c>
      <c r="I784" s="4" t="str">
        <f>VLOOKUP(B784,辅助信息!E:I,3,FALSE)</f>
        <v>（商投建工达州中医药科技园-4工区-7号楼）达州市通川区达州中医药职业学院犀牛大道北段</v>
      </c>
      <c r="J784" s="4" t="str">
        <f>VLOOKUP(B784,辅助信息!E:I,4,FALSE)</f>
        <v>张扬</v>
      </c>
      <c r="K784" s="4">
        <f>VLOOKUP(J784,辅助信息!H:I,2,FALSE)</f>
        <v>18381904567</v>
      </c>
      <c r="L784" s="83"/>
      <c r="M784" s="98">
        <v>45716</v>
      </c>
      <c r="O784" s="71">
        <f ca="1" t="shared" si="22"/>
        <v>0</v>
      </c>
      <c r="P784" s="71">
        <f ca="1" t="shared" si="23"/>
        <v>70</v>
      </c>
      <c r="Q784" s="8" t="str">
        <f>VLOOKUP(B784,辅助信息!E:M,9,FALSE)</f>
        <v>ZTWM-CDGS-XS-2024-0134-商投建工达州中医药科技成果示范园项目</v>
      </c>
      <c r="R784" s="8"/>
    </row>
    <row r="785" ht="45" hidden="1" customHeight="1" spans="2:18">
      <c r="B785" s="4" t="s">
        <v>63</v>
      </c>
      <c r="C785" s="5">
        <v>45719</v>
      </c>
      <c r="D785" s="4" t="str">
        <f>VLOOKUP(B785,辅助信息!E:K,7,FALSE)</f>
        <v>JWDDCD2024102400111</v>
      </c>
      <c r="E785" s="4" t="str">
        <f>VLOOKUP(F785,辅助信息!A:B,2,FALSE)</f>
        <v>螺纹钢</v>
      </c>
      <c r="F785" s="4" t="s">
        <v>18</v>
      </c>
      <c r="G785" s="7">
        <v>30</v>
      </c>
      <c r="H785" s="7">
        <f>_xlfn._xlws.FILTER('[1]2025年已发货'!$E:$E,'[1]2025年已发货'!$F:$F&amp;'[1]2025年已发货'!$C:$C&amp;'[1]2025年已发货'!$G:$G&amp;'[1]2025年已发货'!$H:$H=C785&amp;F785&amp;I785&amp;J785,"未发货")</f>
        <v>30</v>
      </c>
      <c r="I785" s="4" t="str">
        <f>VLOOKUP(B785,辅助信息!E:I,3,FALSE)</f>
        <v>（五冶达州国道542项目-三工区路基六工段）四川省达州市达川区赵固镇水文村</v>
      </c>
      <c r="J785" s="4" t="str">
        <f>VLOOKUP(B785,辅助信息!E:I,4,FALSE)</f>
        <v>谭鹏程</v>
      </c>
      <c r="K785" s="4">
        <f>VLOOKUP(J785,辅助信息!H:I,2,FALSE)</f>
        <v>18280895666</v>
      </c>
      <c r="L785" s="84" t="str">
        <f>VLOOKUP(B785,辅助信息!E:J,6,FALSE)</f>
        <v>五冶建设送货单,送货车型9.6米,装货前联系收货人核实到场规格,没提前告知进场规格现场不给予接收</v>
      </c>
      <c r="M785" s="98">
        <v>45717</v>
      </c>
      <c r="O785" s="71">
        <f ca="1" t="shared" si="22"/>
        <v>0</v>
      </c>
      <c r="P785" s="71">
        <f ca="1" t="shared" si="23"/>
        <v>69</v>
      </c>
      <c r="Q785" s="8" t="str">
        <f>VLOOKUP(B785,辅助信息!E:M,9,FALSE)</f>
        <v>ZTWM-CDGS-XS-2024-0181-五冶天府-国道542项目（二批次）</v>
      </c>
      <c r="R785" s="8"/>
    </row>
    <row r="786" hidden="1" spans="2:18">
      <c r="B786" s="4" t="s">
        <v>20</v>
      </c>
      <c r="C786" s="5">
        <v>45719</v>
      </c>
      <c r="D786" s="4" t="str">
        <f>VLOOKUP(B786,辅助信息!E:K,7,FALSE)</f>
        <v>JWDDCD2025021900064</v>
      </c>
      <c r="E786" s="4" t="str">
        <f>VLOOKUP(F786,辅助信息!A:B,2,FALSE)</f>
        <v>盘螺</v>
      </c>
      <c r="F786" s="4" t="s">
        <v>49</v>
      </c>
      <c r="G786" s="7">
        <v>12</v>
      </c>
      <c r="H786" s="7" t="str">
        <f>_xlfn._xlws.FILTER('[1]2025年已发货'!$E:$E,'[1]2025年已发货'!$F:$F&amp;'[1]2025年已发货'!$C:$C&amp;'[1]2025年已发货'!$G:$G&amp;'[1]2025年已发货'!$H:$H=C786&amp;F786&amp;I786&amp;J786,"未发货")</f>
        <v>未发货</v>
      </c>
      <c r="I786" s="4" t="str">
        <f>VLOOKUP(B786,辅助信息!E:I,3,FALSE)</f>
        <v>(五冶钢构医学科学产业园建设项目房建三部-一标（7-2）)四川省南充市顺庆区搬罾街道学府大道二段</v>
      </c>
      <c r="J786" s="4" t="str">
        <f>VLOOKUP(B786,辅助信息!E:I,4,FALSE)</f>
        <v>郑林</v>
      </c>
      <c r="K786" s="4">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71">
        <f ca="1" t="shared" si="22"/>
        <v>0</v>
      </c>
      <c r="P786" s="71">
        <f ca="1" t="shared" si="23"/>
        <v>68</v>
      </c>
      <c r="Q786" s="8" t="str">
        <f>VLOOKUP(B786,辅助信息!E:M,9,FALSE)</f>
        <v>ZTWM-CDGS-XS-2024-0248-五冶钢构-南充市医学院项目</v>
      </c>
      <c r="R786" s="8"/>
    </row>
    <row r="787" hidden="1" spans="2:18">
      <c r="B787" s="4" t="s">
        <v>20</v>
      </c>
      <c r="C787" s="5">
        <v>45719</v>
      </c>
      <c r="D787" s="4" t="str">
        <f>VLOOKUP(B787,辅助信息!E:K,7,FALSE)</f>
        <v>JWDDCD2025021900064</v>
      </c>
      <c r="E787" s="4" t="str">
        <f>VLOOKUP(F787,辅助信息!A:B,2,FALSE)</f>
        <v>盘螺</v>
      </c>
      <c r="F787" s="4" t="s">
        <v>26</v>
      </c>
      <c r="G787" s="7">
        <v>5</v>
      </c>
      <c r="H787" s="7" t="str">
        <f>_xlfn._xlws.FILTER('[1]2025年已发货'!$E:$E,'[1]2025年已发货'!$F:$F&amp;'[1]2025年已发货'!$C:$C&amp;'[1]2025年已发货'!$G:$G&amp;'[1]2025年已发货'!$H:$H=C787&amp;F787&amp;I787&amp;J787,"未发货")</f>
        <v>未发货</v>
      </c>
      <c r="I787" s="4" t="str">
        <f>VLOOKUP(B787,辅助信息!E:I,3,FALSE)</f>
        <v>(五冶钢构医学科学产业园建设项目房建三部-一标（7-2）)四川省南充市顺庆区搬罾街道学府大道二段</v>
      </c>
      <c r="J787" s="4" t="str">
        <f>VLOOKUP(B787,辅助信息!E:I,4,FALSE)</f>
        <v>郑林</v>
      </c>
      <c r="K787" s="4">
        <f>VLOOKUP(J787,辅助信息!H:I,2,FALSE)</f>
        <v>18349955455</v>
      </c>
      <c r="L787" s="85"/>
      <c r="M787" s="98">
        <v>45718</v>
      </c>
      <c r="O787" s="71">
        <f ca="1" t="shared" si="22"/>
        <v>0</v>
      </c>
      <c r="P787" s="71">
        <f ca="1" t="shared" si="23"/>
        <v>68</v>
      </c>
      <c r="Q787" s="8" t="str">
        <f>VLOOKUP(B787,辅助信息!E:M,9,FALSE)</f>
        <v>ZTWM-CDGS-XS-2024-0248-五冶钢构-南充市医学院项目</v>
      </c>
      <c r="R787" s="8"/>
    </row>
    <row r="788" hidden="1" spans="2:18">
      <c r="B788" s="4" t="s">
        <v>20</v>
      </c>
      <c r="C788" s="5">
        <v>45719</v>
      </c>
      <c r="D788" s="4" t="str">
        <f>VLOOKUP(B788,辅助信息!E:K,7,FALSE)</f>
        <v>JWDDCD2025021900064</v>
      </c>
      <c r="E788" s="4" t="str">
        <f>VLOOKUP(F788,辅助信息!A:B,2,FALSE)</f>
        <v>螺纹钢</v>
      </c>
      <c r="F788" s="4" t="s">
        <v>46</v>
      </c>
      <c r="G788" s="7">
        <v>7</v>
      </c>
      <c r="H788" s="7">
        <f>_xlfn._xlws.FILTER('[1]2025年已发货'!$E:$E,'[1]2025年已发货'!$F:$F&amp;'[1]2025年已发货'!$C:$C&amp;'[1]2025年已发货'!$G:$G&amp;'[1]2025年已发货'!$H:$H=C788&amp;F788&amp;I788&amp;J788,"未发货")</f>
        <v>7</v>
      </c>
      <c r="I788" s="4" t="str">
        <f>VLOOKUP(B788,辅助信息!E:I,3,FALSE)</f>
        <v>(五冶钢构医学科学产业园建设项目房建三部-一标（7-2）)四川省南充市顺庆区搬罾街道学府大道二段</v>
      </c>
      <c r="J788" s="4" t="str">
        <f>VLOOKUP(B788,辅助信息!E:I,4,FALSE)</f>
        <v>郑林</v>
      </c>
      <c r="K788" s="4">
        <f>VLOOKUP(J788,辅助信息!H:I,2,FALSE)</f>
        <v>18349955455</v>
      </c>
      <c r="L788" s="85"/>
      <c r="M788" s="98">
        <v>45718</v>
      </c>
      <c r="O788" s="71">
        <f ca="1" t="shared" si="22"/>
        <v>0</v>
      </c>
      <c r="P788" s="71">
        <f ca="1" t="shared" si="23"/>
        <v>68</v>
      </c>
      <c r="Q788" s="8" t="str">
        <f>VLOOKUP(B788,辅助信息!E:M,9,FALSE)</f>
        <v>ZTWM-CDGS-XS-2024-0248-五冶钢构-南充市医学院项目</v>
      </c>
      <c r="R788" s="8"/>
    </row>
    <row r="789" hidden="1" spans="2:18">
      <c r="B789" s="4" t="s">
        <v>89</v>
      </c>
      <c r="C789" s="5">
        <v>45719</v>
      </c>
      <c r="D789" s="4" t="str">
        <f>VLOOKUP(B789,辅助信息!E:K,7,FALSE)</f>
        <v>JWDDCD2025021900064</v>
      </c>
      <c r="E789" s="4" t="str">
        <f>VLOOKUP(F789,辅助信息!A:B,2,FALSE)</f>
        <v>螺纹钢</v>
      </c>
      <c r="F789" s="4" t="s">
        <v>91</v>
      </c>
      <c r="G789" s="7">
        <v>16</v>
      </c>
      <c r="H789" s="7">
        <f>_xlfn._xlws.FILTER('[1]2025年已发货'!$E:$E,'[1]2025年已发货'!$F:$F&amp;'[1]2025年已发货'!$C:$C&amp;'[1]2025年已发货'!$G:$G&amp;'[1]2025年已发货'!$H:$H=C789&amp;F789&amp;I789&amp;J789,"未发货")</f>
        <v>9</v>
      </c>
      <c r="I789" s="4" t="str">
        <f>VLOOKUP(B789,辅助信息!E:I,3,FALSE)</f>
        <v>(五冶钢构医学科学产业园建设项目房建三部-排洪渠)四川省南充市顺庆区搬罾街道学府大道二段</v>
      </c>
      <c r="J789" s="4" t="str">
        <f>VLOOKUP(B789,辅助信息!E:I,4,FALSE)</f>
        <v>郑林</v>
      </c>
      <c r="K789" s="4">
        <f>VLOOKUP(J789,辅助信息!H:I,2,FALSE)</f>
        <v>18349955455</v>
      </c>
      <c r="L789" s="83"/>
      <c r="M789" s="98">
        <v>45718</v>
      </c>
      <c r="O789" s="71">
        <f ca="1" t="shared" si="22"/>
        <v>0</v>
      </c>
      <c r="P789" s="71">
        <f ca="1" t="shared" si="23"/>
        <v>68</v>
      </c>
      <c r="Q789" s="8" t="str">
        <f>VLOOKUP(B789,辅助信息!E:M,9,FALSE)</f>
        <v>ZTWM-CDGS-XS-2024-0248-五冶钢构-南充市医学院项目</v>
      </c>
      <c r="R789" s="8"/>
    </row>
    <row r="790" hidden="1" spans="2:18">
      <c r="B790" s="4" t="s">
        <v>20</v>
      </c>
      <c r="C790" s="5">
        <v>45719</v>
      </c>
      <c r="D790" s="4" t="str">
        <f>VLOOKUP(B790,辅助信息!E:K,7,FALSE)</f>
        <v>JWDDCD2025021900064</v>
      </c>
      <c r="E790" s="4" t="str">
        <f>VLOOKUP(F790,辅助信息!A:B,2,FALSE)</f>
        <v>螺纹钢</v>
      </c>
      <c r="F790" s="4" t="s">
        <v>30</v>
      </c>
      <c r="G790" s="7">
        <v>30</v>
      </c>
      <c r="H790" s="7">
        <f>_xlfn._xlws.FILTER('[1]2025年已发货'!$E:$E,'[1]2025年已发货'!$F:$F&amp;'[1]2025年已发货'!$C:$C&amp;'[1]2025年已发货'!$G:$G&amp;'[1]2025年已发货'!$H:$H=C790&amp;F790&amp;I790&amp;J790,"未发货")</f>
        <v>20</v>
      </c>
      <c r="I790" s="4" t="str">
        <f>VLOOKUP(B790,辅助信息!E:I,3,FALSE)</f>
        <v>(五冶钢构医学科学产业园建设项目房建三部-一标（7-2）)四川省南充市顺庆区搬罾街道学府大道二段</v>
      </c>
      <c r="J790" s="4" t="str">
        <f>VLOOKUP(B790,辅助信息!E:I,4,FALSE)</f>
        <v>郑林</v>
      </c>
      <c r="K790" s="4">
        <f>VLOOKUP(J790,辅助信息!H:I,2,FALSE)</f>
        <v>18349955455</v>
      </c>
      <c r="L790" s="84"/>
      <c r="M790" s="98"/>
      <c r="Q790" s="8"/>
      <c r="R790" s="8"/>
    </row>
    <row r="791" hidden="1" spans="1:18">
      <c r="A791" s="107" t="s">
        <v>109</v>
      </c>
      <c r="B791" s="4" t="s">
        <v>47</v>
      </c>
      <c r="C791" s="5">
        <v>45719</v>
      </c>
      <c r="D791" s="4" t="str">
        <f>VLOOKUP(B791,辅助信息!E:K,7,FALSE)</f>
        <v>JWDDCD2025050800081</v>
      </c>
      <c r="E791" s="4" t="str">
        <f>VLOOKUP(F791,辅助信息!A:B,2,FALSE)</f>
        <v>盘螺</v>
      </c>
      <c r="F791" s="4" t="s">
        <v>26</v>
      </c>
      <c r="G791" s="7">
        <v>14</v>
      </c>
      <c r="H791" s="7" t="str">
        <f>_xlfn._xlws.FILTER('[1]2025年已发货'!$E:$E,'[1]2025年已发货'!$F:$F&amp;'[1]2025年已发货'!$C:$C&amp;'[1]2025年已发货'!$G:$G&amp;'[1]2025年已发货'!$H:$H=C791&amp;F791&amp;I791&amp;J791,"未发货")</f>
        <v>未发货</v>
      </c>
      <c r="I791" s="4" t="str">
        <f>VLOOKUP(B791,辅助信息!E:I,3,FALSE)</f>
        <v>（商投建工达州中医药科技园-1工区）达州市通川区达州中医药职业学院犀牛大道北段</v>
      </c>
      <c r="J791" s="4" t="str">
        <f>VLOOKUP(B791,辅助信息!E:I,4,FALSE)</f>
        <v>程黄刚</v>
      </c>
      <c r="K791" s="4">
        <f>VLOOKUP(J791,辅助信息!H:I,2,FALSE)</f>
        <v>15108211617</v>
      </c>
      <c r="L791" s="84" t="str">
        <f>VLOOKUP(B791,辅助信息!E:J,6,FALSE)</f>
        <v>控制炉批号尽量少,优先安排达钢,提前联系到场规格及数量</v>
      </c>
      <c r="M791" s="98">
        <v>45718</v>
      </c>
      <c r="O791" s="71">
        <f ca="1" t="shared" ref="O791:O797" si="24">IF(OR(M791="",N791&lt;&gt;""),"",MAX(M791-TODAY(),0))</f>
        <v>0</v>
      </c>
      <c r="P791" s="71">
        <f ca="1" t="shared" ref="P791:P797" si="25">IF(M791="","",IF(N791&lt;&gt;"",MAX(N791-M791,0),IF(TODAY()&gt;M791,TODAY()-M791,0)))</f>
        <v>68</v>
      </c>
      <c r="Q791" s="8" t="str">
        <f>VLOOKUP(B791,辅助信息!E:M,9,FALSE)</f>
        <v>ZTWM-CDGS-XS-2024-0134-商投建工达州中医药科技成果示范园项目</v>
      </c>
      <c r="R791" s="8"/>
    </row>
    <row r="792" hidden="1" spans="2:18">
      <c r="B792" s="4" t="s">
        <v>47</v>
      </c>
      <c r="C792" s="5">
        <v>45719</v>
      </c>
      <c r="D792" s="4" t="str">
        <f>VLOOKUP(B792,辅助信息!E:K,7,FALSE)</f>
        <v>JWDDCD2025050800081</v>
      </c>
      <c r="E792" s="4" t="str">
        <f>VLOOKUP(F792,辅助信息!A:B,2,FALSE)</f>
        <v>螺纹钢</v>
      </c>
      <c r="F792" s="4" t="s">
        <v>18</v>
      </c>
      <c r="G792" s="7">
        <v>21</v>
      </c>
      <c r="H792" s="7" t="str">
        <f>_xlfn._xlws.FILTER('[1]2025年已发货'!$E:$E,'[1]2025年已发货'!$F:$F&amp;'[1]2025年已发货'!$C:$C&amp;'[1]2025年已发货'!$G:$G&amp;'[1]2025年已发货'!$H:$H=C792&amp;F792&amp;I792&amp;J792,"未发货")</f>
        <v>未发货</v>
      </c>
      <c r="I792" s="4" t="str">
        <f>VLOOKUP(B792,辅助信息!E:I,3,FALSE)</f>
        <v>（商投建工达州中医药科技园-1工区）达州市通川区达州中医药职业学院犀牛大道北段</v>
      </c>
      <c r="J792" s="4" t="str">
        <f>VLOOKUP(B792,辅助信息!E:I,4,FALSE)</f>
        <v>程黄刚</v>
      </c>
      <c r="K792" s="4">
        <f>VLOOKUP(J792,辅助信息!H:I,2,FALSE)</f>
        <v>15108211617</v>
      </c>
      <c r="L792" s="83"/>
      <c r="M792" s="98">
        <v>45718</v>
      </c>
      <c r="O792" s="71">
        <f ca="1" t="shared" si="24"/>
        <v>0</v>
      </c>
      <c r="P792" s="71">
        <f ca="1" t="shared" si="25"/>
        <v>68</v>
      </c>
      <c r="Q792" s="8" t="str">
        <f>VLOOKUP(B792,辅助信息!E:M,9,FALSE)</f>
        <v>ZTWM-CDGS-XS-2024-0134-商投建工达州中医药科技成果示范园项目</v>
      </c>
      <c r="R792" s="8"/>
    </row>
    <row r="793" hidden="1" spans="2:18">
      <c r="B793" s="4" t="s">
        <v>68</v>
      </c>
      <c r="C793" s="5">
        <v>45719</v>
      </c>
      <c r="D793" s="4" t="str">
        <f>VLOOKUP(B793,辅助信息!E:K,7,FALSE)</f>
        <v>JWDDCD2025050800081</v>
      </c>
      <c r="E793" s="4" t="str">
        <f>VLOOKUP(F793,辅助信息!A:B,2,FALSE)</f>
        <v>螺纹钢</v>
      </c>
      <c r="F793" s="4" t="s">
        <v>65</v>
      </c>
      <c r="G793" s="7">
        <v>57</v>
      </c>
      <c r="H793" s="7">
        <f>_xlfn._xlws.FILTER('[1]2025年已发货'!$E:$E,'[1]2025年已发货'!$F:$F&amp;'[1]2025年已发货'!$C:$C&amp;'[1]2025年已发货'!$G:$G&amp;'[1]2025年已发货'!$H:$H=C793&amp;F793&amp;I793&amp;J793,"未发货")</f>
        <v>57</v>
      </c>
      <c r="I793" s="4" t="str">
        <f>VLOOKUP(B793,辅助信息!E:I,3,FALSE)</f>
        <v>（商投建工达州中医药科技园-2工区-景观桥）达州市通川区达州中医药职业学院犀牛大道北段</v>
      </c>
      <c r="J793" s="4" t="str">
        <f>VLOOKUP(B793,辅助信息!E:I,4,FALSE)</f>
        <v>李波</v>
      </c>
      <c r="K793" s="4">
        <f>VLOOKUP(J793,辅助信息!H:I,2,FALSE)</f>
        <v>18381899787</v>
      </c>
      <c r="L793" s="84" t="str">
        <f>VLOOKUP(B793,辅助信息!E:J,6,FALSE)</f>
        <v>控制炉批号尽量少,优先安排达钢,提前联系到场规格及数量</v>
      </c>
      <c r="M793" s="98">
        <v>45720</v>
      </c>
      <c r="O793" s="71">
        <f ca="1" t="shared" si="24"/>
        <v>0</v>
      </c>
      <c r="P793" s="71">
        <f ca="1" t="shared" si="25"/>
        <v>66</v>
      </c>
      <c r="Q793" s="8" t="str">
        <f>VLOOKUP(B793,辅助信息!E:M,9,FALSE)</f>
        <v>ZTWM-CDGS-XS-2024-0134-商投建工达州中医药科技成果示范园项目</v>
      </c>
      <c r="R793" s="8"/>
    </row>
    <row r="794" hidden="1" spans="2:18">
      <c r="B794" s="4" t="s">
        <v>68</v>
      </c>
      <c r="C794" s="5">
        <v>45719</v>
      </c>
      <c r="D794" s="4" t="str">
        <f>VLOOKUP(B794,辅助信息!E:K,7,FALSE)</f>
        <v>JWDDCD2025050800081</v>
      </c>
      <c r="E794" s="4" t="str">
        <f>VLOOKUP(F794,辅助信息!A:B,2,FALSE)</f>
        <v>螺纹钢</v>
      </c>
      <c r="F794" s="4" t="s">
        <v>52</v>
      </c>
      <c r="G794" s="7">
        <v>45</v>
      </c>
      <c r="H794" s="7">
        <f>_xlfn._xlws.FILTER('[1]2025年已发货'!$E:$E,'[1]2025年已发货'!$F:$F&amp;'[1]2025年已发货'!$C:$C&amp;'[1]2025年已发货'!$G:$G&amp;'[1]2025年已发货'!$H:$H=C794&amp;F794&amp;I794&amp;J794,"未发货")</f>
        <v>15</v>
      </c>
      <c r="I794" s="4" t="str">
        <f>VLOOKUP(B794,辅助信息!E:I,3,FALSE)</f>
        <v>（商投建工达州中医药科技园-2工区-景观桥）达州市通川区达州中医药职业学院犀牛大道北段</v>
      </c>
      <c r="J794" s="4" t="str">
        <f>VLOOKUP(B794,辅助信息!E:I,4,FALSE)</f>
        <v>李波</v>
      </c>
      <c r="K794" s="4">
        <f>VLOOKUP(J794,辅助信息!H:I,2,FALSE)</f>
        <v>18381899787</v>
      </c>
      <c r="L794" s="83"/>
      <c r="M794" s="98">
        <v>45720</v>
      </c>
      <c r="O794" s="71">
        <f ca="1" t="shared" si="24"/>
        <v>0</v>
      </c>
      <c r="P794" s="71">
        <f ca="1" t="shared" si="25"/>
        <v>66</v>
      </c>
      <c r="Q794" s="8" t="str">
        <f>VLOOKUP(B794,辅助信息!E:M,9,FALSE)</f>
        <v>ZTWM-CDGS-XS-2024-0134-商投建工达州中医药科技成果示范园项目</v>
      </c>
      <c r="R794" s="8"/>
    </row>
    <row r="795" hidden="1" spans="2:18">
      <c r="B795" s="4" t="s">
        <v>44</v>
      </c>
      <c r="C795" s="5">
        <v>45719</v>
      </c>
      <c r="D795" s="4" t="str">
        <f>VLOOKUP(B795,辅助信息!E:K,7,FALSE)</f>
        <v>ZTWM-CDGS-YL-20240911-005</v>
      </c>
      <c r="E795" s="4" t="str">
        <f>VLOOKUP(F795,辅助信息!A:B,2,FALSE)</f>
        <v>盘螺</v>
      </c>
      <c r="F795" s="4" t="s">
        <v>40</v>
      </c>
      <c r="G795" s="7">
        <v>5</v>
      </c>
      <c r="H795" s="7">
        <f>_xlfn._xlws.FILTER('[1]2025年已发货'!$E:$E,'[1]2025年已发货'!$F:$F&amp;'[1]2025年已发货'!$C:$C&amp;'[1]2025年已发货'!$G:$G&amp;'[1]2025年已发货'!$H:$H=C795&amp;F795&amp;I795&amp;J795,"未发货")</f>
        <v>5</v>
      </c>
      <c r="I795" s="4" t="str">
        <f>VLOOKUP(B795,辅助信息!E:I,3,FALSE)</f>
        <v>（华西酒城南）成都市武侯区火车南站西路8号酒城南项目</v>
      </c>
      <c r="J795" s="4" t="str">
        <f>VLOOKUP(B795,辅助信息!E:I,4,FALSE)</f>
        <v>龙耀宇</v>
      </c>
      <c r="K795" s="4">
        <f>VLOOKUP(J795,辅助信息!H:I,2,FALSE)</f>
        <v>18384145895</v>
      </c>
      <c r="L795" s="84" t="str">
        <f>VLOOKUP(B795,辅助信息!E:J,6,FALSE)</f>
        <v>对方卸车</v>
      </c>
      <c r="M795" s="98">
        <v>45718</v>
      </c>
      <c r="O795" s="71">
        <f ca="1" t="shared" si="24"/>
        <v>0</v>
      </c>
      <c r="P795" s="71">
        <f ca="1" t="shared" si="25"/>
        <v>68</v>
      </c>
      <c r="Q795" s="8" t="str">
        <f>VLOOKUP(B795,辅助信息!E:M,9,FALSE)</f>
        <v>ZTWM-CDGS-XS-2024-0189-华西集采-酒城南项目</v>
      </c>
      <c r="R795" s="8"/>
    </row>
    <row r="796" hidden="1" spans="2:18">
      <c r="B796" s="4" t="s">
        <v>44</v>
      </c>
      <c r="C796" s="5">
        <v>45719</v>
      </c>
      <c r="D796" s="4" t="str">
        <f>VLOOKUP(B796,辅助信息!E:K,7,FALSE)</f>
        <v>ZTWM-CDGS-YL-20240911-005</v>
      </c>
      <c r="E796" s="4" t="str">
        <f>VLOOKUP(F796,辅助信息!A:B,2,FALSE)</f>
        <v>盘螺</v>
      </c>
      <c r="F796" s="4" t="s">
        <v>41</v>
      </c>
      <c r="G796" s="7">
        <v>2.5</v>
      </c>
      <c r="H796" s="7">
        <f>_xlfn._xlws.FILTER('[1]2025年已发货'!$E:$E,'[1]2025年已发货'!$F:$F&amp;'[1]2025年已发货'!$C:$C&amp;'[1]2025年已发货'!$G:$G&amp;'[1]2025年已发货'!$H:$H=C796&amp;F796&amp;I796&amp;J796,"未发货")</f>
        <v>2.5</v>
      </c>
      <c r="I796" s="4" t="str">
        <f>VLOOKUP(B796,辅助信息!E:I,3,FALSE)</f>
        <v>（华西酒城南）成都市武侯区火车南站西路8号酒城南项目</v>
      </c>
      <c r="J796" s="4" t="str">
        <f>VLOOKUP(B796,辅助信息!E:I,4,FALSE)</f>
        <v>龙耀宇</v>
      </c>
      <c r="K796" s="4">
        <f>VLOOKUP(J796,辅助信息!H:I,2,FALSE)</f>
        <v>18384145895</v>
      </c>
      <c r="L796" s="85"/>
      <c r="M796" s="98">
        <v>45718</v>
      </c>
      <c r="O796" s="71">
        <f ca="1" t="shared" si="24"/>
        <v>0</v>
      </c>
      <c r="P796" s="71">
        <f ca="1" t="shared" si="25"/>
        <v>68</v>
      </c>
      <c r="Q796" s="8" t="str">
        <f>VLOOKUP(B796,辅助信息!E:M,9,FALSE)</f>
        <v>ZTWM-CDGS-XS-2024-0189-华西集采-酒城南项目</v>
      </c>
      <c r="R796" s="8"/>
    </row>
    <row r="797" hidden="1" spans="2:18">
      <c r="B797" s="4" t="s">
        <v>44</v>
      </c>
      <c r="C797" s="5">
        <v>45719</v>
      </c>
      <c r="D797" s="4" t="str">
        <f>VLOOKUP(B797,辅助信息!E:K,7,FALSE)</f>
        <v>ZTWM-CDGS-YL-20240911-005</v>
      </c>
      <c r="E797" s="4" t="str">
        <f>VLOOKUP(F797,辅助信息!A:B,2,FALSE)</f>
        <v>盘螺</v>
      </c>
      <c r="F797" s="4" t="s">
        <v>26</v>
      </c>
      <c r="G797" s="7">
        <v>27.5</v>
      </c>
      <c r="H797" s="7">
        <f>_xlfn._xlws.FILTER('[1]2025年已发货'!$E:$E,'[1]2025年已发货'!$F:$F&amp;'[1]2025年已发货'!$C:$C&amp;'[1]2025年已发货'!$G:$G&amp;'[1]2025年已发货'!$H:$H=C797&amp;F797&amp;I797&amp;J797,"未发货")</f>
        <v>12.5</v>
      </c>
      <c r="I797" s="4" t="str">
        <f>VLOOKUP(B797,辅助信息!E:I,3,FALSE)</f>
        <v>（华西酒城南）成都市武侯区火车南站西路8号酒城南项目</v>
      </c>
      <c r="J797" s="4" t="str">
        <f>VLOOKUP(B797,辅助信息!E:I,4,FALSE)</f>
        <v>龙耀宇</v>
      </c>
      <c r="K797" s="4">
        <f>VLOOKUP(J797,辅助信息!H:I,2,FALSE)</f>
        <v>18384145895</v>
      </c>
      <c r="L797" s="83"/>
      <c r="M797" s="98">
        <v>45718</v>
      </c>
      <c r="O797" s="71">
        <f ca="1" t="shared" si="24"/>
        <v>0</v>
      </c>
      <c r="P797" s="71">
        <f ca="1" t="shared" si="25"/>
        <v>68</v>
      </c>
      <c r="Q797" s="8" t="str">
        <f>VLOOKUP(B797,辅助信息!E:M,9,FALSE)</f>
        <v>ZTWM-CDGS-XS-2024-0189-华西集采-酒城南项目</v>
      </c>
      <c r="R797" s="8"/>
    </row>
    <row r="798" hidden="1" spans="2:18">
      <c r="B798" s="4" t="s">
        <v>44</v>
      </c>
      <c r="C798" s="5">
        <v>45719</v>
      </c>
      <c r="D798" s="4" t="str">
        <f>VLOOKUP(B798,辅助信息!E:K,7,FALSE)</f>
        <v>ZTWM-CDGS-YL-20240911-005</v>
      </c>
      <c r="E798" s="4" t="str">
        <f>VLOOKUP(F798,辅助信息!A:B,2,FALSE)</f>
        <v>螺纹钢</v>
      </c>
      <c r="F798" s="4" t="s">
        <v>27</v>
      </c>
      <c r="G798" s="7">
        <v>15</v>
      </c>
      <c r="H798" s="7">
        <f>_xlfn._xlws.FILTER('[1]2025年已发货'!$E:$E,'[1]2025年已发货'!$F:$F&amp;'[1]2025年已发货'!$C:$C&amp;'[1]2025年已发货'!$G:$G&amp;'[1]2025年已发货'!$H:$H=C798&amp;F798&amp;I798&amp;J798,"未发货")</f>
        <v>15</v>
      </c>
      <c r="I798" s="4" t="str">
        <f>VLOOKUP(B798,辅助信息!E:I,3,FALSE)</f>
        <v>（华西酒城南）成都市武侯区火车南站西路8号酒城南项目</v>
      </c>
      <c r="J798" s="4" t="str">
        <f>VLOOKUP(B798,辅助信息!E:I,4,FALSE)</f>
        <v>龙耀宇</v>
      </c>
      <c r="K798" s="4">
        <f>VLOOKUP(J798,辅助信息!H:I,2,FALSE)</f>
        <v>18384145895</v>
      </c>
      <c r="L798" s="84"/>
      <c r="M798" s="98"/>
      <c r="Q798" s="8"/>
      <c r="R798" s="8"/>
    </row>
    <row r="799" hidden="1" spans="2:18">
      <c r="B799" s="4" t="s">
        <v>87</v>
      </c>
      <c r="C799" s="5">
        <v>45719</v>
      </c>
      <c r="D799" s="4" t="str">
        <f>VLOOKUP(B799,辅助信息!E:K,7,FALSE)</f>
        <v>JWDDCD2024102400111</v>
      </c>
      <c r="E799" s="4" t="str">
        <f>VLOOKUP(F799,辅助信息!A:B,2,FALSE)</f>
        <v>盘螺</v>
      </c>
      <c r="F799" s="4" t="s">
        <v>26</v>
      </c>
      <c r="G799" s="7">
        <v>10</v>
      </c>
      <c r="H799" s="7">
        <f>_xlfn._xlws.FILTER('[1]2025年已发货'!$E:$E,'[1]2025年已发货'!$F:$F&amp;'[1]2025年已发货'!$C:$C&amp;'[1]2025年已发货'!$G:$G&amp;'[1]2025年已发货'!$H:$H=C799&amp;F799&amp;I799&amp;J799,"未发货")</f>
        <v>10</v>
      </c>
      <c r="I799" s="4" t="str">
        <f>VLOOKUP(B799,辅助信息!E:I,3,FALSE)</f>
        <v>（五冶达州国道542项目-一工区桥梁二工段）四川省达州市达川区达川区石梯镇石成村</v>
      </c>
      <c r="J799" s="4" t="str">
        <f>VLOOKUP(B799,辅助信息!E:I,4,FALSE)</f>
        <v>夏树彬</v>
      </c>
      <c r="K799" s="4">
        <f>VLOOKUP(J799,辅助信息!H:I,2,FALSE)</f>
        <v>13518183653</v>
      </c>
      <c r="L799" s="84" t="str">
        <f>VLOOKUP(B799,辅助信息!E:J,6,FALSE)</f>
        <v>五冶建设送货单,送货车型9.6米,装货前联系收货人核实到场规格,没提前告知进场规格现场不给予接收</v>
      </c>
      <c r="M799" s="98">
        <v>45719</v>
      </c>
      <c r="O799" s="71">
        <f ca="1" t="shared" ref="O799:O846" si="26">IF(OR(M799="",N799&lt;&gt;""),"",MAX(M799-TODAY(),0))</f>
        <v>0</v>
      </c>
      <c r="P799" s="71">
        <f ca="1" t="shared" ref="P799:P858" si="27">IF(M799="","",IF(N799&lt;&gt;"",MAX(N799-M799,0),IF(TODAY()&gt;M799,TODAY()-M799,0)))</f>
        <v>67</v>
      </c>
      <c r="Q799" s="8" t="str">
        <f>VLOOKUP(B799,辅助信息!E:M,9,FALSE)</f>
        <v>ZTWM-CDGS-XS-2024-0181-五冶天府-国道542项目（二批次）</v>
      </c>
      <c r="R799" s="8"/>
    </row>
    <row r="800" hidden="1" spans="2:18">
      <c r="B800" s="4" t="s">
        <v>87</v>
      </c>
      <c r="C800" s="5">
        <v>45719</v>
      </c>
      <c r="D800" s="4" t="str">
        <f>VLOOKUP(B800,辅助信息!E:K,7,FALSE)</f>
        <v>JWDDCD2024102400111</v>
      </c>
      <c r="E800" s="4" t="str">
        <f>VLOOKUP(F800,辅助信息!A:B,2,FALSE)</f>
        <v>螺纹钢</v>
      </c>
      <c r="F800" s="4" t="s">
        <v>65</v>
      </c>
      <c r="G800" s="7">
        <v>35</v>
      </c>
      <c r="H800" s="7">
        <f>_xlfn._xlws.FILTER('[1]2025年已发货'!$E:$E,'[1]2025年已发货'!$F:$F&amp;'[1]2025年已发货'!$C:$C&amp;'[1]2025年已发货'!$G:$G&amp;'[1]2025年已发货'!$H:$H=C800&amp;F800&amp;I800&amp;J800,"未发货")</f>
        <v>35</v>
      </c>
      <c r="I800" s="4" t="str">
        <f>VLOOKUP(B800,辅助信息!E:I,3,FALSE)</f>
        <v>（五冶达州国道542项目-一工区桥梁二工段）四川省达州市达川区达川区石梯镇石成村</v>
      </c>
      <c r="J800" s="4" t="str">
        <f>VLOOKUP(B800,辅助信息!E:I,4,FALSE)</f>
        <v>夏树彬</v>
      </c>
      <c r="K800" s="4">
        <f>VLOOKUP(J800,辅助信息!H:I,2,FALSE)</f>
        <v>13518183653</v>
      </c>
      <c r="L800" s="83"/>
      <c r="M800" s="98">
        <v>45719</v>
      </c>
      <c r="O800" s="71">
        <f ca="1" t="shared" si="26"/>
        <v>0</v>
      </c>
      <c r="P800" s="71">
        <f ca="1" t="shared" si="27"/>
        <v>67</v>
      </c>
      <c r="Q800" s="8" t="str">
        <f>VLOOKUP(B800,辅助信息!E:M,9,FALSE)</f>
        <v>ZTWM-CDGS-XS-2024-0181-五冶天府-国道542项目（二批次）</v>
      </c>
      <c r="R800" s="8"/>
    </row>
    <row r="801" hidden="1" spans="2:18">
      <c r="B801" s="4" t="s">
        <v>74</v>
      </c>
      <c r="C801" s="5">
        <v>45719</v>
      </c>
      <c r="D801" s="4" t="str">
        <f>VLOOKUP(B801,辅助信息!E:K,7,FALSE)</f>
        <v>JWDDCD2024102400111</v>
      </c>
      <c r="E801" s="4" t="str">
        <f>VLOOKUP(F801,辅助信息!A:B,2,FALSE)</f>
        <v>螺纹钢</v>
      </c>
      <c r="F801" s="4" t="s">
        <v>19</v>
      </c>
      <c r="G801" s="7">
        <v>15</v>
      </c>
      <c r="H801" s="7">
        <f>_xlfn._xlws.FILTER('[1]2025年已发货'!$E:$E,'[1]2025年已发货'!$F:$F&amp;'[1]2025年已发货'!$C:$C&amp;'[1]2025年已发货'!$G:$G&amp;'[1]2025年已发货'!$H:$H=C801&amp;F801&amp;I801&amp;J801,"未发货")</f>
        <v>15</v>
      </c>
      <c r="I801" s="4" t="str">
        <f>VLOOKUP(B801,辅助信息!E:I,3,FALSE)</f>
        <v>（五冶达州国道542项目-桥梁4标）四川省达州市达川区大堰镇双井村</v>
      </c>
      <c r="J801" s="4" t="str">
        <f>VLOOKUP(B801,辅助信息!E:I,4,FALSE)</f>
        <v>吴志强</v>
      </c>
      <c r="K801" s="4">
        <f>VLOOKUP(J801,辅助信息!H:I,2,FALSE)</f>
        <v>18820030907</v>
      </c>
      <c r="L801" s="84" t="str">
        <f>VLOOKUP(B801,辅助信息!E:J,6,FALSE)</f>
        <v>五冶建设送货单,送货车型13米,装货前联系收货人核实到场规格,没提前告知进场规格现场不给予接收</v>
      </c>
      <c r="M801" s="98">
        <v>45724</v>
      </c>
      <c r="O801" s="71">
        <f ca="1" t="shared" si="26"/>
        <v>0</v>
      </c>
      <c r="P801" s="71">
        <f ca="1" t="shared" si="27"/>
        <v>62</v>
      </c>
      <c r="Q801" s="8" t="str">
        <f>VLOOKUP(B801,辅助信息!E:M,9,FALSE)</f>
        <v>ZTWM-CDGS-XS-2024-0181-五冶天府-国道542项目（二批次）</v>
      </c>
      <c r="R801" s="8"/>
    </row>
    <row r="802" hidden="1" spans="2:18">
      <c r="B802" s="4" t="s">
        <v>74</v>
      </c>
      <c r="C802" s="5">
        <v>45719</v>
      </c>
      <c r="D802" s="4" t="str">
        <f>VLOOKUP(B802,辅助信息!E:K,7,FALSE)</f>
        <v>JWDDCD2024102400111</v>
      </c>
      <c r="E802" s="4" t="str">
        <f>VLOOKUP(F802,辅助信息!A:B,2,FALSE)</f>
        <v>螺纹钢</v>
      </c>
      <c r="F802" s="4" t="s">
        <v>65</v>
      </c>
      <c r="G802" s="7">
        <v>30</v>
      </c>
      <c r="H802" s="7">
        <f>_xlfn._xlws.FILTER('[1]2025年已发货'!$E:$E,'[1]2025年已发货'!$F:$F&amp;'[1]2025年已发货'!$C:$C&amp;'[1]2025年已发货'!$G:$G&amp;'[1]2025年已发货'!$H:$H=C802&amp;F802&amp;I802&amp;J802,"未发货")</f>
        <v>30</v>
      </c>
      <c r="I802" s="4" t="str">
        <f>VLOOKUP(B802,辅助信息!E:I,3,FALSE)</f>
        <v>（五冶达州国道542项目-桥梁4标）四川省达州市达川区大堰镇双井村</v>
      </c>
      <c r="J802" s="4" t="str">
        <f>VLOOKUP(B802,辅助信息!E:I,4,FALSE)</f>
        <v>吴志强</v>
      </c>
      <c r="K802" s="4">
        <f>VLOOKUP(J802,辅助信息!H:I,2,FALSE)</f>
        <v>18820030907</v>
      </c>
      <c r="L802" s="83"/>
      <c r="M802" s="98">
        <v>45724</v>
      </c>
      <c r="O802" s="71">
        <f ca="1" t="shared" si="26"/>
        <v>0</v>
      </c>
      <c r="P802" s="71">
        <f ca="1" t="shared" si="27"/>
        <v>62</v>
      </c>
      <c r="Q802" s="8" t="str">
        <f>VLOOKUP(B802,辅助信息!E:M,9,FALSE)</f>
        <v>ZTWM-CDGS-XS-2024-0181-五冶天府-国道542项目（二批次）</v>
      </c>
      <c r="R802" s="8"/>
    </row>
    <row r="803" hidden="1" spans="2:18">
      <c r="B803" s="4" t="s">
        <v>64</v>
      </c>
      <c r="C803" s="5">
        <v>45719</v>
      </c>
      <c r="D803" s="4" t="str">
        <f>VLOOKUP(B803,辅助信息!E:K,7,FALSE)</f>
        <v>JWDDCD2024102400111</v>
      </c>
      <c r="E803" s="4" t="str">
        <f>VLOOKUP(F803,辅助信息!A:B,2,FALSE)</f>
        <v>螺纹钢</v>
      </c>
      <c r="F803" s="4" t="s">
        <v>65</v>
      </c>
      <c r="G803" s="7">
        <v>54</v>
      </c>
      <c r="H803" s="7">
        <f>_xlfn._xlws.FILTER('[1]2025年已发货'!$E:$E,'[1]2025年已发货'!$F:$F&amp;'[1]2025年已发货'!$C:$C&amp;'[1]2025年已发货'!$G:$G&amp;'[1]2025年已发货'!$H:$H=C803&amp;F803&amp;I803&amp;J803,"未发货")</f>
        <v>42</v>
      </c>
      <c r="I803" s="4" t="str">
        <f>VLOOKUP(B803,辅助信息!E:I,3,FALSE)</f>
        <v>（五冶达州国道542项目-三工区桥梁3工段）四川省达州市达川区赵固镇水文村原村委会下300米</v>
      </c>
      <c r="J803" s="4" t="str">
        <f>VLOOKUP(B803,辅助信息!E:I,4,FALSE)</f>
        <v>李代茂</v>
      </c>
      <c r="K803" s="4">
        <f>VLOOKUP(J803,辅助信息!H:I,2,FALSE)</f>
        <v>18302833536</v>
      </c>
      <c r="L803" s="84" t="str">
        <f>VLOOKUP(B803,辅助信息!E:J,6,FALSE)</f>
        <v>五冶建设送货单,送货车型9.6米,装货前联系收货人核实到场规格,没提前告知进场规格现场不给予接收</v>
      </c>
      <c r="M803" s="98">
        <v>45718</v>
      </c>
      <c r="O803" s="71">
        <f ca="1" t="shared" si="26"/>
        <v>0</v>
      </c>
      <c r="P803" s="71">
        <f ca="1" t="shared" si="27"/>
        <v>68</v>
      </c>
      <c r="Q803" s="8" t="str">
        <f>VLOOKUP(B803,辅助信息!E:M,9,FALSE)</f>
        <v>ZTWM-CDGS-XS-2024-0181-五冶天府-国道542项目（二批次）</v>
      </c>
      <c r="R803" s="8"/>
    </row>
    <row r="804" hidden="1" spans="2:18">
      <c r="B804" s="4" t="s">
        <v>64</v>
      </c>
      <c r="C804" s="5">
        <v>45719</v>
      </c>
      <c r="D804" s="4" t="str">
        <f>VLOOKUP(B804,辅助信息!E:K,7,FALSE)</f>
        <v>JWDDCD2024102400111</v>
      </c>
      <c r="E804" s="4" t="str">
        <f>VLOOKUP(F804,辅助信息!A:B,2,FALSE)</f>
        <v>螺纹钢</v>
      </c>
      <c r="F804" s="4" t="s">
        <v>52</v>
      </c>
      <c r="G804" s="7">
        <v>51</v>
      </c>
      <c r="H804" s="7" t="str">
        <f>_xlfn._xlws.FILTER('[1]2025年已发货'!$E:$E,'[1]2025年已发货'!$F:$F&amp;'[1]2025年已发货'!$C:$C&amp;'[1]2025年已发货'!$G:$G&amp;'[1]2025年已发货'!$H:$H=C804&amp;F804&amp;I804&amp;J804,"未发货")</f>
        <v>未发货</v>
      </c>
      <c r="I804" s="4" t="str">
        <f>VLOOKUP(B804,辅助信息!E:I,3,FALSE)</f>
        <v>（五冶达州国道542项目-三工区桥梁3工段）四川省达州市达川区赵固镇水文村原村委会下300米</v>
      </c>
      <c r="J804" s="4" t="str">
        <f>VLOOKUP(B804,辅助信息!E:I,4,FALSE)</f>
        <v>李代茂</v>
      </c>
      <c r="K804" s="4">
        <f>VLOOKUP(J804,辅助信息!H:I,2,FALSE)</f>
        <v>18302833536</v>
      </c>
      <c r="L804" s="83"/>
      <c r="M804" s="98">
        <v>45718</v>
      </c>
      <c r="O804" s="71">
        <f ca="1" t="shared" si="26"/>
        <v>0</v>
      </c>
      <c r="P804" s="71">
        <f ca="1" t="shared" si="27"/>
        <v>68</v>
      </c>
      <c r="Q804" s="8" t="str">
        <f>VLOOKUP(B804,辅助信息!E:M,9,FALSE)</f>
        <v>ZTWM-CDGS-XS-2024-0181-五冶天府-国道542项目（二批次）</v>
      </c>
      <c r="R804" s="8"/>
    </row>
    <row r="805" hidden="1" spans="2:18">
      <c r="B805" s="4" t="s">
        <v>106</v>
      </c>
      <c r="C805" s="5">
        <v>45719</v>
      </c>
      <c r="D805" s="4" t="str">
        <f>VLOOKUP(B805,辅助信息!E:K,7,FALSE)</f>
        <v>JWDDCD2024101600133</v>
      </c>
      <c r="E805" s="4" t="str">
        <f>VLOOKUP(F805,辅助信息!A:B,2,FALSE)</f>
        <v>盘螺</v>
      </c>
      <c r="F805" s="4" t="s">
        <v>40</v>
      </c>
      <c r="G805" s="7">
        <v>25</v>
      </c>
      <c r="H805" s="7">
        <f>_xlfn._xlws.FILTER('[1]2025年已发货'!$E:$E,'[1]2025年已发货'!$F:$F&amp;'[1]2025年已发货'!$C:$C&amp;'[1]2025年已发货'!$G:$G&amp;'[1]2025年已发货'!$H:$H=C805&amp;F805&amp;I805&amp;J805,"未发货")</f>
        <v>25</v>
      </c>
      <c r="I805" s="4" t="str">
        <f>VLOOKUP(B805,辅助信息!E:I,3,FALSE)</f>
        <v>（五冶钢构宜宾高县月江镇建设项目）  四川省宜宾市高县月江镇刚记超市斜对面(还阳组团沪碳二期项目)</v>
      </c>
      <c r="J805" s="4" t="str">
        <f>VLOOKUP(B805,辅助信息!E:I,4,FALSE)</f>
        <v>张朝亮</v>
      </c>
      <c r="K805" s="86">
        <f>VLOOKUP(J805,辅助信息!H:I,2,FALSE)</f>
        <v>15228205853</v>
      </c>
      <c r="L805" s="87" t="str">
        <f>VLOOKUP(B805,辅助信息!E:J,6,FALSE)</f>
        <v>提前联系到场规格</v>
      </c>
      <c r="M805" s="98">
        <v>45719</v>
      </c>
      <c r="O805" s="71">
        <f ca="1" t="shared" si="26"/>
        <v>0</v>
      </c>
      <c r="P805" s="71">
        <f ca="1" t="shared" si="27"/>
        <v>67</v>
      </c>
      <c r="Q805" s="8" t="str">
        <f>VLOOKUP(B805,辅助信息!E:M,9,FALSE)</f>
        <v>ZTWM-CDGS-XS-2024-0169-中冶西部钢构-宜宾市南溪区幸福路东路,高县月江镇建设项目</v>
      </c>
      <c r="R805" s="8"/>
    </row>
    <row r="806" hidden="1" spans="2:18">
      <c r="B806" s="4" t="s">
        <v>106</v>
      </c>
      <c r="C806" s="5">
        <v>45719</v>
      </c>
      <c r="D806" s="4" t="str">
        <f>VLOOKUP(B806,辅助信息!E:K,7,FALSE)</f>
        <v>JWDDCD2024101600133</v>
      </c>
      <c r="E806" s="4" t="str">
        <f>VLOOKUP(F806,辅助信息!A:B,2,FALSE)</f>
        <v>螺纹钢</v>
      </c>
      <c r="F806" s="4" t="s">
        <v>19</v>
      </c>
      <c r="G806" s="7">
        <v>6</v>
      </c>
      <c r="H806" s="7">
        <f>_xlfn._xlws.FILTER('[1]2025年已发货'!$E:$E,'[1]2025年已发货'!$F:$F&amp;'[1]2025年已发货'!$C:$C&amp;'[1]2025年已发货'!$G:$G&amp;'[1]2025年已发货'!$H:$H=C806&amp;F806&amp;I806&amp;J806,"未发货")</f>
        <v>6</v>
      </c>
      <c r="I806" s="4" t="str">
        <f>VLOOKUP(B806,辅助信息!E:I,3,FALSE)</f>
        <v>（五冶钢构宜宾高县月江镇建设项目）  四川省宜宾市高县月江镇刚记超市斜对面(还阳组团沪碳二期项目)</v>
      </c>
      <c r="J806" s="4" t="str">
        <f>VLOOKUP(B806,辅助信息!E:I,4,FALSE)</f>
        <v>张朝亮</v>
      </c>
      <c r="K806" s="86">
        <f>VLOOKUP(J806,辅助信息!H:I,2,FALSE)</f>
        <v>15228205853</v>
      </c>
      <c r="M806" s="98">
        <v>45719</v>
      </c>
      <c r="O806" s="71">
        <f ca="1" t="shared" si="26"/>
        <v>0</v>
      </c>
      <c r="P806" s="71">
        <f ca="1" t="shared" si="27"/>
        <v>67</v>
      </c>
      <c r="Q806" s="8" t="str">
        <f>VLOOKUP(B806,辅助信息!E:M,9,FALSE)</f>
        <v>ZTWM-CDGS-XS-2024-0169-中冶西部钢构-宜宾市南溪区幸福路东路,高县月江镇建设项目</v>
      </c>
      <c r="R806" s="8"/>
    </row>
    <row r="807" hidden="1" spans="2:18">
      <c r="B807" s="4" t="s">
        <v>106</v>
      </c>
      <c r="C807" s="5">
        <v>45719</v>
      </c>
      <c r="D807" s="4" t="str">
        <f>VLOOKUP(B807,辅助信息!E:K,7,FALSE)</f>
        <v>JWDDCD2024101600133</v>
      </c>
      <c r="E807" s="4" t="str">
        <f>VLOOKUP(F807,辅助信息!A:B,2,FALSE)</f>
        <v>螺纹钢</v>
      </c>
      <c r="F807" s="4" t="s">
        <v>32</v>
      </c>
      <c r="G807" s="7">
        <v>60</v>
      </c>
      <c r="H807" s="7">
        <f>_xlfn._xlws.FILTER('[1]2025年已发货'!$E:$E,'[1]2025年已发货'!$F:$F&amp;'[1]2025年已发货'!$C:$C&amp;'[1]2025年已发货'!$G:$G&amp;'[1]2025年已发货'!$H:$H=C807&amp;F807&amp;I807&amp;J807,"未发货")</f>
        <v>60</v>
      </c>
      <c r="I807" s="4" t="str">
        <f>VLOOKUP(B807,辅助信息!E:I,3,FALSE)</f>
        <v>（五冶钢构宜宾高县月江镇建设项目）  四川省宜宾市高县月江镇刚记超市斜对面(还阳组团沪碳二期项目)</v>
      </c>
      <c r="J807" s="4" t="str">
        <f>VLOOKUP(B807,辅助信息!E:I,4,FALSE)</f>
        <v>张朝亮</v>
      </c>
      <c r="K807" s="86">
        <f>VLOOKUP(J807,辅助信息!H:I,2,FALSE)</f>
        <v>15228205853</v>
      </c>
      <c r="M807" s="98">
        <v>45719</v>
      </c>
      <c r="O807" s="71">
        <f ca="1" t="shared" si="26"/>
        <v>0</v>
      </c>
      <c r="P807" s="71">
        <f ca="1" t="shared" si="27"/>
        <v>67</v>
      </c>
      <c r="Q807" s="8" t="str">
        <f>VLOOKUP(B807,辅助信息!E:M,9,FALSE)</f>
        <v>ZTWM-CDGS-XS-2024-0169-中冶西部钢构-宜宾市南溪区幸福路东路,高县月江镇建设项目</v>
      </c>
      <c r="R807" s="8"/>
    </row>
    <row r="808" hidden="1" spans="2:18">
      <c r="B808" s="4" t="s">
        <v>106</v>
      </c>
      <c r="C808" s="5">
        <v>45719</v>
      </c>
      <c r="D808" s="4" t="str">
        <f>VLOOKUP(B808,辅助信息!E:K,7,FALSE)</f>
        <v>JWDDCD2024101600133</v>
      </c>
      <c r="E808" s="4" t="str">
        <f>VLOOKUP(F808,辅助信息!A:B,2,FALSE)</f>
        <v>螺纹钢</v>
      </c>
      <c r="F808" s="4" t="s">
        <v>28</v>
      </c>
      <c r="G808" s="7">
        <v>15</v>
      </c>
      <c r="H808" s="7">
        <v>15</v>
      </c>
      <c r="I808" s="4" t="str">
        <f>VLOOKUP(B808,辅助信息!E:I,3,FALSE)</f>
        <v>（五冶钢构宜宾高县月江镇建设项目）  四川省宜宾市高县月江镇刚记超市斜对面(还阳组团沪碳二期项目)</v>
      </c>
      <c r="J808" s="4" t="str">
        <f>VLOOKUP(B808,辅助信息!E:I,4,FALSE)</f>
        <v>张朝亮</v>
      </c>
      <c r="K808" s="86">
        <f>VLOOKUP(J808,辅助信息!H:I,2,FALSE)</f>
        <v>15228205853</v>
      </c>
      <c r="M808" s="98">
        <v>45719</v>
      </c>
      <c r="O808" s="71">
        <f ca="1" t="shared" si="26"/>
        <v>0</v>
      </c>
      <c r="P808" s="71">
        <f ca="1" t="shared" si="27"/>
        <v>67</v>
      </c>
      <c r="Q808" s="8" t="str">
        <f>VLOOKUP(B808,辅助信息!E:M,9,FALSE)</f>
        <v>ZTWM-CDGS-XS-2024-0169-中冶西部钢构-宜宾市南溪区幸福路东路,高县月江镇建设项目</v>
      </c>
      <c r="R808" s="8"/>
    </row>
    <row r="809" hidden="1" spans="2:18">
      <c r="B809" s="4" t="s">
        <v>25</v>
      </c>
      <c r="C809" s="5">
        <v>45719</v>
      </c>
      <c r="D809" s="4" t="str">
        <f>VLOOKUP(B809,辅助信息!E:K,7,FALSE)</f>
        <v>JWDDCD2024102400111</v>
      </c>
      <c r="E809" s="4" t="str">
        <f>VLOOKUP(F809,辅助信息!A:B,2,FALSE)</f>
        <v>螺纹钢</v>
      </c>
      <c r="F809" s="4" t="s">
        <v>19</v>
      </c>
      <c r="G809" s="7">
        <v>6</v>
      </c>
      <c r="H809" s="7">
        <f>_xlfn._xlws.FILTER('[1]2025年已发货'!$E:$E,'[1]2025年已发货'!$F:$F&amp;'[1]2025年已发货'!$C:$C&amp;'[1]2025年已发货'!$G:$G&amp;'[1]2025年已发货'!$H:$H=C809&amp;F809&amp;I809&amp;J809,"未发货")</f>
        <v>6</v>
      </c>
      <c r="I809" s="4" t="str">
        <f>VLOOKUP(B809,辅助信息!E:I,3,FALSE)</f>
        <v>（五冶达州国道542项目-二工区路基五工段）四川省达州市达川区赵固镇黄家坡</v>
      </c>
      <c r="J809" s="4"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71">
        <f ca="1" t="shared" si="26"/>
        <v>0</v>
      </c>
      <c r="P809" s="71">
        <f ca="1" t="shared" si="27"/>
        <v>67</v>
      </c>
      <c r="Q809" s="8" t="str">
        <f>VLOOKUP(B809,辅助信息!E:M,9,FALSE)</f>
        <v>ZTWM-CDGS-XS-2024-0181-五冶天府-国道542项目（二批次）</v>
      </c>
      <c r="R809" s="8"/>
    </row>
    <row r="810" hidden="1" spans="2:18">
      <c r="B810" s="4" t="s">
        <v>25</v>
      </c>
      <c r="C810" s="5">
        <v>45719</v>
      </c>
      <c r="D810" s="4" t="str">
        <f>VLOOKUP(B810,辅助信息!E:K,7,FALSE)</f>
        <v>JWDDCD2024102400111</v>
      </c>
      <c r="E810" s="4" t="str">
        <f>VLOOKUP(F810,辅助信息!A:B,2,FALSE)</f>
        <v>螺纹钢</v>
      </c>
      <c r="F810" s="4" t="s">
        <v>32</v>
      </c>
      <c r="G810" s="7">
        <v>4</v>
      </c>
      <c r="H810" s="7">
        <f>_xlfn._xlws.FILTER('[1]2025年已发货'!$E:$E,'[1]2025年已发货'!$F:$F&amp;'[1]2025年已发货'!$C:$C&amp;'[1]2025年已发货'!$G:$G&amp;'[1]2025年已发货'!$H:$H=C810&amp;F810&amp;I810&amp;J810,"未发货")</f>
        <v>3</v>
      </c>
      <c r="I810" s="4" t="str">
        <f>VLOOKUP(B810,辅助信息!E:I,3,FALSE)</f>
        <v>（五冶达州国道542项目-二工区路基五工段）四川省达州市达川区赵固镇黄家坡</v>
      </c>
      <c r="J810" s="4" t="str">
        <f>VLOOKUP(B810,辅助信息!E:I,4,FALSE)</f>
        <v>潘远林</v>
      </c>
      <c r="K810" s="86">
        <f>VLOOKUP(J810,辅助信息!H:I,2,FALSE)</f>
        <v>18281865966</v>
      </c>
      <c r="M810" s="98">
        <v>45719</v>
      </c>
      <c r="O810" s="71">
        <f ca="1" t="shared" si="26"/>
        <v>0</v>
      </c>
      <c r="P810" s="71">
        <f ca="1" t="shared" si="27"/>
        <v>67</v>
      </c>
      <c r="Q810" s="8" t="str">
        <f>VLOOKUP(B810,辅助信息!E:M,9,FALSE)</f>
        <v>ZTWM-CDGS-XS-2024-0181-五冶天府-国道542项目（二批次）</v>
      </c>
      <c r="R810" s="8"/>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71">
        <f ca="1" t="shared" si="26"/>
        <v>0</v>
      </c>
      <c r="P811" s="71">
        <f ca="1" t="shared" si="27"/>
        <v>67</v>
      </c>
      <c r="Q811" s="8" t="str">
        <f>VLOOKUP(B811,辅助信息!E:M,9,FALSE)</f>
        <v>ZTWM-CDGS-XS-2024-0181-五冶天府-国道542项目（二批次）</v>
      </c>
      <c r="R811" s="8"/>
    </row>
    <row r="812" hidden="1" spans="2:18">
      <c r="B812" s="4" t="s">
        <v>108</v>
      </c>
      <c r="C812" s="5">
        <v>45721</v>
      </c>
      <c r="D812" s="4" t="str">
        <f>VLOOKUP(B812,辅助信息!E:K,7,FALSE)</f>
        <v>JWDDCD2024102400111</v>
      </c>
      <c r="E812" s="4" t="str">
        <f>VLOOKUP(F812,辅助信息!A:B,2,FALSE)</f>
        <v>螺纹钢</v>
      </c>
      <c r="F812" s="4" t="s">
        <v>32</v>
      </c>
      <c r="G812" s="7">
        <v>27</v>
      </c>
      <c r="H812" s="7">
        <f>_xlfn._xlws.FILTER('[1]2025年已发货'!$E:$E,'[1]2025年已发货'!$F:$F&amp;'[1]2025年已发货'!$C:$C&amp;'[1]2025年已发货'!$G:$G&amp;'[1]2025年已发货'!$H:$H=C812&amp;F812&amp;I812&amp;J812,"未发货")</f>
        <v>27</v>
      </c>
      <c r="I812" s="4" t="str">
        <f>VLOOKUP(B812,辅助信息!E:I,3,FALSE)</f>
        <v>（五冶达州国道542项目-三工区路基八工段(连接线)）四川省达州市达川区大堰镇梨子沟</v>
      </c>
      <c r="J812" s="4" t="str">
        <f>VLOOKUP(B812,辅助信息!E:I,4,FALSE)</f>
        <v>谭鹏程</v>
      </c>
      <c r="K812" s="4">
        <f>VLOOKUP(J812,辅助信息!H:I,2,FALSE)</f>
        <v>18280895666</v>
      </c>
      <c r="L812" s="84" t="str">
        <f>VLOOKUP(B812,辅助信息!E:J,6,FALSE)</f>
        <v>五冶建设送货单,送货车型9.6米,装货前联系收货人核实到场规格,没提前告知进场规格现场不给予接收</v>
      </c>
      <c r="M812" s="98">
        <v>45717</v>
      </c>
      <c r="O812" s="71">
        <f ca="1" t="shared" si="26"/>
        <v>0</v>
      </c>
      <c r="P812" s="71">
        <f ca="1" t="shared" si="27"/>
        <v>69</v>
      </c>
      <c r="Q812" s="8" t="str">
        <f>VLOOKUP(B812,辅助信息!E:M,9,FALSE)</f>
        <v>ZTWM-CDGS-XS-2024-0181-五冶天府-国道542项目（二批次）</v>
      </c>
      <c r="R812" s="8"/>
    </row>
    <row r="813" hidden="1" spans="2:18">
      <c r="B813" s="4" t="s">
        <v>108</v>
      </c>
      <c r="C813" s="5">
        <v>45721</v>
      </c>
      <c r="D813" s="4" t="str">
        <f>VLOOKUP(B813,辅助信息!E:K,7,FALSE)</f>
        <v>JWDDCD2024102400111</v>
      </c>
      <c r="E813" s="4" t="str">
        <f>VLOOKUP(F813,辅助信息!A:B,2,FALSE)</f>
        <v>螺纹钢</v>
      </c>
      <c r="F813" s="4" t="s">
        <v>30</v>
      </c>
      <c r="G813" s="7">
        <v>60</v>
      </c>
      <c r="H813" s="7">
        <f>_xlfn._xlws.FILTER('[1]2025年已发货'!$E:$E,'[1]2025年已发货'!$F:$F&amp;'[1]2025年已发货'!$C:$C&amp;'[1]2025年已发货'!$G:$G&amp;'[1]2025年已发货'!$H:$H=C813&amp;F813&amp;I813&amp;J813,"未发货")</f>
        <v>60</v>
      </c>
      <c r="I813" s="4" t="str">
        <f>VLOOKUP(B813,辅助信息!E:I,3,FALSE)</f>
        <v>（五冶达州国道542项目-三工区路基八工段(连接线)）四川省达州市达川区大堰镇梨子沟</v>
      </c>
      <c r="J813" s="4" t="str">
        <f>VLOOKUP(B813,辅助信息!E:I,4,FALSE)</f>
        <v>谭鹏程</v>
      </c>
      <c r="K813" s="4">
        <f>VLOOKUP(J813,辅助信息!H:I,2,FALSE)</f>
        <v>18280895666</v>
      </c>
      <c r="L813" s="85"/>
      <c r="M813" s="98">
        <v>45717</v>
      </c>
      <c r="O813" s="71">
        <f ca="1" t="shared" si="26"/>
        <v>0</v>
      </c>
      <c r="P813" s="71">
        <f ca="1" t="shared" si="27"/>
        <v>69</v>
      </c>
      <c r="Q813" s="8" t="str">
        <f>VLOOKUP(B813,辅助信息!E:M,9,FALSE)</f>
        <v>ZTWM-CDGS-XS-2024-0181-五冶天府-国道542项目（二批次）</v>
      </c>
      <c r="R813" s="8"/>
    </row>
    <row r="814" hidden="1" spans="2:18">
      <c r="B814" s="4" t="s">
        <v>108</v>
      </c>
      <c r="C814" s="5">
        <v>45721</v>
      </c>
      <c r="D814" s="4" t="str">
        <f>VLOOKUP(B814,辅助信息!E:K,7,FALSE)</f>
        <v>JWDDCD2024102400111</v>
      </c>
      <c r="E814" s="4" t="str">
        <f>VLOOKUP(F814,辅助信息!A:B,2,FALSE)</f>
        <v>螺纹钢</v>
      </c>
      <c r="F814" s="4" t="s">
        <v>52</v>
      </c>
      <c r="G814" s="7">
        <v>10</v>
      </c>
      <c r="H814" s="7">
        <f>_xlfn._xlws.FILTER('[1]2025年已发货'!$E:$E,'[1]2025年已发货'!$F:$F&amp;'[1]2025年已发货'!$C:$C&amp;'[1]2025年已发货'!$G:$G&amp;'[1]2025年已发货'!$H:$H=C814&amp;F814&amp;I814&amp;J814,"未发货")</f>
        <v>10</v>
      </c>
      <c r="I814" s="4" t="str">
        <f>VLOOKUP(B814,辅助信息!E:I,3,FALSE)</f>
        <v>（五冶达州国道542项目-三工区路基八工段(连接线)）四川省达州市达川区大堰镇梨子沟</v>
      </c>
      <c r="J814" s="4" t="str">
        <f>VLOOKUP(B814,辅助信息!E:I,4,FALSE)</f>
        <v>谭鹏程</v>
      </c>
      <c r="K814" s="4">
        <f>VLOOKUP(J814,辅助信息!H:I,2,FALSE)</f>
        <v>18280895666</v>
      </c>
      <c r="L814" s="83"/>
      <c r="M814" s="98">
        <v>45717</v>
      </c>
      <c r="O814" s="71">
        <f ca="1" t="shared" si="26"/>
        <v>0</v>
      </c>
      <c r="P814" s="71">
        <f ca="1" t="shared" si="27"/>
        <v>69</v>
      </c>
      <c r="Q814" s="8" t="str">
        <f>VLOOKUP(B814,辅助信息!E:M,9,FALSE)</f>
        <v>ZTWM-CDGS-XS-2024-0181-五冶天府-国道542项目（二批次）</v>
      </c>
      <c r="R814" s="8"/>
    </row>
    <row r="815" hidden="1" spans="2:18">
      <c r="B815" s="4" t="s">
        <v>56</v>
      </c>
      <c r="C815" s="5">
        <v>45721</v>
      </c>
      <c r="D815" s="4" t="str">
        <f>VLOOKUP(B815,辅助信息!E:K,7,FALSE)</f>
        <v>JWDDCD2025050800081</v>
      </c>
      <c r="E815" s="4" t="str">
        <f>VLOOKUP(F815,辅助信息!A:B,2,FALSE)</f>
        <v>螺纹钢</v>
      </c>
      <c r="F815" s="4" t="s">
        <v>45</v>
      </c>
      <c r="G815" s="7">
        <v>12</v>
      </c>
      <c r="H815" s="7" t="str">
        <f>_xlfn._xlws.FILTER('[1]2025年已发货'!$E:$E,'[1]2025年已发货'!$F:$F&amp;'[1]2025年已发货'!$C:$C&amp;'[1]2025年已发货'!$G:$G&amp;'[1]2025年已发货'!$H:$H=C815&amp;F815&amp;I815&amp;J815,"未发货")</f>
        <v>未发货</v>
      </c>
      <c r="I815" s="4" t="str">
        <f>VLOOKUP(B815,辅助信息!E:I,3,FALSE)</f>
        <v>（商投建工达州中医药科技园-4工区-7号楼）达州市通川区达州中医药职业学院犀牛大道北段</v>
      </c>
      <c r="J815" s="4" t="str">
        <f>VLOOKUP(B815,辅助信息!E:I,4,FALSE)</f>
        <v>张扬</v>
      </c>
      <c r="K815" s="4">
        <f>VLOOKUP(J815,辅助信息!H:I,2,FALSE)</f>
        <v>18381904567</v>
      </c>
      <c r="L815" s="84" t="str">
        <f>VLOOKUP(B815,辅助信息!E:J,6,FALSE)</f>
        <v>控制炉批号尽量少,优先安排达钢,提前联系到场规格及数量</v>
      </c>
      <c r="M815" s="98">
        <v>45716</v>
      </c>
      <c r="O815" s="71">
        <f ca="1" t="shared" si="26"/>
        <v>0</v>
      </c>
      <c r="P815" s="71">
        <f ca="1" t="shared" si="27"/>
        <v>70</v>
      </c>
      <c r="Q815" s="8" t="str">
        <f>VLOOKUP(B815,辅助信息!E:M,9,FALSE)</f>
        <v>ZTWM-CDGS-XS-2024-0134-商投建工达州中医药科技成果示范园项目</v>
      </c>
      <c r="R815" s="8"/>
    </row>
    <row r="816" hidden="1" spans="2:18">
      <c r="B816" s="4" t="s">
        <v>56</v>
      </c>
      <c r="C816" s="5">
        <v>45721</v>
      </c>
      <c r="D816" s="4" t="str">
        <f>VLOOKUP(B816,辅助信息!E:K,7,FALSE)</f>
        <v>JWDDCD2025050800081</v>
      </c>
      <c r="E816" s="4" t="str">
        <f>VLOOKUP(F816,辅助信息!A:B,2,FALSE)</f>
        <v>螺纹钢</v>
      </c>
      <c r="F816" s="4" t="s">
        <v>21</v>
      </c>
      <c r="G816" s="7">
        <v>15</v>
      </c>
      <c r="H816" s="7" t="str">
        <f>_xlfn._xlws.FILTER('[1]2025年已发货'!$E:$E,'[1]2025年已发货'!$F:$F&amp;'[1]2025年已发货'!$C:$C&amp;'[1]2025年已发货'!$G:$G&amp;'[1]2025年已发货'!$H:$H=C816&amp;F816&amp;I816&amp;J816,"未发货")</f>
        <v>未发货</v>
      </c>
      <c r="I816" s="4" t="str">
        <f>VLOOKUP(B816,辅助信息!E:I,3,FALSE)</f>
        <v>（商投建工达州中医药科技园-4工区-7号楼）达州市通川区达州中医药职业学院犀牛大道北段</v>
      </c>
      <c r="J816" s="4" t="str">
        <f>VLOOKUP(B816,辅助信息!E:I,4,FALSE)</f>
        <v>张扬</v>
      </c>
      <c r="K816" s="4">
        <f>VLOOKUP(J816,辅助信息!H:I,2,FALSE)</f>
        <v>18381904567</v>
      </c>
      <c r="L816" s="83"/>
      <c r="M816" s="98">
        <v>45716</v>
      </c>
      <c r="O816" s="71">
        <f ca="1" t="shared" si="26"/>
        <v>0</v>
      </c>
      <c r="P816" s="71">
        <f ca="1" t="shared" si="27"/>
        <v>70</v>
      </c>
      <c r="Q816" s="8" t="str">
        <f>VLOOKUP(B816,辅助信息!E:M,9,FALSE)</f>
        <v>ZTWM-CDGS-XS-2024-0134-商投建工达州中医药科技成果示范园项目</v>
      </c>
      <c r="R816" s="8"/>
    </row>
    <row r="817" ht="33.75" hidden="1" customHeight="1" spans="2:18">
      <c r="B817" s="4" t="s">
        <v>68</v>
      </c>
      <c r="C817" s="5">
        <v>45721</v>
      </c>
      <c r="D817" s="4" t="str">
        <f>VLOOKUP(B817,辅助信息!E:K,7,FALSE)</f>
        <v>JWDDCD2025050800081</v>
      </c>
      <c r="E817" s="4" t="str">
        <f>VLOOKUP(F817,辅助信息!A:B,2,FALSE)</f>
        <v>螺纹钢</v>
      </c>
      <c r="F817" s="4" t="s">
        <v>52</v>
      </c>
      <c r="G817" s="7">
        <v>30</v>
      </c>
      <c r="H817" s="7" t="str">
        <f>_xlfn._xlws.FILTER('[1]2025年已发货'!$E:$E,'[1]2025年已发货'!$F:$F&amp;'[1]2025年已发货'!$C:$C&amp;'[1]2025年已发货'!$G:$G&amp;'[1]2025年已发货'!$H:$H=C817&amp;F817&amp;I817&amp;J817,"未发货")</f>
        <v>未发货</v>
      </c>
      <c r="I817" s="4" t="str">
        <f>VLOOKUP(B817,辅助信息!E:I,3,FALSE)</f>
        <v>（商投建工达州中医药科技园-2工区-景观桥）达州市通川区达州中医药职业学院犀牛大道北段</v>
      </c>
      <c r="J817" s="4" t="str">
        <f>VLOOKUP(B817,辅助信息!E:I,4,FALSE)</f>
        <v>李波</v>
      </c>
      <c r="K817" s="4">
        <f>VLOOKUP(J817,辅助信息!H:I,2,FALSE)</f>
        <v>18381899787</v>
      </c>
      <c r="L817" s="84" t="str">
        <f>VLOOKUP(B817,辅助信息!E:J,6,FALSE)</f>
        <v>控制炉批号尽量少,优先安排达钢,提前联系到场规格及数量</v>
      </c>
      <c r="M817" s="98">
        <v>45720</v>
      </c>
      <c r="O817" s="71">
        <f ca="1" t="shared" si="26"/>
        <v>0</v>
      </c>
      <c r="P817" s="71">
        <f ca="1" t="shared" si="27"/>
        <v>66</v>
      </c>
      <c r="Q817" s="8" t="str">
        <f>VLOOKUP(B817,辅助信息!E:M,9,FALSE)</f>
        <v>ZTWM-CDGS-XS-2024-0134-商投建工达州中医药科技成果示范园项目</v>
      </c>
      <c r="R817" s="8"/>
    </row>
    <row r="818" hidden="1" spans="2:18">
      <c r="B818" s="4" t="s">
        <v>64</v>
      </c>
      <c r="C818" s="5">
        <v>45721</v>
      </c>
      <c r="D818" s="4" t="str">
        <f>VLOOKUP(B818,辅助信息!E:K,7,FALSE)</f>
        <v>JWDDCD2024102400111</v>
      </c>
      <c r="E818" s="4" t="str">
        <f>VLOOKUP(F818,辅助信息!A:B,2,FALSE)</f>
        <v>螺纹钢</v>
      </c>
      <c r="F818" s="4" t="s">
        <v>65</v>
      </c>
      <c r="G818" s="7">
        <v>12</v>
      </c>
      <c r="H818" s="7" t="str">
        <f>_xlfn._xlws.FILTER('[1]2025年已发货'!$E:$E,'[1]2025年已发货'!$F:$F&amp;'[1]2025年已发货'!$C:$C&amp;'[1]2025年已发货'!$G:$G&amp;'[1]2025年已发货'!$H:$H=C818&amp;F818&amp;I818&amp;J818,"未发货")</f>
        <v>未发货</v>
      </c>
      <c r="I818" s="4" t="str">
        <f>VLOOKUP(B818,辅助信息!E:I,3,FALSE)</f>
        <v>（五冶达州国道542项目-三工区桥梁3工段）四川省达州市达川区赵固镇水文村原村委会下300米</v>
      </c>
      <c r="J818" s="4" t="str">
        <f>VLOOKUP(B818,辅助信息!E:I,4,FALSE)</f>
        <v>李代茂</v>
      </c>
      <c r="K818" s="4">
        <f>VLOOKUP(J818,辅助信息!H:I,2,FALSE)</f>
        <v>18302833536</v>
      </c>
      <c r="L818" s="84" t="str">
        <f>VLOOKUP(B818,辅助信息!E:J,6,FALSE)</f>
        <v>五冶建设送货单,送货车型9.6米,装货前联系收货人核实到场规格,没提前告知进场规格现场不给予接收</v>
      </c>
      <c r="M818" s="98">
        <v>45718</v>
      </c>
      <c r="O818" s="71">
        <f ca="1" t="shared" si="26"/>
        <v>0</v>
      </c>
      <c r="P818" s="71">
        <f ca="1" t="shared" si="27"/>
        <v>68</v>
      </c>
      <c r="Q818" s="8" t="str">
        <f>VLOOKUP(B818,辅助信息!E:M,9,FALSE)</f>
        <v>ZTWM-CDGS-XS-2024-0181-五冶天府-国道542项目（二批次）</v>
      </c>
      <c r="R818" s="8"/>
    </row>
    <row r="819" hidden="1" spans="2:18">
      <c r="B819" s="4" t="s">
        <v>64</v>
      </c>
      <c r="C819" s="5">
        <v>45721</v>
      </c>
      <c r="D819" s="4" t="str">
        <f>VLOOKUP(B819,辅助信息!E:K,7,FALSE)</f>
        <v>JWDDCD2024102400111</v>
      </c>
      <c r="E819" s="4" t="str">
        <f>VLOOKUP(F819,辅助信息!A:B,2,FALSE)</f>
        <v>螺纹钢</v>
      </c>
      <c r="F819" s="4" t="s">
        <v>52</v>
      </c>
      <c r="G819" s="7">
        <v>51</v>
      </c>
      <c r="H819" s="7" t="str">
        <f>_xlfn._xlws.FILTER('[1]2025年已发货'!$E:$E,'[1]2025年已发货'!$F:$F&amp;'[1]2025年已发货'!$C:$C&amp;'[1]2025年已发货'!$G:$G&amp;'[1]2025年已发货'!$H:$H=C819&amp;F819&amp;I819&amp;J819,"未发货")</f>
        <v>未发货</v>
      </c>
      <c r="I819" s="4" t="str">
        <f>VLOOKUP(B819,辅助信息!E:I,3,FALSE)</f>
        <v>（五冶达州国道542项目-三工区桥梁3工段）四川省达州市达川区赵固镇水文村原村委会下300米</v>
      </c>
      <c r="J819" s="4" t="str">
        <f>VLOOKUP(B819,辅助信息!E:I,4,FALSE)</f>
        <v>李代茂</v>
      </c>
      <c r="K819" s="4">
        <f>VLOOKUP(J819,辅助信息!H:I,2,FALSE)</f>
        <v>18302833536</v>
      </c>
      <c r="L819" s="83"/>
      <c r="M819" s="98">
        <v>45718</v>
      </c>
      <c r="O819" s="71">
        <f ca="1" t="shared" si="26"/>
        <v>0</v>
      </c>
      <c r="P819" s="71">
        <f ca="1" t="shared" si="27"/>
        <v>68</v>
      </c>
      <c r="Q819" s="8" t="str">
        <f>VLOOKUP(B819,辅助信息!E:M,9,FALSE)</f>
        <v>ZTWM-CDGS-XS-2024-0181-五冶天府-国道542项目（二批次）</v>
      </c>
      <c r="R819" s="8"/>
    </row>
    <row r="820" hidden="1" spans="1:18">
      <c r="A820" s="78" t="s">
        <v>110</v>
      </c>
      <c r="B820" s="4" t="s">
        <v>84</v>
      </c>
      <c r="C820" s="5">
        <v>45721</v>
      </c>
      <c r="D820" s="4" t="str">
        <f>VLOOKUP(B820,辅助信息!E:K,7,FALSE)</f>
        <v>JWDDCD2024102400111</v>
      </c>
      <c r="E820" s="4" t="str">
        <f>VLOOKUP(F820,辅助信息!A:B,2,FALSE)</f>
        <v>高线</v>
      </c>
      <c r="F820" s="4" t="s">
        <v>51</v>
      </c>
      <c r="G820" s="7">
        <v>5</v>
      </c>
      <c r="H820" s="7" t="str">
        <f>_xlfn._xlws.FILTER('[1]2025年已发货'!$E:$E,'[1]2025年已发货'!$F:$F&amp;'[1]2025年已发货'!$C:$C&amp;'[1]2025年已发货'!$G:$G&amp;'[1]2025年已发货'!$H:$H=C820&amp;F820&amp;I820&amp;J820,"未发货")</f>
        <v>未发货</v>
      </c>
      <c r="I820" s="4" t="str">
        <f>VLOOKUP(B820,辅助信息!E:I,3,FALSE)</f>
        <v>（五冶达州国道542项目-一工区路基一工段）四川省达州市达川区石梯火车站盖板加工点</v>
      </c>
      <c r="J820" s="4" t="str">
        <f>VLOOKUP(B820,辅助信息!E:I,4,FALSE)</f>
        <v>郑松</v>
      </c>
      <c r="K820" s="4">
        <f>VLOOKUP(J820,辅助信息!H:I,2,FALSE)</f>
        <v>13527304849</v>
      </c>
      <c r="L820" s="84" t="str">
        <f>VLOOKUP(B820,辅助信息!E:J,6,FALSE)</f>
        <v>五冶建设送货单,送货车型13米,装货前联系收货人核实到场规格,没提前告知进场规格现场不给予接收</v>
      </c>
      <c r="M820" s="98">
        <v>45722</v>
      </c>
      <c r="O820" s="71">
        <f ca="1" t="shared" si="26"/>
        <v>0</v>
      </c>
      <c r="P820" s="71">
        <f ca="1" t="shared" si="27"/>
        <v>64</v>
      </c>
      <c r="Q820" s="8" t="str">
        <f>VLOOKUP(B820,辅助信息!E:M,9,FALSE)</f>
        <v>ZTWM-CDGS-XS-2024-0181-五冶天府-国道542项目（二批次）</v>
      </c>
      <c r="R820" s="8"/>
    </row>
    <row r="821" hidden="1" spans="2:18">
      <c r="B821" s="4" t="s">
        <v>84</v>
      </c>
      <c r="C821" s="5">
        <v>45721</v>
      </c>
      <c r="D821" s="4" t="str">
        <f>VLOOKUP(B821,辅助信息!E:K,7,FALSE)</f>
        <v>JWDDCD2024102400111</v>
      </c>
      <c r="E821" s="4" t="str">
        <f>VLOOKUP(F821,辅助信息!A:B,2,FALSE)</f>
        <v>螺纹钢</v>
      </c>
      <c r="F821" s="4" t="s">
        <v>32</v>
      </c>
      <c r="G821" s="7">
        <v>3</v>
      </c>
      <c r="H821" s="7" t="str">
        <f>_xlfn._xlws.FILTER('[1]2025年已发货'!$E:$E,'[1]2025年已发货'!$F:$F&amp;'[1]2025年已发货'!$C:$C&amp;'[1]2025年已发货'!$G:$G&amp;'[1]2025年已发货'!$H:$H=C821&amp;F821&amp;I821&amp;J821,"未发货")</f>
        <v>未发货</v>
      </c>
      <c r="I821" s="4" t="str">
        <f>VLOOKUP(B821,辅助信息!E:I,3,FALSE)</f>
        <v>（五冶达州国道542项目-一工区路基一工段）四川省达州市达川区石梯火车站盖板加工点</v>
      </c>
      <c r="J821" s="4" t="str">
        <f>VLOOKUP(B821,辅助信息!E:I,4,FALSE)</f>
        <v>郑松</v>
      </c>
      <c r="K821" s="4">
        <f>VLOOKUP(J821,辅助信息!H:I,2,FALSE)</f>
        <v>13527304849</v>
      </c>
      <c r="L821" s="85"/>
      <c r="M821" s="98">
        <v>45722</v>
      </c>
      <c r="O821" s="71">
        <f ca="1" t="shared" si="26"/>
        <v>0</v>
      </c>
      <c r="P821" s="71">
        <f ca="1" t="shared" si="27"/>
        <v>64</v>
      </c>
      <c r="Q821" s="8" t="str">
        <f>VLOOKUP(B821,辅助信息!E:M,9,FALSE)</f>
        <v>ZTWM-CDGS-XS-2024-0181-五冶天府-国道542项目（二批次）</v>
      </c>
      <c r="R821" s="8"/>
    </row>
    <row r="822" hidden="1" spans="2:18">
      <c r="B822" s="4" t="s">
        <v>84</v>
      </c>
      <c r="C822" s="5">
        <v>45721</v>
      </c>
      <c r="D822" s="4" t="str">
        <f>VLOOKUP(B822,辅助信息!E:K,7,FALSE)</f>
        <v>JWDDCD2024102400111</v>
      </c>
      <c r="E822" s="4" t="str">
        <f>VLOOKUP(F822,辅助信息!A:B,2,FALSE)</f>
        <v>螺纹钢</v>
      </c>
      <c r="F822" s="4" t="s">
        <v>33</v>
      </c>
      <c r="G822" s="7">
        <v>8</v>
      </c>
      <c r="H822" s="7" t="str">
        <f>_xlfn._xlws.FILTER('[1]2025年已发货'!$E:$E,'[1]2025年已发货'!$F:$F&amp;'[1]2025年已发货'!$C:$C&amp;'[1]2025年已发货'!$G:$G&amp;'[1]2025年已发货'!$H:$H=C822&amp;F822&amp;I822&amp;J822,"未发货")</f>
        <v>未发货</v>
      </c>
      <c r="I822" s="4" t="str">
        <f>VLOOKUP(B822,辅助信息!E:I,3,FALSE)</f>
        <v>（五冶达州国道542项目-一工区路基一工段）四川省达州市达川区石梯火车站盖板加工点</v>
      </c>
      <c r="J822" s="4" t="str">
        <f>VLOOKUP(B822,辅助信息!E:I,4,FALSE)</f>
        <v>郑松</v>
      </c>
      <c r="K822" s="4">
        <f>VLOOKUP(J822,辅助信息!H:I,2,FALSE)</f>
        <v>13527304849</v>
      </c>
      <c r="L822" s="85"/>
      <c r="M822" s="98">
        <v>45722</v>
      </c>
      <c r="O822" s="71">
        <f ca="1" t="shared" si="26"/>
        <v>0</v>
      </c>
      <c r="P822" s="71">
        <f ca="1" t="shared" si="27"/>
        <v>64</v>
      </c>
      <c r="Q822" s="8" t="str">
        <f>VLOOKUP(B822,辅助信息!E:M,9,FALSE)</f>
        <v>ZTWM-CDGS-XS-2024-0181-五冶天府-国道542项目（二批次）</v>
      </c>
      <c r="R822" s="8"/>
    </row>
    <row r="823" hidden="1" spans="2:18">
      <c r="B823" s="4" t="s">
        <v>84</v>
      </c>
      <c r="C823" s="5">
        <v>45721</v>
      </c>
      <c r="D823" s="4" t="str">
        <f>VLOOKUP(B823,辅助信息!E:K,7,FALSE)</f>
        <v>JWDDCD2024102400111</v>
      </c>
      <c r="E823" s="4" t="str">
        <f>VLOOKUP(F823,辅助信息!A:B,2,FALSE)</f>
        <v>螺纹钢</v>
      </c>
      <c r="F823" s="4" t="s">
        <v>28</v>
      </c>
      <c r="G823" s="7">
        <v>9</v>
      </c>
      <c r="H823" s="7" t="str">
        <f>_xlfn._xlws.FILTER('[1]2025年已发货'!$E:$E,'[1]2025年已发货'!$F:$F&amp;'[1]2025年已发货'!$C:$C&amp;'[1]2025年已发货'!$G:$G&amp;'[1]2025年已发货'!$H:$H=C823&amp;F823&amp;I823&amp;J823,"未发货")</f>
        <v>未发货</v>
      </c>
      <c r="I823" s="4" t="str">
        <f>VLOOKUP(B823,辅助信息!E:I,3,FALSE)</f>
        <v>（五冶达州国道542项目-一工区路基一工段）四川省达州市达川区石梯火车站盖板加工点</v>
      </c>
      <c r="J823" s="4" t="str">
        <f>VLOOKUP(B823,辅助信息!E:I,4,FALSE)</f>
        <v>郑松</v>
      </c>
      <c r="K823" s="4">
        <f>VLOOKUP(J823,辅助信息!H:I,2,FALSE)</f>
        <v>13527304849</v>
      </c>
      <c r="L823" s="85"/>
      <c r="M823" s="98">
        <v>45722</v>
      </c>
      <c r="O823" s="71">
        <f ca="1" t="shared" si="26"/>
        <v>0</v>
      </c>
      <c r="P823" s="71">
        <f ca="1" t="shared" si="27"/>
        <v>64</v>
      </c>
      <c r="Q823" s="8" t="str">
        <f>VLOOKUP(B823,辅助信息!E:M,9,FALSE)</f>
        <v>ZTWM-CDGS-XS-2024-0181-五冶天府-国道542项目（二批次）</v>
      </c>
      <c r="R823" s="8"/>
    </row>
    <row r="824" hidden="1" spans="2:18">
      <c r="B824" s="4" t="s">
        <v>84</v>
      </c>
      <c r="C824" s="5">
        <v>45721</v>
      </c>
      <c r="D824" s="4" t="str">
        <f>VLOOKUP(B824,辅助信息!E:K,7,FALSE)</f>
        <v>JWDDCD2024102400111</v>
      </c>
      <c r="E824" s="4" t="str">
        <f>VLOOKUP(F824,辅助信息!A:B,2,FALSE)</f>
        <v>螺纹钢</v>
      </c>
      <c r="F824" s="4" t="s">
        <v>111</v>
      </c>
      <c r="G824" s="7">
        <v>7</v>
      </c>
      <c r="H824" s="7" t="str">
        <f>_xlfn._xlws.FILTER('[1]2025年已发货'!$E:$E,'[1]2025年已发货'!$F:$F&amp;'[1]2025年已发货'!$C:$C&amp;'[1]2025年已发货'!$G:$G&amp;'[1]2025年已发货'!$H:$H=C824&amp;F824&amp;I824&amp;J824,"未发货")</f>
        <v>未发货</v>
      </c>
      <c r="I824" s="4" t="str">
        <f>VLOOKUP(B824,辅助信息!E:I,3,FALSE)</f>
        <v>（五冶达州国道542项目-一工区路基一工段）四川省达州市达川区石梯火车站盖板加工点</v>
      </c>
      <c r="J824" s="4" t="str">
        <f>VLOOKUP(B824,辅助信息!E:I,4,FALSE)</f>
        <v>郑松</v>
      </c>
      <c r="K824" s="4">
        <f>VLOOKUP(J824,辅助信息!H:I,2,FALSE)</f>
        <v>13527304849</v>
      </c>
      <c r="L824" s="83"/>
      <c r="M824" s="98">
        <v>45722</v>
      </c>
      <c r="O824" s="71">
        <f ca="1" t="shared" si="26"/>
        <v>0</v>
      </c>
      <c r="P824" s="71">
        <f ca="1" t="shared" si="27"/>
        <v>64</v>
      </c>
      <c r="Q824" s="8" t="str">
        <f>VLOOKUP(B824,辅助信息!E:M,9,FALSE)</f>
        <v>ZTWM-CDGS-XS-2024-0181-五冶天府-国道542项目（二批次）</v>
      </c>
      <c r="R824" s="8"/>
    </row>
    <row r="825" hidden="1" spans="2:18">
      <c r="B825" s="4" t="s">
        <v>112</v>
      </c>
      <c r="C825" s="5">
        <v>45721</v>
      </c>
      <c r="D825" s="4" t="str">
        <f>VLOOKUP(B825,辅助信息!E:K,7,FALSE)</f>
        <v>JWDDCD2025050800081</v>
      </c>
      <c r="E825" s="4" t="str">
        <f>VLOOKUP(F825,辅助信息!A:B,2,FALSE)</f>
        <v>盘螺</v>
      </c>
      <c r="F825" s="4" t="s">
        <v>40</v>
      </c>
      <c r="G825" s="7">
        <v>30</v>
      </c>
      <c r="H825" s="7">
        <f>_xlfn._xlws.FILTER('[1]2025年已发货'!$E:$E,'[1]2025年已发货'!$F:$F&amp;'[1]2025年已发货'!$C:$C&amp;'[1]2025年已发货'!$G:$G&amp;'[1]2025年已发货'!$H:$H=C825&amp;F825&amp;I825&amp;J825,"未发货")</f>
        <v>30</v>
      </c>
      <c r="I825" s="4" t="str">
        <f>VLOOKUP(B825,辅助信息!E:I,3,FALSE)</f>
        <v>（商投建工达州中医药科技园-4工区-10号楼）达州市通川区达州中医药职业学院犀牛大道北段</v>
      </c>
      <c r="J825" s="4" t="str">
        <f>VLOOKUP(B825,辅助信息!E:I,4,FALSE)</f>
        <v>张扬</v>
      </c>
      <c r="K825" s="4">
        <f>VLOOKUP(J825,辅助信息!H:I,2,FALSE)</f>
        <v>18381904567</v>
      </c>
      <c r="L825" s="84" t="str">
        <f>VLOOKUP(B825,辅助信息!E:J,6,FALSE)</f>
        <v>控制炉批号尽量少,优先安排达钢,提前联系到场规格及数量</v>
      </c>
      <c r="M825" s="98">
        <v>45723</v>
      </c>
      <c r="O825" s="71">
        <f ca="1" t="shared" si="26"/>
        <v>0</v>
      </c>
      <c r="P825" s="71">
        <f ca="1" t="shared" si="27"/>
        <v>63</v>
      </c>
      <c r="Q825" s="8" t="str">
        <f>VLOOKUP(B825,辅助信息!E:M,9,FALSE)</f>
        <v>ZTWM-CDGS-XS-2024-0134-商投建工达州中医药科技成果示范园项目</v>
      </c>
      <c r="R825" s="8"/>
    </row>
    <row r="826" hidden="1" spans="2:18">
      <c r="B826" s="4" t="s">
        <v>112</v>
      </c>
      <c r="C826" s="5">
        <v>45721</v>
      </c>
      <c r="D826" s="4" t="str">
        <f>VLOOKUP(B826,辅助信息!E:K,7,FALSE)</f>
        <v>JWDDCD2025050800081</v>
      </c>
      <c r="E826" s="4" t="str">
        <f>VLOOKUP(F826,辅助信息!A:B,2,FALSE)</f>
        <v>螺纹钢</v>
      </c>
      <c r="F826" s="4" t="s">
        <v>19</v>
      </c>
      <c r="G826" s="7">
        <v>66</v>
      </c>
      <c r="H826" s="7">
        <f>_xlfn._xlws.FILTER('[1]2025年已发货'!$E:$E,'[1]2025年已发货'!$F:$F&amp;'[1]2025年已发货'!$C:$C&amp;'[1]2025年已发货'!$G:$G&amp;'[1]2025年已发货'!$H:$H=C826&amp;F826&amp;I826&amp;J826,"未发货")</f>
        <v>66</v>
      </c>
      <c r="I826" s="4" t="str">
        <f>VLOOKUP(B826,辅助信息!E:I,3,FALSE)</f>
        <v>（商投建工达州中医药科技园-4工区-10号楼）达州市通川区达州中医药职业学院犀牛大道北段</v>
      </c>
      <c r="J826" s="4" t="str">
        <f>VLOOKUP(B826,辅助信息!E:I,4,FALSE)</f>
        <v>张扬</v>
      </c>
      <c r="K826" s="4">
        <f>VLOOKUP(J826,辅助信息!H:I,2,FALSE)</f>
        <v>18381904567</v>
      </c>
      <c r="L826" s="83"/>
      <c r="M826" s="98">
        <v>45723</v>
      </c>
      <c r="O826" s="71">
        <f ca="1" t="shared" si="26"/>
        <v>0</v>
      </c>
      <c r="P826" s="71">
        <f ca="1" t="shared" si="27"/>
        <v>63</v>
      </c>
      <c r="Q826" s="8" t="str">
        <f>VLOOKUP(B826,辅助信息!E:M,9,FALSE)</f>
        <v>ZTWM-CDGS-XS-2024-0134-商投建工达州中医药科技成果示范园项目</v>
      </c>
      <c r="R826" s="8"/>
    </row>
    <row r="827" hidden="1" spans="2:18">
      <c r="B827" s="4" t="s">
        <v>113</v>
      </c>
      <c r="C827" s="5">
        <v>45721</v>
      </c>
      <c r="D827" s="4" t="str">
        <f>VLOOKUP(B827,辅助信息!E:K,7,FALSE)</f>
        <v>JWDDCD2025021900064</v>
      </c>
      <c r="E827" s="4" t="str">
        <f>VLOOKUP(F827,辅助信息!A:B,2,FALSE)</f>
        <v>盘螺</v>
      </c>
      <c r="F827" s="4" t="s">
        <v>40</v>
      </c>
      <c r="G827" s="7">
        <v>5</v>
      </c>
      <c r="H827" s="7" t="str">
        <f>_xlfn._xlws.FILTER('[1]2025年已发货'!$E:$E,'[1]2025年已发货'!$F:$F&amp;'[1]2025年已发货'!$C:$C&amp;'[1]2025年已发货'!$G:$G&amp;'[1]2025年已发货'!$H:$H=C827&amp;F827&amp;I827&amp;J827,"未发货")</f>
        <v>未发货</v>
      </c>
      <c r="I827" s="4" t="str">
        <f>VLOOKUP(B827,辅助信息!E:I,3,FALSE)</f>
        <v>(五冶钢构医学科学产业园建设项目房建二部-排洪渠（五标）)四川省南充市顺庆区搬罾街道学府大道二段</v>
      </c>
      <c r="J827" s="4" t="str">
        <f>VLOOKUP(B827,辅助信息!E:I,4,FALSE)</f>
        <v>安南</v>
      </c>
      <c r="K827" s="4">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71">
        <f ca="1" t="shared" si="26"/>
        <v>0</v>
      </c>
      <c r="P827" s="71">
        <f ca="1" t="shared" si="27"/>
        <v>64</v>
      </c>
      <c r="Q827" s="8" t="str">
        <f>VLOOKUP(B827,辅助信息!E:M,9,FALSE)</f>
        <v>ZTWM-CDGS-XS-2024-0248-五冶钢构-南充市医学院项目</v>
      </c>
      <c r="R827" s="8"/>
    </row>
    <row r="828" hidden="1" spans="2:18">
      <c r="B828" s="4" t="s">
        <v>113</v>
      </c>
      <c r="C828" s="5">
        <v>45721</v>
      </c>
      <c r="D828" s="4" t="str">
        <f>VLOOKUP(B828,辅助信息!E:K,7,FALSE)</f>
        <v>JWDDCD2025021900064</v>
      </c>
      <c r="E828" s="4" t="str">
        <f>VLOOKUP(F828,辅助信息!A:B,2,FALSE)</f>
        <v>螺纹钢</v>
      </c>
      <c r="F828" s="4" t="s">
        <v>27</v>
      </c>
      <c r="G828" s="7">
        <v>12</v>
      </c>
      <c r="H828" s="7" t="str">
        <f>_xlfn._xlws.FILTER('[1]2025年已发货'!$E:$E,'[1]2025年已发货'!$F:$F&amp;'[1]2025年已发货'!$C:$C&amp;'[1]2025年已发货'!$G:$G&amp;'[1]2025年已发货'!$H:$H=C828&amp;F828&amp;I828&amp;J828,"未发货")</f>
        <v>未发货</v>
      </c>
      <c r="I828" s="4" t="str">
        <f>VLOOKUP(B828,辅助信息!E:I,3,FALSE)</f>
        <v>(五冶钢构医学科学产业园建设项目房建二部-排洪渠（五标）)四川省南充市顺庆区搬罾街道学府大道二段</v>
      </c>
      <c r="J828" s="4" t="str">
        <f>VLOOKUP(B828,辅助信息!E:I,4,FALSE)</f>
        <v>安南</v>
      </c>
      <c r="K828" s="4">
        <f>VLOOKUP(J828,辅助信息!H:I,2,FALSE)</f>
        <v>19950525030</v>
      </c>
      <c r="L828" s="85"/>
      <c r="M828" s="98">
        <v>45722</v>
      </c>
      <c r="O828" s="71">
        <f ca="1" t="shared" si="26"/>
        <v>0</v>
      </c>
      <c r="P828" s="71">
        <f ca="1" t="shared" si="27"/>
        <v>64</v>
      </c>
      <c r="Q828" s="8" t="str">
        <f>VLOOKUP(B828,辅助信息!E:M,9,FALSE)</f>
        <v>ZTWM-CDGS-XS-2024-0248-五冶钢构-南充市医学院项目</v>
      </c>
      <c r="R828" s="8"/>
    </row>
    <row r="829" hidden="1" spans="2:18">
      <c r="B829" s="4" t="s">
        <v>113</v>
      </c>
      <c r="C829" s="5">
        <v>45721</v>
      </c>
      <c r="D829" s="4" t="str">
        <f>VLOOKUP(B829,辅助信息!E:K,7,FALSE)</f>
        <v>JWDDCD2025021900064</v>
      </c>
      <c r="E829" s="4" t="str">
        <f>VLOOKUP(F829,辅助信息!A:B,2,FALSE)</f>
        <v>螺纹钢</v>
      </c>
      <c r="F829" s="4" t="s">
        <v>18</v>
      </c>
      <c r="G829" s="7">
        <v>18</v>
      </c>
      <c r="H829" s="7" t="str">
        <f>_xlfn._xlws.FILTER('[1]2025年已发货'!$E:$E,'[1]2025年已发货'!$F:$F&amp;'[1]2025年已发货'!$C:$C&amp;'[1]2025年已发货'!$G:$G&amp;'[1]2025年已发货'!$H:$H=C829&amp;F829&amp;I829&amp;J829,"未发货")</f>
        <v>未发货</v>
      </c>
      <c r="I829" s="4" t="str">
        <f>VLOOKUP(B829,辅助信息!E:I,3,FALSE)</f>
        <v>(五冶钢构医学科学产业园建设项目房建二部-排洪渠（五标）)四川省南充市顺庆区搬罾街道学府大道二段</v>
      </c>
      <c r="J829" s="4" t="str">
        <f>VLOOKUP(B829,辅助信息!E:I,4,FALSE)</f>
        <v>安南</v>
      </c>
      <c r="K829" s="4">
        <f>VLOOKUP(J829,辅助信息!H:I,2,FALSE)</f>
        <v>19950525030</v>
      </c>
      <c r="L829" s="85"/>
      <c r="M829" s="98">
        <v>45722</v>
      </c>
      <c r="O829" s="71">
        <f ca="1" t="shared" si="26"/>
        <v>0</v>
      </c>
      <c r="P829" s="71">
        <f ca="1" t="shared" si="27"/>
        <v>64</v>
      </c>
      <c r="Q829" s="8" t="str">
        <f>VLOOKUP(B829,辅助信息!E:M,9,FALSE)</f>
        <v>ZTWM-CDGS-XS-2024-0248-五冶钢构-南充市医学院项目</v>
      </c>
      <c r="R829" s="8"/>
    </row>
    <row r="830" hidden="1" spans="2:18">
      <c r="B830" s="4" t="s">
        <v>60</v>
      </c>
      <c r="C830" s="5">
        <v>45721</v>
      </c>
      <c r="D830" s="4" t="str">
        <f>VLOOKUP(B830,辅助信息!E:K,7,FALSE)</f>
        <v>JWDDCD2025021900064</v>
      </c>
      <c r="E830" s="4" t="str">
        <f>VLOOKUP(F830,辅助信息!A:B,2,FALSE)</f>
        <v>螺纹钢</v>
      </c>
      <c r="F830" s="4" t="s">
        <v>27</v>
      </c>
      <c r="G830" s="7">
        <v>9</v>
      </c>
      <c r="H830" s="7">
        <f>_xlfn._xlws.FILTER('[1]2025年已发货'!$E:$E,'[1]2025年已发货'!$F:$F&amp;'[1]2025年已发货'!$C:$C&amp;'[1]2025年已发货'!$G:$G&amp;'[1]2025年已发货'!$H:$H=C830&amp;F830&amp;I830&amp;J830,"未发货")</f>
        <v>9</v>
      </c>
      <c r="I830" s="4" t="str">
        <f>VLOOKUP(B830,辅助信息!E:I,3,FALSE)</f>
        <v>(五冶钢构医学科学产业园建设项目房建二部-六标)四川省南充市顺庆区搬罾街道学府大道二段</v>
      </c>
      <c r="J830" s="4" t="str">
        <f>VLOOKUP(B830,辅助信息!E:I,4,FALSE)</f>
        <v>安南</v>
      </c>
      <c r="K830" s="4">
        <f>VLOOKUP(J830,辅助信息!H:I,2,FALSE)</f>
        <v>19950525030</v>
      </c>
      <c r="L830" s="85"/>
      <c r="M830" s="98">
        <v>45722</v>
      </c>
      <c r="O830" s="71">
        <f ca="1" t="shared" si="26"/>
        <v>0</v>
      </c>
      <c r="P830" s="71">
        <f ca="1" t="shared" si="27"/>
        <v>64</v>
      </c>
      <c r="Q830" s="8" t="str">
        <f>VLOOKUP(B830,辅助信息!E:M,9,FALSE)</f>
        <v>ZTWM-CDGS-XS-2024-0248-五冶钢构-南充市医学院项目</v>
      </c>
      <c r="R830" s="8"/>
    </row>
    <row r="831" hidden="1" spans="2:18">
      <c r="B831" s="4" t="s">
        <v>60</v>
      </c>
      <c r="C831" s="5">
        <v>45721</v>
      </c>
      <c r="D831" s="4" t="str">
        <f>VLOOKUP(B831,辅助信息!E:K,7,FALSE)</f>
        <v>JWDDCD2025021900064</v>
      </c>
      <c r="E831" s="4" t="str">
        <f>VLOOKUP(F831,辅助信息!A:B,2,FALSE)</f>
        <v>螺纹钢</v>
      </c>
      <c r="F831" s="4" t="s">
        <v>32</v>
      </c>
      <c r="G831" s="7">
        <v>9</v>
      </c>
      <c r="H831" s="7">
        <f>_xlfn._xlws.FILTER('[1]2025年已发货'!$E:$E,'[1]2025年已发货'!$F:$F&amp;'[1]2025年已发货'!$C:$C&amp;'[1]2025年已发货'!$G:$G&amp;'[1]2025年已发货'!$H:$H=C831&amp;F831&amp;I831&amp;J831,"未发货")</f>
        <v>9</v>
      </c>
      <c r="I831" s="4" t="str">
        <f>VLOOKUP(B831,辅助信息!E:I,3,FALSE)</f>
        <v>(五冶钢构医学科学产业园建设项目房建二部-六标)四川省南充市顺庆区搬罾街道学府大道二段</v>
      </c>
      <c r="J831" s="4" t="str">
        <f>VLOOKUP(B831,辅助信息!E:I,4,FALSE)</f>
        <v>安南</v>
      </c>
      <c r="K831" s="4">
        <f>VLOOKUP(J831,辅助信息!H:I,2,FALSE)</f>
        <v>19950525030</v>
      </c>
      <c r="L831" s="85"/>
      <c r="M831" s="98">
        <v>45722</v>
      </c>
      <c r="O831" s="71">
        <f ca="1" t="shared" si="26"/>
        <v>0</v>
      </c>
      <c r="P831" s="71">
        <f ca="1" t="shared" si="27"/>
        <v>64</v>
      </c>
      <c r="Q831" s="8" t="str">
        <f>VLOOKUP(B831,辅助信息!E:M,9,FALSE)</f>
        <v>ZTWM-CDGS-XS-2024-0248-五冶钢构-南充市医学院项目</v>
      </c>
      <c r="R831" s="8"/>
    </row>
    <row r="832" hidden="1" spans="2:18">
      <c r="B832" s="4" t="s">
        <v>60</v>
      </c>
      <c r="C832" s="5">
        <v>45721</v>
      </c>
      <c r="D832" s="4" t="str">
        <f>VLOOKUP(B832,辅助信息!E:K,7,FALSE)</f>
        <v>JWDDCD2025021900064</v>
      </c>
      <c r="E832" s="4" t="str">
        <f>VLOOKUP(F832,辅助信息!A:B,2,FALSE)</f>
        <v>螺纹钢</v>
      </c>
      <c r="F832" s="4" t="s">
        <v>18</v>
      </c>
      <c r="G832" s="7">
        <v>10</v>
      </c>
      <c r="H832" s="7">
        <f>_xlfn._xlws.FILTER('[1]2025年已发货'!$E:$E,'[1]2025年已发货'!$F:$F&amp;'[1]2025年已发货'!$C:$C&amp;'[1]2025年已发货'!$G:$G&amp;'[1]2025年已发货'!$H:$H=C832&amp;F832&amp;I832&amp;J832,"未发货")</f>
        <v>10</v>
      </c>
      <c r="I832" s="4" t="str">
        <f>VLOOKUP(B832,辅助信息!E:I,3,FALSE)</f>
        <v>(五冶钢构医学科学产业园建设项目房建二部-六标)四川省南充市顺庆区搬罾街道学府大道二段</v>
      </c>
      <c r="J832" s="4" t="str">
        <f>VLOOKUP(B832,辅助信息!E:I,4,FALSE)</f>
        <v>安南</v>
      </c>
      <c r="K832" s="4">
        <f>VLOOKUP(J832,辅助信息!H:I,2,FALSE)</f>
        <v>19950525030</v>
      </c>
      <c r="L832" s="85"/>
      <c r="M832" s="98">
        <v>45722</v>
      </c>
      <c r="O832" s="71">
        <f ca="1" t="shared" si="26"/>
        <v>0</v>
      </c>
      <c r="P832" s="71">
        <f ca="1" t="shared" si="27"/>
        <v>64</v>
      </c>
      <c r="Q832" s="8" t="str">
        <f>VLOOKUP(B832,辅助信息!E:M,9,FALSE)</f>
        <v>ZTWM-CDGS-XS-2024-0248-五冶钢构-南充市医学院项目</v>
      </c>
      <c r="R832" s="8"/>
    </row>
    <row r="833" hidden="1" spans="2:18">
      <c r="B833" s="4" t="s">
        <v>60</v>
      </c>
      <c r="C833" s="5">
        <v>45721</v>
      </c>
      <c r="D833" s="4" t="str">
        <f>VLOOKUP(B833,辅助信息!E:K,7,FALSE)</f>
        <v>JWDDCD2025021900064</v>
      </c>
      <c r="E833" s="4" t="str">
        <f>VLOOKUP(F833,辅助信息!A:B,2,FALSE)</f>
        <v>螺纹钢</v>
      </c>
      <c r="F833" s="4" t="s">
        <v>65</v>
      </c>
      <c r="G833" s="7">
        <v>7</v>
      </c>
      <c r="H833" s="7">
        <f>_xlfn._xlws.FILTER('[1]2025年已发货'!$E:$E,'[1]2025年已发货'!$F:$F&amp;'[1]2025年已发货'!$C:$C&amp;'[1]2025年已发货'!$G:$G&amp;'[1]2025年已发货'!$H:$H=C833&amp;F833&amp;I833&amp;J833,"未发货")</f>
        <v>7</v>
      </c>
      <c r="I833" s="4" t="str">
        <f>VLOOKUP(B833,辅助信息!E:I,3,FALSE)</f>
        <v>(五冶钢构医学科学产业园建设项目房建二部-六标)四川省南充市顺庆区搬罾街道学府大道二段</v>
      </c>
      <c r="J833" s="4" t="str">
        <f>VLOOKUP(B833,辅助信息!E:I,4,FALSE)</f>
        <v>安南</v>
      </c>
      <c r="K833" s="4">
        <f>VLOOKUP(J833,辅助信息!H:I,2,FALSE)</f>
        <v>19950525030</v>
      </c>
      <c r="L833" s="83"/>
      <c r="M833" s="98">
        <v>45722</v>
      </c>
      <c r="O833" s="71">
        <f ca="1" t="shared" si="26"/>
        <v>0</v>
      </c>
      <c r="P833" s="71">
        <f ca="1" t="shared" si="27"/>
        <v>64</v>
      </c>
      <c r="Q833" s="8" t="str">
        <f>VLOOKUP(B833,辅助信息!E:M,9,FALSE)</f>
        <v>ZTWM-CDGS-XS-2024-0248-五冶钢构-南充市医学院项目</v>
      </c>
      <c r="R833" s="8"/>
    </row>
    <row r="834" hidden="1" spans="2:18">
      <c r="B834" s="4" t="s">
        <v>56</v>
      </c>
      <c r="C834" s="5">
        <v>45722</v>
      </c>
      <c r="D834" s="4" t="str">
        <f>VLOOKUP(B834,辅助信息!E:K,7,FALSE)</f>
        <v>JWDDCD2025050800081</v>
      </c>
      <c r="E834" s="4" t="str">
        <f>VLOOKUP(F834,辅助信息!A:B,2,FALSE)</f>
        <v>螺纹钢</v>
      </c>
      <c r="F834" s="4" t="s">
        <v>45</v>
      </c>
      <c r="G834" s="7">
        <v>12</v>
      </c>
      <c r="H834" s="7" t="str">
        <f>_xlfn._xlws.FILTER('[1]2025年已发货'!$E:$E,'[1]2025年已发货'!$F:$F&amp;'[1]2025年已发货'!$C:$C&amp;'[1]2025年已发货'!$G:$G&amp;'[1]2025年已发货'!$H:$H=C834&amp;F834&amp;I834&amp;J834,"未发货")</f>
        <v>未发货</v>
      </c>
      <c r="I834" s="4" t="str">
        <f>VLOOKUP(B834,辅助信息!E:I,3,FALSE)</f>
        <v>（商投建工达州中医药科技园-4工区-7号楼）达州市通川区达州中医药职业学院犀牛大道北段</v>
      </c>
      <c r="J834" s="4" t="str">
        <f>VLOOKUP(B834,辅助信息!E:I,4,FALSE)</f>
        <v>张扬</v>
      </c>
      <c r="K834" s="4">
        <f>VLOOKUP(J834,辅助信息!H:I,2,FALSE)</f>
        <v>18381904567</v>
      </c>
      <c r="L834" s="84" t="str">
        <f>VLOOKUP(B834,辅助信息!E:J,6,FALSE)</f>
        <v>控制炉批号尽量少,优先安排达钢,提前联系到场规格及数量</v>
      </c>
      <c r="M834" s="98">
        <v>45716</v>
      </c>
      <c r="O834" s="71">
        <f ca="1" t="shared" si="26"/>
        <v>0</v>
      </c>
      <c r="P834" s="71">
        <f ca="1" t="shared" si="27"/>
        <v>70</v>
      </c>
      <c r="Q834" s="8" t="str">
        <f>VLOOKUP(B834,辅助信息!E:M,9,FALSE)</f>
        <v>ZTWM-CDGS-XS-2024-0134-商投建工达州中医药科技成果示范园项目</v>
      </c>
      <c r="R834" s="8"/>
    </row>
    <row r="835" hidden="1" spans="2:18">
      <c r="B835" s="4" t="s">
        <v>56</v>
      </c>
      <c r="C835" s="5">
        <v>45722</v>
      </c>
      <c r="D835" s="4" t="str">
        <f>VLOOKUP(B835,辅助信息!E:K,7,FALSE)</f>
        <v>JWDDCD2025050800081</v>
      </c>
      <c r="E835" s="4" t="str">
        <f>VLOOKUP(F835,辅助信息!A:B,2,FALSE)</f>
        <v>螺纹钢</v>
      </c>
      <c r="F835" s="4" t="s">
        <v>21</v>
      </c>
      <c r="G835" s="7">
        <v>15</v>
      </c>
      <c r="H835" s="7" t="str">
        <f>_xlfn._xlws.FILTER('[1]2025年已发货'!$E:$E,'[1]2025年已发货'!$F:$F&amp;'[1]2025年已发货'!$C:$C&amp;'[1]2025年已发货'!$G:$G&amp;'[1]2025年已发货'!$H:$H=C835&amp;F835&amp;I835&amp;J835,"未发货")</f>
        <v>未发货</v>
      </c>
      <c r="I835" s="4" t="str">
        <f>VLOOKUP(B835,辅助信息!E:I,3,FALSE)</f>
        <v>（商投建工达州中医药科技园-4工区-7号楼）达州市通川区达州中医药职业学院犀牛大道北段</v>
      </c>
      <c r="J835" s="4" t="str">
        <f>VLOOKUP(B835,辅助信息!E:I,4,FALSE)</f>
        <v>张扬</v>
      </c>
      <c r="K835" s="4">
        <f>VLOOKUP(J835,辅助信息!H:I,2,FALSE)</f>
        <v>18381904567</v>
      </c>
      <c r="L835" s="83"/>
      <c r="M835" s="98">
        <v>45716</v>
      </c>
      <c r="O835" s="71">
        <f ca="1" t="shared" si="26"/>
        <v>0</v>
      </c>
      <c r="P835" s="71">
        <f ca="1" t="shared" si="27"/>
        <v>70</v>
      </c>
      <c r="Q835" s="8" t="str">
        <f>VLOOKUP(B835,辅助信息!E:M,9,FALSE)</f>
        <v>ZTWM-CDGS-XS-2024-0134-商投建工达州中医药科技成果示范园项目</v>
      </c>
      <c r="R835" s="8"/>
    </row>
    <row r="836" ht="33.75" hidden="1" customHeight="1" spans="2:18">
      <c r="B836" s="4" t="s">
        <v>68</v>
      </c>
      <c r="C836" s="5">
        <v>45722</v>
      </c>
      <c r="D836" s="4" t="str">
        <f>VLOOKUP(B836,辅助信息!E:K,7,FALSE)</f>
        <v>JWDDCD2025050800081</v>
      </c>
      <c r="E836" s="4" t="str">
        <f>VLOOKUP(F836,辅助信息!A:B,2,FALSE)</f>
        <v>螺纹钢</v>
      </c>
      <c r="F836" s="4" t="s">
        <v>52</v>
      </c>
      <c r="G836" s="7">
        <v>30</v>
      </c>
      <c r="H836" s="7" t="str">
        <f>_xlfn._xlws.FILTER('[1]2025年已发货'!$E:$E,'[1]2025年已发货'!$F:$F&amp;'[1]2025年已发货'!$C:$C&amp;'[1]2025年已发货'!$G:$G&amp;'[1]2025年已发货'!$H:$H=C836&amp;F836&amp;I836&amp;J836,"未发货")</f>
        <v>未发货</v>
      </c>
      <c r="I836" s="4" t="str">
        <f>VLOOKUP(B836,辅助信息!E:I,3,FALSE)</f>
        <v>（商投建工达州中医药科技园-2工区-景观桥）达州市通川区达州中医药职业学院犀牛大道北段</v>
      </c>
      <c r="J836" s="4" t="str">
        <f>VLOOKUP(B836,辅助信息!E:I,4,FALSE)</f>
        <v>李波</v>
      </c>
      <c r="K836" s="4">
        <f>VLOOKUP(J836,辅助信息!H:I,2,FALSE)</f>
        <v>18381899787</v>
      </c>
      <c r="L836" s="84" t="str">
        <f>VLOOKUP(B836,辅助信息!E:J,6,FALSE)</f>
        <v>控制炉批号尽量少,优先安排达钢,提前联系到场规格及数量</v>
      </c>
      <c r="M836" s="98">
        <v>45720</v>
      </c>
      <c r="O836" s="71">
        <f ca="1" t="shared" si="26"/>
        <v>0</v>
      </c>
      <c r="P836" s="71">
        <f ca="1" t="shared" si="27"/>
        <v>66</v>
      </c>
      <c r="Q836" s="8" t="str">
        <f>VLOOKUP(B836,辅助信息!E:M,9,FALSE)</f>
        <v>ZTWM-CDGS-XS-2024-0134-商投建工达州中医药科技成果示范园项目</v>
      </c>
      <c r="R836" s="8"/>
    </row>
    <row r="837" hidden="1" spans="2:18">
      <c r="B837" s="4" t="s">
        <v>64</v>
      </c>
      <c r="C837" s="5">
        <v>45722</v>
      </c>
      <c r="D837" s="4" t="str">
        <f>VLOOKUP(B837,辅助信息!E:K,7,FALSE)</f>
        <v>JWDDCD2024102400111</v>
      </c>
      <c r="E837" s="4" t="str">
        <f>VLOOKUP(F837,辅助信息!A:B,2,FALSE)</f>
        <v>螺纹钢</v>
      </c>
      <c r="F837" s="4" t="s">
        <v>65</v>
      </c>
      <c r="G837" s="7">
        <v>12</v>
      </c>
      <c r="H837" s="7" t="str">
        <f>_xlfn._xlws.FILTER('[1]2025年已发货'!$E:$E,'[1]2025年已发货'!$F:$F&amp;'[1]2025年已发货'!$C:$C&amp;'[1]2025年已发货'!$G:$G&amp;'[1]2025年已发货'!$H:$H=C837&amp;F837&amp;I837&amp;J837,"未发货")</f>
        <v>未发货</v>
      </c>
      <c r="I837" s="4" t="str">
        <f>VLOOKUP(B837,辅助信息!E:I,3,FALSE)</f>
        <v>（五冶达州国道542项目-三工区桥梁3工段）四川省达州市达川区赵固镇水文村原村委会下300米</v>
      </c>
      <c r="J837" s="4" t="str">
        <f>VLOOKUP(B837,辅助信息!E:I,4,FALSE)</f>
        <v>李代茂</v>
      </c>
      <c r="K837" s="4">
        <f>VLOOKUP(J837,辅助信息!H:I,2,FALSE)</f>
        <v>18302833536</v>
      </c>
      <c r="L837" s="84" t="str">
        <f>VLOOKUP(B837,辅助信息!E:J,6,FALSE)</f>
        <v>五冶建设送货单,送货车型9.6米,装货前联系收货人核实到场规格,没提前告知进场规格现场不给予接收</v>
      </c>
      <c r="M837" s="98">
        <v>45718</v>
      </c>
      <c r="O837" s="71">
        <f ca="1" t="shared" si="26"/>
        <v>0</v>
      </c>
      <c r="P837" s="71">
        <f ca="1" t="shared" si="27"/>
        <v>68</v>
      </c>
      <c r="Q837" s="8" t="str">
        <f>VLOOKUP(B837,辅助信息!E:M,9,FALSE)</f>
        <v>ZTWM-CDGS-XS-2024-0181-五冶天府-国道542项目（二批次）</v>
      </c>
      <c r="R837" s="8"/>
    </row>
    <row r="838" hidden="1" spans="2:18">
      <c r="B838" s="4" t="s">
        <v>64</v>
      </c>
      <c r="C838" s="5">
        <v>45722</v>
      </c>
      <c r="D838" s="4" t="str">
        <f>VLOOKUP(B838,辅助信息!E:K,7,FALSE)</f>
        <v>JWDDCD2024102400111</v>
      </c>
      <c r="E838" s="4" t="str">
        <f>VLOOKUP(F838,辅助信息!A:B,2,FALSE)</f>
        <v>螺纹钢</v>
      </c>
      <c r="F838" s="4" t="s">
        <v>52</v>
      </c>
      <c r="G838" s="7">
        <v>51</v>
      </c>
      <c r="H838" s="7" t="str">
        <f>_xlfn._xlws.FILTER('[1]2025年已发货'!$E:$E,'[1]2025年已发货'!$F:$F&amp;'[1]2025年已发货'!$C:$C&amp;'[1]2025年已发货'!$G:$G&amp;'[1]2025年已发货'!$H:$H=C838&amp;F838&amp;I838&amp;J838,"未发货")</f>
        <v>未发货</v>
      </c>
      <c r="I838" s="4" t="str">
        <f>VLOOKUP(B838,辅助信息!E:I,3,FALSE)</f>
        <v>（五冶达州国道542项目-三工区桥梁3工段）四川省达州市达川区赵固镇水文村原村委会下300米</v>
      </c>
      <c r="J838" s="4" t="str">
        <f>VLOOKUP(B838,辅助信息!E:I,4,FALSE)</f>
        <v>李代茂</v>
      </c>
      <c r="K838" s="4">
        <f>VLOOKUP(J838,辅助信息!H:I,2,FALSE)</f>
        <v>18302833536</v>
      </c>
      <c r="L838" s="83"/>
      <c r="M838" s="98">
        <v>45718</v>
      </c>
      <c r="O838" s="71">
        <f ca="1" t="shared" si="26"/>
        <v>0</v>
      </c>
      <c r="P838" s="71">
        <f ca="1" t="shared" si="27"/>
        <v>68</v>
      </c>
      <c r="Q838" s="8" t="str">
        <f>VLOOKUP(B838,辅助信息!E:M,9,FALSE)</f>
        <v>ZTWM-CDGS-XS-2024-0181-五冶天府-国道542项目（二批次）</v>
      </c>
      <c r="R838" s="8"/>
    </row>
    <row r="839" hidden="1" spans="1:18">
      <c r="A839" s="69" t="s">
        <v>110</v>
      </c>
      <c r="B839" s="4" t="s">
        <v>84</v>
      </c>
      <c r="C839" s="5">
        <v>45722</v>
      </c>
      <c r="D839" s="4" t="str">
        <f>VLOOKUP(B839,辅助信息!E:K,7,FALSE)</f>
        <v>JWDDCD2024102400111</v>
      </c>
      <c r="E839" s="4" t="str">
        <f>VLOOKUP(F839,辅助信息!A:B,2,FALSE)</f>
        <v>高线</v>
      </c>
      <c r="F839" s="4" t="s">
        <v>51</v>
      </c>
      <c r="G839" s="7">
        <v>5</v>
      </c>
      <c r="H839" s="7" t="str">
        <f>_xlfn._xlws.FILTER('[1]2025年已发货'!$E:$E,'[1]2025年已发货'!$F:$F&amp;'[1]2025年已发货'!$C:$C&amp;'[1]2025年已发货'!$G:$G&amp;'[1]2025年已发货'!$H:$H=C839&amp;F839&amp;I839&amp;J839,"未发货")</f>
        <v>未发货</v>
      </c>
      <c r="I839" s="4" t="str">
        <f>VLOOKUP(B839,辅助信息!E:I,3,FALSE)</f>
        <v>（五冶达州国道542项目-一工区路基一工段）四川省达州市达川区石梯火车站盖板加工点</v>
      </c>
      <c r="J839" s="4" t="str">
        <f>VLOOKUP(B839,辅助信息!E:I,4,FALSE)</f>
        <v>郑松</v>
      </c>
      <c r="K839" s="4">
        <f>VLOOKUP(J839,辅助信息!H:I,2,FALSE)</f>
        <v>13527304849</v>
      </c>
      <c r="L839" s="84" t="str">
        <f>VLOOKUP(B839,辅助信息!E:J,6,FALSE)</f>
        <v>五冶建设送货单,送货车型13米,装货前联系收货人核实到场规格,没提前告知进场规格现场不给予接收</v>
      </c>
      <c r="M839" s="98">
        <v>45722</v>
      </c>
      <c r="O839" s="71">
        <f ca="1" t="shared" si="26"/>
        <v>0</v>
      </c>
      <c r="P839" s="71">
        <f ca="1" t="shared" si="27"/>
        <v>64</v>
      </c>
      <c r="Q839" s="8" t="str">
        <f>VLOOKUP(B839,辅助信息!E:M,9,FALSE)</f>
        <v>ZTWM-CDGS-XS-2024-0181-五冶天府-国道542项目（二批次）</v>
      </c>
      <c r="R839" s="8"/>
    </row>
    <row r="840" hidden="1" spans="2:18">
      <c r="B840" s="4" t="s">
        <v>84</v>
      </c>
      <c r="C840" s="5">
        <v>45722</v>
      </c>
      <c r="D840" s="4" t="str">
        <f>VLOOKUP(B840,辅助信息!E:K,7,FALSE)</f>
        <v>JWDDCD2024102400111</v>
      </c>
      <c r="E840" s="4" t="str">
        <f>VLOOKUP(F840,辅助信息!A:B,2,FALSE)</f>
        <v>螺纹钢</v>
      </c>
      <c r="F840" s="4" t="s">
        <v>32</v>
      </c>
      <c r="G840" s="7">
        <v>3</v>
      </c>
      <c r="H840" s="7" t="str">
        <f>_xlfn._xlws.FILTER('[1]2025年已发货'!$E:$E,'[1]2025年已发货'!$F:$F&amp;'[1]2025年已发货'!$C:$C&amp;'[1]2025年已发货'!$G:$G&amp;'[1]2025年已发货'!$H:$H=C840&amp;F840&amp;I840&amp;J840,"未发货")</f>
        <v>未发货</v>
      </c>
      <c r="I840" s="4" t="str">
        <f>VLOOKUP(B840,辅助信息!E:I,3,FALSE)</f>
        <v>（五冶达州国道542项目-一工区路基一工段）四川省达州市达川区石梯火车站盖板加工点</v>
      </c>
      <c r="J840" s="4" t="str">
        <f>VLOOKUP(B840,辅助信息!E:I,4,FALSE)</f>
        <v>郑松</v>
      </c>
      <c r="K840" s="4">
        <f>VLOOKUP(J840,辅助信息!H:I,2,FALSE)</f>
        <v>13527304849</v>
      </c>
      <c r="L840" s="85"/>
      <c r="M840" s="98">
        <v>45722</v>
      </c>
      <c r="O840" s="71">
        <f ca="1" t="shared" si="26"/>
        <v>0</v>
      </c>
      <c r="P840" s="71">
        <f ca="1" t="shared" si="27"/>
        <v>64</v>
      </c>
      <c r="Q840" s="8" t="str">
        <f>VLOOKUP(B840,辅助信息!E:M,9,FALSE)</f>
        <v>ZTWM-CDGS-XS-2024-0181-五冶天府-国道542项目（二批次）</v>
      </c>
      <c r="R840" s="8"/>
    </row>
    <row r="841" hidden="1" spans="2:18">
      <c r="B841" s="4" t="s">
        <v>84</v>
      </c>
      <c r="C841" s="5">
        <v>45722</v>
      </c>
      <c r="D841" s="4" t="str">
        <f>VLOOKUP(B841,辅助信息!E:K,7,FALSE)</f>
        <v>JWDDCD2024102400111</v>
      </c>
      <c r="E841" s="4" t="str">
        <f>VLOOKUP(F841,辅助信息!A:B,2,FALSE)</f>
        <v>螺纹钢</v>
      </c>
      <c r="F841" s="4" t="s">
        <v>33</v>
      </c>
      <c r="G841" s="7">
        <v>8</v>
      </c>
      <c r="H841" s="7" t="str">
        <f>_xlfn._xlws.FILTER('[1]2025年已发货'!$E:$E,'[1]2025年已发货'!$F:$F&amp;'[1]2025年已发货'!$C:$C&amp;'[1]2025年已发货'!$G:$G&amp;'[1]2025年已发货'!$H:$H=C841&amp;F841&amp;I841&amp;J841,"未发货")</f>
        <v>未发货</v>
      </c>
      <c r="I841" s="4" t="str">
        <f>VLOOKUP(B841,辅助信息!E:I,3,FALSE)</f>
        <v>（五冶达州国道542项目-一工区路基一工段）四川省达州市达川区石梯火车站盖板加工点</v>
      </c>
      <c r="J841" s="4" t="str">
        <f>VLOOKUP(B841,辅助信息!E:I,4,FALSE)</f>
        <v>郑松</v>
      </c>
      <c r="K841" s="4">
        <f>VLOOKUP(J841,辅助信息!H:I,2,FALSE)</f>
        <v>13527304849</v>
      </c>
      <c r="L841" s="85"/>
      <c r="M841" s="98">
        <v>45722</v>
      </c>
      <c r="O841" s="71">
        <f ca="1" t="shared" si="26"/>
        <v>0</v>
      </c>
      <c r="P841" s="71">
        <f ca="1" t="shared" si="27"/>
        <v>64</v>
      </c>
      <c r="Q841" s="8" t="str">
        <f>VLOOKUP(B841,辅助信息!E:M,9,FALSE)</f>
        <v>ZTWM-CDGS-XS-2024-0181-五冶天府-国道542项目（二批次）</v>
      </c>
      <c r="R841" s="8"/>
    </row>
    <row r="842" hidden="1" spans="2:18">
      <c r="B842" s="4" t="s">
        <v>84</v>
      </c>
      <c r="C842" s="5">
        <v>45722</v>
      </c>
      <c r="D842" s="4" t="str">
        <f>VLOOKUP(B842,辅助信息!E:K,7,FALSE)</f>
        <v>JWDDCD2024102400111</v>
      </c>
      <c r="E842" s="4" t="str">
        <f>VLOOKUP(F842,辅助信息!A:B,2,FALSE)</f>
        <v>螺纹钢</v>
      </c>
      <c r="F842" s="4" t="s">
        <v>28</v>
      </c>
      <c r="G842" s="7">
        <v>9</v>
      </c>
      <c r="H842" s="7" t="str">
        <f>_xlfn._xlws.FILTER('[1]2025年已发货'!$E:$E,'[1]2025年已发货'!$F:$F&amp;'[1]2025年已发货'!$C:$C&amp;'[1]2025年已发货'!$G:$G&amp;'[1]2025年已发货'!$H:$H=C842&amp;F842&amp;I842&amp;J842,"未发货")</f>
        <v>未发货</v>
      </c>
      <c r="I842" s="4" t="str">
        <f>VLOOKUP(B842,辅助信息!E:I,3,FALSE)</f>
        <v>（五冶达州国道542项目-一工区路基一工段）四川省达州市达川区石梯火车站盖板加工点</v>
      </c>
      <c r="J842" s="4" t="str">
        <f>VLOOKUP(B842,辅助信息!E:I,4,FALSE)</f>
        <v>郑松</v>
      </c>
      <c r="K842" s="4">
        <f>VLOOKUP(J842,辅助信息!H:I,2,FALSE)</f>
        <v>13527304849</v>
      </c>
      <c r="L842" s="85"/>
      <c r="M842" s="98">
        <v>45722</v>
      </c>
      <c r="O842" s="71">
        <f ca="1" t="shared" si="26"/>
        <v>0</v>
      </c>
      <c r="P842" s="71">
        <f ca="1" t="shared" si="27"/>
        <v>64</v>
      </c>
      <c r="Q842" s="8" t="str">
        <f>VLOOKUP(B842,辅助信息!E:M,9,FALSE)</f>
        <v>ZTWM-CDGS-XS-2024-0181-五冶天府-国道542项目（二批次）</v>
      </c>
      <c r="R842" s="8"/>
    </row>
    <row r="843" hidden="1" spans="2:18">
      <c r="B843" s="4" t="s">
        <v>84</v>
      </c>
      <c r="C843" s="5">
        <v>45722</v>
      </c>
      <c r="D843" s="4" t="str">
        <f>VLOOKUP(B843,辅助信息!E:K,7,FALSE)</f>
        <v>JWDDCD2024102400111</v>
      </c>
      <c r="E843" s="4" t="str">
        <f>VLOOKUP(F843,辅助信息!A:B,2,FALSE)</f>
        <v>螺纹钢</v>
      </c>
      <c r="F843" s="4" t="s">
        <v>111</v>
      </c>
      <c r="G843" s="7">
        <v>7</v>
      </c>
      <c r="H843" s="7" t="str">
        <f>_xlfn._xlws.FILTER('[1]2025年已发货'!$E:$E,'[1]2025年已发货'!$F:$F&amp;'[1]2025年已发货'!$C:$C&amp;'[1]2025年已发货'!$G:$G&amp;'[1]2025年已发货'!$H:$H=C843&amp;F843&amp;I843&amp;J843,"未发货")</f>
        <v>未发货</v>
      </c>
      <c r="I843" s="4" t="str">
        <f>VLOOKUP(B843,辅助信息!E:I,3,FALSE)</f>
        <v>（五冶达州国道542项目-一工区路基一工段）四川省达州市达川区石梯火车站盖板加工点</v>
      </c>
      <c r="J843" s="4" t="str">
        <f>VLOOKUP(B843,辅助信息!E:I,4,FALSE)</f>
        <v>郑松</v>
      </c>
      <c r="K843" s="4">
        <f>VLOOKUP(J843,辅助信息!H:I,2,FALSE)</f>
        <v>13527304849</v>
      </c>
      <c r="L843" s="83"/>
      <c r="M843" s="98">
        <v>45722</v>
      </c>
      <c r="O843" s="71">
        <f ca="1" t="shared" si="26"/>
        <v>0</v>
      </c>
      <c r="P843" s="71">
        <f ca="1" t="shared" si="27"/>
        <v>64</v>
      </c>
      <c r="Q843" s="8" t="str">
        <f>VLOOKUP(B843,辅助信息!E:M,9,FALSE)</f>
        <v>ZTWM-CDGS-XS-2024-0181-五冶天府-国道542项目（二批次）</v>
      </c>
      <c r="R843" s="8"/>
    </row>
    <row r="844" hidden="1" spans="2:18">
      <c r="B844" s="4" t="s">
        <v>113</v>
      </c>
      <c r="C844" s="5">
        <v>45722</v>
      </c>
      <c r="D844" s="4" t="str">
        <f>VLOOKUP(B844,辅助信息!E:K,7,FALSE)</f>
        <v>JWDDCD2025021900064</v>
      </c>
      <c r="E844" s="4" t="str">
        <f>VLOOKUP(F844,辅助信息!A:B,2,FALSE)</f>
        <v>盘螺</v>
      </c>
      <c r="F844" s="4" t="s">
        <v>40</v>
      </c>
      <c r="G844" s="7">
        <v>5</v>
      </c>
      <c r="H844" s="7" t="str">
        <f>_xlfn._xlws.FILTER('[1]2025年已发货'!$E:$E,'[1]2025年已发货'!$F:$F&amp;'[1]2025年已发货'!$C:$C&amp;'[1]2025年已发货'!$G:$G&amp;'[1]2025年已发货'!$H:$H=C844&amp;F844&amp;I844&amp;J844,"未发货")</f>
        <v>未发货</v>
      </c>
      <c r="I844" s="4" t="str">
        <f>VLOOKUP(B844,辅助信息!E:I,3,FALSE)</f>
        <v>(五冶钢构医学科学产业园建设项目房建二部-排洪渠（五标）)四川省南充市顺庆区搬罾街道学府大道二段</v>
      </c>
      <c r="J844" s="4" t="str">
        <f>VLOOKUP(B844,辅助信息!E:I,4,FALSE)</f>
        <v>安南</v>
      </c>
      <c r="K844" s="4">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71">
        <f ca="1" t="shared" si="26"/>
        <v>0</v>
      </c>
      <c r="P844" s="71">
        <f ca="1" t="shared" si="27"/>
        <v>64</v>
      </c>
      <c r="Q844" s="8" t="str">
        <f>VLOOKUP(B844,辅助信息!E:M,9,FALSE)</f>
        <v>ZTWM-CDGS-XS-2024-0248-五冶钢构-南充市医学院项目</v>
      </c>
      <c r="R844" s="8"/>
    </row>
    <row r="845" hidden="1" spans="2:18">
      <c r="B845" s="4" t="s">
        <v>113</v>
      </c>
      <c r="C845" s="5">
        <v>45722</v>
      </c>
      <c r="D845" s="4" t="str">
        <f>VLOOKUP(B845,辅助信息!E:K,7,FALSE)</f>
        <v>JWDDCD2025021900064</v>
      </c>
      <c r="E845" s="4" t="str">
        <f>VLOOKUP(F845,辅助信息!A:B,2,FALSE)</f>
        <v>螺纹钢</v>
      </c>
      <c r="F845" s="4" t="s">
        <v>27</v>
      </c>
      <c r="G845" s="7">
        <v>12</v>
      </c>
      <c r="H845" s="7" t="str">
        <f>_xlfn._xlws.FILTER('[1]2025年已发货'!$E:$E,'[1]2025年已发货'!$F:$F&amp;'[1]2025年已发货'!$C:$C&amp;'[1]2025年已发货'!$G:$G&amp;'[1]2025年已发货'!$H:$H=C845&amp;F845&amp;I845&amp;J845,"未发货")</f>
        <v>未发货</v>
      </c>
      <c r="I845" s="4" t="str">
        <f>VLOOKUP(B845,辅助信息!E:I,3,FALSE)</f>
        <v>(五冶钢构医学科学产业园建设项目房建二部-排洪渠（五标）)四川省南充市顺庆区搬罾街道学府大道二段</v>
      </c>
      <c r="J845" s="4" t="str">
        <f>VLOOKUP(B845,辅助信息!E:I,4,FALSE)</f>
        <v>安南</v>
      </c>
      <c r="K845" s="4">
        <f>VLOOKUP(J845,辅助信息!H:I,2,FALSE)</f>
        <v>19950525030</v>
      </c>
      <c r="L845" s="85"/>
      <c r="M845" s="98">
        <v>45722</v>
      </c>
      <c r="O845" s="71">
        <f ca="1" t="shared" si="26"/>
        <v>0</v>
      </c>
      <c r="P845" s="71">
        <f ca="1" t="shared" si="27"/>
        <v>64</v>
      </c>
      <c r="Q845" s="8" t="str">
        <f>VLOOKUP(B845,辅助信息!E:M,9,FALSE)</f>
        <v>ZTWM-CDGS-XS-2024-0248-五冶钢构-南充市医学院项目</v>
      </c>
      <c r="R845" s="8"/>
    </row>
    <row r="846" hidden="1" spans="2:18">
      <c r="B846" s="4" t="s">
        <v>113</v>
      </c>
      <c r="C846" s="5">
        <v>45722</v>
      </c>
      <c r="D846" s="4" t="str">
        <f>VLOOKUP(B846,辅助信息!E:K,7,FALSE)</f>
        <v>JWDDCD2025021900064</v>
      </c>
      <c r="E846" s="4" t="str">
        <f>VLOOKUP(F846,辅助信息!A:B,2,FALSE)</f>
        <v>螺纹钢</v>
      </c>
      <c r="F846" s="4" t="s">
        <v>18</v>
      </c>
      <c r="G846" s="7">
        <v>18</v>
      </c>
      <c r="H846" s="7" t="str">
        <f>_xlfn._xlws.FILTER('[1]2025年已发货'!$E:$E,'[1]2025年已发货'!$F:$F&amp;'[1]2025年已发货'!$C:$C&amp;'[1]2025年已发货'!$G:$G&amp;'[1]2025年已发货'!$H:$H=C846&amp;F846&amp;I846&amp;J846,"未发货")</f>
        <v>未发货</v>
      </c>
      <c r="I846" s="4" t="str">
        <f>VLOOKUP(B846,辅助信息!E:I,3,FALSE)</f>
        <v>(五冶钢构医学科学产业园建设项目房建二部-排洪渠（五标）)四川省南充市顺庆区搬罾街道学府大道二段</v>
      </c>
      <c r="J846" s="4" t="str">
        <f>VLOOKUP(B846,辅助信息!E:I,4,FALSE)</f>
        <v>安南</v>
      </c>
      <c r="K846" s="4">
        <f>VLOOKUP(J846,辅助信息!H:I,2,FALSE)</f>
        <v>19950525030</v>
      </c>
      <c r="L846" s="83"/>
      <c r="M846" s="98">
        <v>45722</v>
      </c>
      <c r="O846" s="71">
        <f ca="1" t="shared" si="26"/>
        <v>0</v>
      </c>
      <c r="P846" s="71">
        <f ca="1" t="shared" si="27"/>
        <v>64</v>
      </c>
      <c r="Q846" s="8" t="str">
        <f>VLOOKUP(B846,辅助信息!E:M,9,FALSE)</f>
        <v>ZTWM-CDGS-XS-2024-0248-五冶钢构-南充市医学院项目</v>
      </c>
      <c r="R846" s="8"/>
    </row>
    <row r="847" hidden="1" spans="2:18">
      <c r="B847" s="4" t="s">
        <v>39</v>
      </c>
      <c r="C847" s="5">
        <v>45722</v>
      </c>
      <c r="D847" s="4" t="str">
        <f>VLOOKUP(B847,辅助信息!E:K,7,FALSE)</f>
        <v>JWDDCD2024101600090</v>
      </c>
      <c r="E847" s="4" t="str">
        <f>VLOOKUP(F847,辅助信息!A:B,2,FALSE)</f>
        <v>盘螺</v>
      </c>
      <c r="F847" s="4" t="s">
        <v>49</v>
      </c>
      <c r="G847" s="7">
        <v>3</v>
      </c>
      <c r="H847" s="7" t="str">
        <f>_xlfn._xlws.FILTER('[1]2025年已发货'!$E:$E,'[1]2025年已发货'!$F:$F&amp;'[1]2025年已发货'!$C:$C&amp;'[1]2025年已发货'!$G:$G&amp;'[1]2025年已发货'!$H:$H=C847&amp;F847&amp;I847&amp;J847,"未发货")</f>
        <v>未发货</v>
      </c>
      <c r="I847" s="4" t="str">
        <f>VLOOKUP(B847,辅助信息!E:I,3,FALSE)</f>
        <v>（达州市公共卫生临床医疗中心项目-一标-2号制作房）达州市通川区西外复兴镇公共卫生临床医疗中心项目</v>
      </c>
      <c r="J847" s="4" t="str">
        <f>VLOOKUP(B847,辅助信息!E:I,4,FALSE)</f>
        <v>潘建发</v>
      </c>
      <c r="K847" s="4">
        <f>VLOOKUP(J847,辅助信息!H:I,2,FALSE)</f>
        <v>13658059919</v>
      </c>
      <c r="L847" s="84" t="str">
        <f>VLOOKUP(B847,辅助信息!E:J,6,FALSE)</f>
        <v>提前联系到场规格,一天到场车辆不低于2车</v>
      </c>
      <c r="M847" s="98">
        <v>45724</v>
      </c>
      <c r="P847" s="71">
        <f ca="1" t="shared" si="27"/>
        <v>62</v>
      </c>
      <c r="Q847" s="8" t="str">
        <f>VLOOKUP(B847,辅助信息!E:M,9,FALSE)</f>
        <v>ZTWM-CDGS-XS-2024-0205-五冶钢构-达州市通川区西外复兴镇及临近片区建设项目</v>
      </c>
      <c r="R847" s="8"/>
    </row>
    <row r="848" hidden="1" spans="2:18">
      <c r="B848" s="4" t="s">
        <v>39</v>
      </c>
      <c r="C848" s="5">
        <v>45722</v>
      </c>
      <c r="D848" s="4" t="str">
        <f>VLOOKUP(B848,辅助信息!E:K,7,FALSE)</f>
        <v>JWDDCD2024101600090</v>
      </c>
      <c r="E848" s="4" t="str">
        <f>VLOOKUP(F848,辅助信息!A:B,2,FALSE)</f>
        <v>盘螺</v>
      </c>
      <c r="F848" s="4" t="s">
        <v>40</v>
      </c>
      <c r="G848" s="7">
        <v>6</v>
      </c>
      <c r="H848" s="7" t="str">
        <f>_xlfn._xlws.FILTER('[1]2025年已发货'!$E:$E,'[1]2025年已发货'!$F:$F&amp;'[1]2025年已发货'!$C:$C&amp;'[1]2025年已发货'!$G:$G&amp;'[1]2025年已发货'!$H:$H=C848&amp;F848&amp;I848&amp;J848,"未发货")</f>
        <v>未发货</v>
      </c>
      <c r="I848" s="4" t="str">
        <f>VLOOKUP(B848,辅助信息!E:I,3,FALSE)</f>
        <v>（达州市公共卫生临床医疗中心项目-一标-2号制作房）达州市通川区西外复兴镇公共卫生临床医疗中心项目</v>
      </c>
      <c r="J848" s="4" t="str">
        <f>VLOOKUP(B848,辅助信息!E:I,4,FALSE)</f>
        <v>潘建发</v>
      </c>
      <c r="K848" s="4">
        <f>VLOOKUP(J848,辅助信息!H:I,2,FALSE)</f>
        <v>13658059919</v>
      </c>
      <c r="L848" s="85"/>
      <c r="M848" s="98">
        <v>45724</v>
      </c>
      <c r="P848" s="71">
        <f ca="1" t="shared" si="27"/>
        <v>62</v>
      </c>
      <c r="Q848" s="8" t="str">
        <f>VLOOKUP(B848,辅助信息!E:M,9,FALSE)</f>
        <v>ZTWM-CDGS-XS-2024-0205-五冶钢构-达州市通川区西外复兴镇及临近片区建设项目</v>
      </c>
      <c r="R848" s="8"/>
    </row>
    <row r="849" hidden="1" spans="2:18">
      <c r="B849" s="4" t="s">
        <v>39</v>
      </c>
      <c r="C849" s="5">
        <v>45722</v>
      </c>
      <c r="D849" s="4" t="str">
        <f>VLOOKUP(B849,辅助信息!E:K,7,FALSE)</f>
        <v>JWDDCD2024101600090</v>
      </c>
      <c r="E849" s="4" t="str">
        <f>VLOOKUP(F849,辅助信息!A:B,2,FALSE)</f>
        <v>螺纹钢</v>
      </c>
      <c r="F849" s="4" t="s">
        <v>27</v>
      </c>
      <c r="G849" s="7">
        <v>25</v>
      </c>
      <c r="H849" s="7" t="str">
        <f>_xlfn._xlws.FILTER('[1]2025年已发货'!$E:$E,'[1]2025年已发货'!$F:$F&amp;'[1]2025年已发货'!$C:$C&amp;'[1]2025年已发货'!$G:$G&amp;'[1]2025年已发货'!$H:$H=C849&amp;F849&amp;I849&amp;J849,"未发货")</f>
        <v>未发货</v>
      </c>
      <c r="I849" s="4" t="str">
        <f>VLOOKUP(B849,辅助信息!E:I,3,FALSE)</f>
        <v>（达州市公共卫生临床医疗中心项目-一标-2号制作房）达州市通川区西外复兴镇公共卫生临床医疗中心项目</v>
      </c>
      <c r="J849" s="4" t="str">
        <f>VLOOKUP(B849,辅助信息!E:I,4,FALSE)</f>
        <v>潘建发</v>
      </c>
      <c r="K849" s="4">
        <f>VLOOKUP(J849,辅助信息!H:I,2,FALSE)</f>
        <v>13658059919</v>
      </c>
      <c r="L849" s="85"/>
      <c r="M849" s="98">
        <v>45724</v>
      </c>
      <c r="P849" s="71">
        <f ca="1" t="shared" si="27"/>
        <v>62</v>
      </c>
      <c r="Q849" s="8" t="str">
        <f>VLOOKUP(B849,辅助信息!E:M,9,FALSE)</f>
        <v>ZTWM-CDGS-XS-2024-0205-五冶钢构-达州市通川区西外复兴镇及临近片区建设项目</v>
      </c>
      <c r="R849" s="8"/>
    </row>
    <row r="850" hidden="1" spans="2:18">
      <c r="B850" s="4" t="s">
        <v>39</v>
      </c>
      <c r="C850" s="5">
        <v>45722</v>
      </c>
      <c r="D850" s="4" t="str">
        <f>VLOOKUP(B850,辅助信息!E:K,7,FALSE)</f>
        <v>JWDDCD2024101600090</v>
      </c>
      <c r="E850" s="4" t="str">
        <f>VLOOKUP(F850,辅助信息!A:B,2,FALSE)</f>
        <v>螺纹钢</v>
      </c>
      <c r="F850" s="4" t="s">
        <v>19</v>
      </c>
      <c r="G850" s="7">
        <v>7</v>
      </c>
      <c r="H850" s="7" t="str">
        <f>_xlfn._xlws.FILTER('[1]2025年已发货'!$E:$E,'[1]2025年已发货'!$F:$F&amp;'[1]2025年已发货'!$C:$C&amp;'[1]2025年已发货'!$G:$G&amp;'[1]2025年已发货'!$H:$H=C850&amp;F850&amp;I850&amp;J850,"未发货")</f>
        <v>未发货</v>
      </c>
      <c r="I850" s="4" t="str">
        <f>VLOOKUP(B850,辅助信息!E:I,3,FALSE)</f>
        <v>（达州市公共卫生临床医疗中心项目-一标-2号制作房）达州市通川区西外复兴镇公共卫生临床医疗中心项目</v>
      </c>
      <c r="J850" s="4" t="str">
        <f>VLOOKUP(B850,辅助信息!E:I,4,FALSE)</f>
        <v>潘建发</v>
      </c>
      <c r="K850" s="4">
        <f>VLOOKUP(J850,辅助信息!H:I,2,FALSE)</f>
        <v>13658059919</v>
      </c>
      <c r="L850" s="83"/>
      <c r="M850" s="98">
        <v>45724</v>
      </c>
      <c r="P850" s="71">
        <f ca="1" t="shared" si="27"/>
        <v>62</v>
      </c>
      <c r="Q850" s="8" t="str">
        <f>VLOOKUP(B850,辅助信息!E:M,9,FALSE)</f>
        <v>ZTWM-CDGS-XS-2024-0205-五冶钢构-达州市通川区西外复兴镇及临近片区建设项目</v>
      </c>
      <c r="R850" s="8"/>
    </row>
    <row r="851" hidden="1" spans="2:18">
      <c r="B851" s="4" t="s">
        <v>106</v>
      </c>
      <c r="C851" s="5">
        <v>45722</v>
      </c>
      <c r="D851" s="4" t="str">
        <f>VLOOKUP(B851,辅助信息!E:K,7,FALSE)</f>
        <v>JWDDCD2024101600133</v>
      </c>
      <c r="E851" s="4" t="str">
        <f>VLOOKUP(F851,辅助信息!A:B,2,FALSE)</f>
        <v>盘螺</v>
      </c>
      <c r="F851" s="4" t="s">
        <v>40</v>
      </c>
      <c r="G851" s="7">
        <v>15</v>
      </c>
      <c r="H851" s="7">
        <f>_xlfn._xlws.FILTER('[1]2025年已发货'!$E:$E,'[1]2025年已发货'!$F:$F&amp;'[1]2025年已发货'!$C:$C&amp;'[1]2025年已发货'!$G:$G&amp;'[1]2025年已发货'!$H:$H=C851&amp;F851&amp;I851&amp;J851,"未发货")</f>
        <v>15</v>
      </c>
      <c r="I851" s="4" t="str">
        <f>VLOOKUP(B851,辅助信息!E:I,3,FALSE)</f>
        <v>（五冶钢构宜宾高县月江镇建设项目）  四川省宜宾市高县月江镇刚记超市斜对面(还阳组团沪碳二期项目)</v>
      </c>
      <c r="J851" s="4" t="str">
        <f>VLOOKUP(B851,辅助信息!E:I,4,FALSE)</f>
        <v>张朝亮</v>
      </c>
      <c r="K851" s="4">
        <f>VLOOKUP(J851,辅助信息!H:I,2,FALSE)</f>
        <v>15228205853</v>
      </c>
      <c r="L851" s="84" t="str">
        <f>VLOOKUP(B851,辅助信息!E:J,6,FALSE)</f>
        <v>提前联系到场规格</v>
      </c>
      <c r="M851" s="98">
        <v>45723</v>
      </c>
      <c r="P851" s="71">
        <f ca="1" t="shared" si="27"/>
        <v>63</v>
      </c>
      <c r="Q851" s="8" t="str">
        <f>VLOOKUP(B851,辅助信息!E:M,9,FALSE)</f>
        <v>ZTWM-CDGS-XS-2024-0169-中冶西部钢构-宜宾市南溪区幸福路东路,高县月江镇建设项目</v>
      </c>
      <c r="R851" s="8"/>
    </row>
    <row r="852" hidden="1" spans="2:18">
      <c r="B852" s="4" t="s">
        <v>106</v>
      </c>
      <c r="C852" s="5">
        <v>45722</v>
      </c>
      <c r="D852" s="4" t="str">
        <f>VLOOKUP(B852,辅助信息!E:K,7,FALSE)</f>
        <v>JWDDCD2024101600133</v>
      </c>
      <c r="E852" s="4" t="str">
        <f>VLOOKUP(F852,辅助信息!A:B,2,FALSE)</f>
        <v>盘螺</v>
      </c>
      <c r="F852" s="4" t="s">
        <v>41</v>
      </c>
      <c r="G852" s="7">
        <v>6</v>
      </c>
      <c r="H852" s="7">
        <f>_xlfn._xlws.FILTER('[1]2025年已发货'!$E:$E,'[1]2025年已发货'!$F:$F&amp;'[1]2025年已发货'!$C:$C&amp;'[1]2025年已发货'!$G:$G&amp;'[1]2025年已发货'!$H:$H=C852&amp;F852&amp;I852&amp;J852,"未发货")</f>
        <v>6</v>
      </c>
      <c r="I852" s="4" t="str">
        <f>VLOOKUP(B852,辅助信息!E:I,3,FALSE)</f>
        <v>（五冶钢构宜宾高县月江镇建设项目）  四川省宜宾市高县月江镇刚记超市斜对面(还阳组团沪碳二期项目)</v>
      </c>
      <c r="J852" s="4" t="str">
        <f>VLOOKUP(B852,辅助信息!E:I,4,FALSE)</f>
        <v>张朝亮</v>
      </c>
      <c r="K852" s="4">
        <f>VLOOKUP(J852,辅助信息!H:I,2,FALSE)</f>
        <v>15228205853</v>
      </c>
      <c r="L852" s="85"/>
      <c r="M852" s="98">
        <v>45723</v>
      </c>
      <c r="P852" s="71">
        <f ca="1" t="shared" si="27"/>
        <v>63</v>
      </c>
      <c r="Q852" s="8" t="str">
        <f>VLOOKUP(B852,辅助信息!E:M,9,FALSE)</f>
        <v>ZTWM-CDGS-XS-2024-0169-中冶西部钢构-宜宾市南溪区幸福路东路,高县月江镇建设项目</v>
      </c>
      <c r="R852" s="8"/>
    </row>
    <row r="853" hidden="1" spans="2:18">
      <c r="B853" s="4" t="s">
        <v>106</v>
      </c>
      <c r="C853" s="5">
        <v>45722</v>
      </c>
      <c r="D853" s="4" t="str">
        <f>VLOOKUP(B853,辅助信息!E:K,7,FALSE)</f>
        <v>JWDDCD2024101600133</v>
      </c>
      <c r="E853" s="4" t="str">
        <f>VLOOKUP(F853,辅助信息!A:B,2,FALSE)</f>
        <v>螺纹钢</v>
      </c>
      <c r="F853" s="4" t="s">
        <v>27</v>
      </c>
      <c r="G853" s="7">
        <v>3</v>
      </c>
      <c r="H853" s="7">
        <f>_xlfn._xlws.FILTER('[1]2025年已发货'!$E:$E,'[1]2025年已发货'!$F:$F&amp;'[1]2025年已发货'!$C:$C&amp;'[1]2025年已发货'!$G:$G&amp;'[1]2025年已发货'!$H:$H=C853&amp;F853&amp;I853&amp;J853,"未发货")</f>
        <v>3</v>
      </c>
      <c r="I853" s="4" t="str">
        <f>VLOOKUP(B853,辅助信息!E:I,3,FALSE)</f>
        <v>（五冶钢构宜宾高县月江镇建设项目）  四川省宜宾市高县月江镇刚记超市斜对面(还阳组团沪碳二期项目)</v>
      </c>
      <c r="J853" s="4" t="str">
        <f>VLOOKUP(B853,辅助信息!E:I,4,FALSE)</f>
        <v>张朝亮</v>
      </c>
      <c r="K853" s="4">
        <f>VLOOKUP(J853,辅助信息!H:I,2,FALSE)</f>
        <v>15228205853</v>
      </c>
      <c r="L853" s="85"/>
      <c r="M853" s="98">
        <v>45723</v>
      </c>
      <c r="P853" s="71">
        <f ca="1" t="shared" si="27"/>
        <v>63</v>
      </c>
      <c r="Q853" s="8" t="str">
        <f>VLOOKUP(B853,辅助信息!E:M,9,FALSE)</f>
        <v>ZTWM-CDGS-XS-2024-0169-中冶西部钢构-宜宾市南溪区幸福路东路,高县月江镇建设项目</v>
      </c>
      <c r="R853" s="8"/>
    </row>
    <row r="854" hidden="1" spans="2:18">
      <c r="B854" s="4" t="s">
        <v>106</v>
      </c>
      <c r="C854" s="5">
        <v>45722</v>
      </c>
      <c r="D854" s="4" t="str">
        <f>VLOOKUP(B854,辅助信息!E:K,7,FALSE)</f>
        <v>JWDDCD2024101600133</v>
      </c>
      <c r="E854" s="4" t="str">
        <f>VLOOKUP(F854,辅助信息!A:B,2,FALSE)</f>
        <v>螺纹钢</v>
      </c>
      <c r="F854" s="4" t="s">
        <v>46</v>
      </c>
      <c r="G854" s="7">
        <v>3</v>
      </c>
      <c r="H854" s="7">
        <f>_xlfn._xlws.FILTER('[1]2025年已发货'!$E:$E,'[1]2025年已发货'!$F:$F&amp;'[1]2025年已发货'!$C:$C&amp;'[1]2025年已发货'!$G:$G&amp;'[1]2025年已发货'!$H:$H=C854&amp;F854&amp;I854&amp;J854,"未发货")</f>
        <v>3</v>
      </c>
      <c r="I854" s="4" t="str">
        <f>VLOOKUP(B854,辅助信息!E:I,3,FALSE)</f>
        <v>（五冶钢构宜宾高县月江镇建设项目）  四川省宜宾市高县月江镇刚记超市斜对面(还阳组团沪碳二期项目)</v>
      </c>
      <c r="J854" s="4" t="str">
        <f>VLOOKUP(B854,辅助信息!E:I,4,FALSE)</f>
        <v>张朝亮</v>
      </c>
      <c r="K854" s="4">
        <f>VLOOKUP(J854,辅助信息!H:I,2,FALSE)</f>
        <v>15228205853</v>
      </c>
      <c r="L854" s="85"/>
      <c r="M854" s="98">
        <v>45723</v>
      </c>
      <c r="P854" s="71">
        <f ca="1" t="shared" si="27"/>
        <v>63</v>
      </c>
      <c r="Q854" s="8" t="str">
        <f>VLOOKUP(B854,辅助信息!E:M,9,FALSE)</f>
        <v>ZTWM-CDGS-XS-2024-0169-中冶西部钢构-宜宾市南溪区幸福路东路,高县月江镇建设项目</v>
      </c>
      <c r="R854" s="8"/>
    </row>
    <row r="855" hidden="1" spans="2:18">
      <c r="B855" s="4" t="s">
        <v>106</v>
      </c>
      <c r="C855" s="5">
        <v>45722</v>
      </c>
      <c r="D855" s="4" t="str">
        <f>VLOOKUP(B855,辅助信息!E:K,7,FALSE)</f>
        <v>JWDDCD2024101600133</v>
      </c>
      <c r="E855" s="4" t="str">
        <f>VLOOKUP(F855,辅助信息!A:B,2,FALSE)</f>
        <v>螺纹钢</v>
      </c>
      <c r="F855" s="4" t="s">
        <v>22</v>
      </c>
      <c r="G855" s="7">
        <f>9+33</f>
        <v>42</v>
      </c>
      <c r="H855" s="7">
        <f>_xlfn._xlws.FILTER('[1]2025年已发货'!$E:$E,'[1]2025年已发货'!$F:$F&amp;'[1]2025年已发货'!$C:$C&amp;'[1]2025年已发货'!$G:$G&amp;'[1]2025年已发货'!$H:$H=C855&amp;F855&amp;I855&amp;J855,"未发货")</f>
        <v>42</v>
      </c>
      <c r="I855" s="4" t="str">
        <f>VLOOKUP(B855,辅助信息!E:I,3,FALSE)</f>
        <v>（五冶钢构宜宾高县月江镇建设项目）  四川省宜宾市高县月江镇刚记超市斜对面(还阳组团沪碳二期项目)</v>
      </c>
      <c r="J855" s="4" t="str">
        <f>VLOOKUP(B855,辅助信息!E:I,4,FALSE)</f>
        <v>张朝亮</v>
      </c>
      <c r="K855" s="4">
        <f>VLOOKUP(J855,辅助信息!H:I,2,FALSE)</f>
        <v>15228205853</v>
      </c>
      <c r="L855" s="83"/>
      <c r="M855" s="98">
        <v>45723</v>
      </c>
      <c r="P855" s="71">
        <f ca="1" t="shared" si="27"/>
        <v>63</v>
      </c>
      <c r="Q855" s="8" t="str">
        <f>VLOOKUP(B855,辅助信息!E:M,9,FALSE)</f>
        <v>ZTWM-CDGS-XS-2024-0169-中冶西部钢构-宜宾市南溪区幸福路东路,高县月江镇建设项目</v>
      </c>
      <c r="R855" s="8"/>
    </row>
    <row r="856" ht="22.5" hidden="1" customHeight="1" spans="2:18">
      <c r="B856" s="4" t="s">
        <v>81</v>
      </c>
      <c r="C856" s="5">
        <v>45722</v>
      </c>
      <c r="D856" s="4" t="str">
        <f>VLOOKUP(B856,辅助信息!E:K,7,FALSE)</f>
        <v>JWDDCD2025050700178</v>
      </c>
      <c r="E856" s="4" t="str">
        <f>VLOOKUP(F856,辅助信息!A:B,2,FALSE)</f>
        <v>螺纹钢</v>
      </c>
      <c r="F856" s="4" t="s">
        <v>28</v>
      </c>
      <c r="G856" s="7">
        <v>35</v>
      </c>
      <c r="H856" s="7">
        <f>_xlfn._xlws.FILTER('[1]2025年已发货'!$E:$E,'[1]2025年已发货'!$F:$F&amp;'[1]2025年已发货'!$C:$C&amp;'[1]2025年已发货'!$G:$G&amp;'[1]2025年已发货'!$H:$H=C856&amp;F856&amp;I856&amp;J856,"未发货")</f>
        <v>35</v>
      </c>
      <c r="I856" s="4" t="str">
        <f>VLOOKUP(B856,辅助信息!E:I,3,FALSE)</f>
        <v>（华西简阳西城嘉苑）四川省成都市简阳市简城街道高屋村</v>
      </c>
      <c r="J856" s="4" t="str">
        <f>VLOOKUP(B856,辅助信息!E:I,4,FALSE)</f>
        <v>张瀚镭</v>
      </c>
      <c r="K856" s="4">
        <f>VLOOKUP(J856,辅助信息!H:I,2,FALSE)</f>
        <v>15884666220</v>
      </c>
      <c r="L856" s="84" t="str">
        <f>VLOOKUP(B856,辅助信息!E:J,6,FALSE)</f>
        <v>优先威钢发货,我方卸车,新老国标钢厂不加价可直发</v>
      </c>
      <c r="M856" s="98">
        <v>45723</v>
      </c>
      <c r="O856" s="71">
        <f ca="1">IF(OR(M856="",N856&lt;&gt;""),"",MAX(M856-TODAY(),0))</f>
        <v>0</v>
      </c>
      <c r="P856" s="71">
        <f ca="1" t="shared" si="27"/>
        <v>63</v>
      </c>
      <c r="Q856" s="8" t="str">
        <f>VLOOKUP(B856,辅助信息!E:M,9,FALSE)</f>
        <v>ZTWM-CDGS-XS-2024-0030-华西集采-简州大道</v>
      </c>
      <c r="R856" s="8"/>
    </row>
    <row r="857" hidden="1" spans="1:18">
      <c r="A857" s="78" t="s">
        <v>114</v>
      </c>
      <c r="B857" s="4" t="s">
        <v>56</v>
      </c>
      <c r="C857" s="5">
        <v>45726</v>
      </c>
      <c r="D857" s="4" t="str">
        <f>VLOOKUP(B857,辅助信息!E:K,7,FALSE)</f>
        <v>JWDDCD2025050800081</v>
      </c>
      <c r="E857" s="4" t="str">
        <f>VLOOKUP(F857,辅助信息!A:B,2,FALSE)</f>
        <v>螺纹钢</v>
      </c>
      <c r="F857" s="4" t="s">
        <v>45</v>
      </c>
      <c r="G857" s="7">
        <v>12</v>
      </c>
      <c r="H857" s="7">
        <f>_xlfn._xlws.FILTER('[1]2025年已发货'!$E:$E,'[1]2025年已发货'!$F:$F&amp;'[1]2025年已发货'!$C:$C&amp;'[1]2025年已发货'!$G:$G&amp;'[1]2025年已发货'!$H:$H=C857&amp;F857&amp;I857&amp;J857,"未发货")</f>
        <v>12</v>
      </c>
      <c r="I857" s="4" t="str">
        <f>VLOOKUP(B857,辅助信息!E:I,3,FALSE)</f>
        <v>（商投建工达州中医药科技园-4工区-7号楼）达州市通川区达州中医药职业学院犀牛大道北段</v>
      </c>
      <c r="J857" s="4" t="str">
        <f>VLOOKUP(B857,辅助信息!E:I,4,FALSE)</f>
        <v>张扬</v>
      </c>
      <c r="K857" s="4">
        <f>VLOOKUP(J857,辅助信息!H:I,2,FALSE)</f>
        <v>18381904567</v>
      </c>
      <c r="L857" s="84" t="str">
        <f>VLOOKUP(B857,辅助信息!E:J,6,FALSE)</f>
        <v>控制炉批号尽量少,优先安排达钢,提前联系到场规格及数量</v>
      </c>
      <c r="M857" s="98">
        <v>45716</v>
      </c>
      <c r="O857" s="71">
        <f ca="1">IF(OR(M857="",N857&lt;&gt;""),"",MAX(M857-TODAY(),0))</f>
        <v>0</v>
      </c>
      <c r="P857" s="71">
        <f ca="1" t="shared" si="27"/>
        <v>70</v>
      </c>
      <c r="Q857" s="8" t="str">
        <f>VLOOKUP(B857,辅助信息!E:M,9,FALSE)</f>
        <v>ZTWM-CDGS-XS-2024-0134-商投建工达州中医药科技成果示范园项目</v>
      </c>
      <c r="R857" s="8"/>
    </row>
    <row r="858" hidden="1" spans="2:18">
      <c r="B858" s="4" t="s">
        <v>56</v>
      </c>
      <c r="C858" s="5">
        <v>45726</v>
      </c>
      <c r="D858" s="4" t="str">
        <f>VLOOKUP(B858,辅助信息!E:K,7,FALSE)</f>
        <v>JWDDCD2025050800081</v>
      </c>
      <c r="E858" s="4" t="str">
        <f>VLOOKUP(F858,辅助信息!A:B,2,FALSE)</f>
        <v>螺纹钢</v>
      </c>
      <c r="F858" s="4" t="s">
        <v>21</v>
      </c>
      <c r="G858" s="7">
        <v>15</v>
      </c>
      <c r="H858" s="7">
        <f>_xlfn._xlws.FILTER('[1]2025年已发货'!$E:$E,'[1]2025年已发货'!$F:$F&amp;'[1]2025年已发货'!$C:$C&amp;'[1]2025年已发货'!$G:$G&amp;'[1]2025年已发货'!$H:$H=C858&amp;F858&amp;I858&amp;J858,"未发货")</f>
        <v>15</v>
      </c>
      <c r="I858" s="4" t="str">
        <f>VLOOKUP(B858,辅助信息!E:I,3,FALSE)</f>
        <v>（商投建工达州中医药科技园-4工区-7号楼）达州市通川区达州中医药职业学院犀牛大道北段</v>
      </c>
      <c r="J858" s="4" t="str">
        <f>VLOOKUP(B858,辅助信息!E:I,4,FALSE)</f>
        <v>张扬</v>
      </c>
      <c r="K858" s="4">
        <f>VLOOKUP(J858,辅助信息!H:I,2,FALSE)</f>
        <v>18381904567</v>
      </c>
      <c r="L858" s="83"/>
      <c r="M858" s="98">
        <v>45716</v>
      </c>
      <c r="O858" s="71">
        <f ca="1">IF(OR(M858="",N858&lt;&gt;""),"",MAX(M858-TODAY(),0))</f>
        <v>0</v>
      </c>
      <c r="P858" s="71">
        <f ca="1" t="shared" si="27"/>
        <v>70</v>
      </c>
      <c r="Q858" s="8" t="str">
        <f>VLOOKUP(B858,辅助信息!E:M,9,FALSE)</f>
        <v>ZTWM-CDGS-XS-2024-0134-商投建工达州中医药科技成果示范园项目</v>
      </c>
      <c r="R858" s="8"/>
    </row>
    <row r="859" hidden="1" spans="2:18">
      <c r="B859" s="4" t="s">
        <v>56</v>
      </c>
      <c r="C859" s="5">
        <v>45726</v>
      </c>
      <c r="D859" s="4" t="str">
        <f>VLOOKUP(B859,辅助信息!E:K,7,FALSE)</f>
        <v>JWDDCD2025050800081</v>
      </c>
      <c r="E859" s="4" t="str">
        <f>VLOOKUP(F859,辅助信息!A:B,2,FALSE)</f>
        <v>螺纹钢</v>
      </c>
      <c r="F859" s="4" t="s">
        <v>58</v>
      </c>
      <c r="G859" s="7">
        <v>3</v>
      </c>
      <c r="H859" s="7">
        <f>_xlfn._xlws.FILTER('[1]2025年已发货'!$E:$E,'[1]2025年已发货'!$F:$F&amp;'[1]2025年已发货'!$C:$C&amp;'[1]2025年已发货'!$G:$G&amp;'[1]2025年已发货'!$H:$H=C859&amp;F859&amp;I859&amp;J859,"未发货")</f>
        <v>3</v>
      </c>
      <c r="I859" s="4" t="str">
        <f>VLOOKUP(B859,辅助信息!E:I,3,FALSE)</f>
        <v>（商投建工达州中医药科技园-4工区-7号楼）达州市通川区达州中医药职业学院犀牛大道北段</v>
      </c>
      <c r="J859" s="4" t="str">
        <f>VLOOKUP(B859,辅助信息!E:I,4,FALSE)</f>
        <v>张扬</v>
      </c>
      <c r="K859" s="4">
        <f>VLOOKUP(J859,辅助信息!H:I,2,FALSE)</f>
        <v>18381904567</v>
      </c>
      <c r="L859" s="96"/>
      <c r="M859" s="98"/>
      <c r="Q859" s="8"/>
      <c r="R859" s="8"/>
    </row>
    <row r="860" hidden="1" spans="2:18">
      <c r="B860" s="4" t="s">
        <v>56</v>
      </c>
      <c r="C860" s="5">
        <v>45726</v>
      </c>
      <c r="D860" s="4" t="str">
        <f>VLOOKUP(B860,辅助信息!E:K,7,FALSE)</f>
        <v>JWDDCD2025050800081</v>
      </c>
      <c r="E860" s="4" t="str">
        <f>VLOOKUP(F860,辅助信息!A:B,2,FALSE)</f>
        <v>螺纹钢</v>
      </c>
      <c r="F860" s="4" t="s">
        <v>46</v>
      </c>
      <c r="G860" s="7">
        <v>3</v>
      </c>
      <c r="H860" s="7">
        <f>_xlfn._xlws.FILTER('[1]2025年已发货'!$E:$E,'[1]2025年已发货'!$F:$F&amp;'[1]2025年已发货'!$C:$C&amp;'[1]2025年已发货'!$G:$G&amp;'[1]2025年已发货'!$H:$H=C860&amp;F860&amp;I860&amp;J860,"未发货")</f>
        <v>3</v>
      </c>
      <c r="I860" s="4" t="str">
        <f>VLOOKUP(B860,辅助信息!E:I,3,FALSE)</f>
        <v>（商投建工达州中医药科技园-4工区-7号楼）达州市通川区达州中医药职业学院犀牛大道北段</v>
      </c>
      <c r="J860" s="4" t="str">
        <f>VLOOKUP(B860,辅助信息!E:I,4,FALSE)</f>
        <v>张扬</v>
      </c>
      <c r="K860" s="4">
        <f>VLOOKUP(J860,辅助信息!H:I,2,FALSE)</f>
        <v>18381904567</v>
      </c>
      <c r="L860" s="96"/>
      <c r="M860" s="98"/>
      <c r="Q860" s="8"/>
      <c r="R860" s="8"/>
    </row>
    <row r="861" hidden="1" spans="2:18">
      <c r="B861" s="4" t="s">
        <v>68</v>
      </c>
      <c r="C861" s="5">
        <v>45726</v>
      </c>
      <c r="D861" s="4" t="s">
        <v>115</v>
      </c>
      <c r="E861" s="4" t="s">
        <v>116</v>
      </c>
      <c r="F861" s="4" t="s">
        <v>27</v>
      </c>
      <c r="G861" s="7">
        <v>11</v>
      </c>
      <c r="H861" s="7" t="str">
        <f>_xlfn._xlws.FILTER('[1]2025年已发货'!$E:$E,'[1]2025年已发货'!$F:$F&amp;'[1]2025年已发货'!$C:$C&amp;'[1]2025年已发货'!$G:$G&amp;'[1]2025年已发货'!$H:$H=C861&amp;F861&amp;I861&amp;J861,"未发货")</f>
        <v>未发货</v>
      </c>
      <c r="I861" s="4" t="str">
        <f>VLOOKUP(B861,辅助信息!E:I,3,FALSE)</f>
        <v>（商投建工达州中医药科技园-2工区-景观桥）达州市通川区达州中医药职业学院犀牛大道北段</v>
      </c>
      <c r="J861" s="4" t="str">
        <f>VLOOKUP(B861,辅助信息!E:I,4,FALSE)</f>
        <v>李波</v>
      </c>
      <c r="K861" s="4">
        <f>VLOOKUP(J861,辅助信息!H:I,2,FALSE)</f>
        <v>18381899787</v>
      </c>
      <c r="L861" s="96" t="str">
        <f>VLOOKUP(B864,辅助信息!E:J,6,FALSE)</f>
        <v>控制炉批号尽量少,优先安排达钢,提前联系到场规格及数量</v>
      </c>
      <c r="M861" s="98"/>
      <c r="Q861" s="8"/>
      <c r="R861" s="8"/>
    </row>
    <row r="862" hidden="1" spans="2:18">
      <c r="B862" s="4" t="s">
        <v>68</v>
      </c>
      <c r="C862" s="5">
        <v>45726</v>
      </c>
      <c r="D862" s="4" t="s">
        <v>115</v>
      </c>
      <c r="E862" s="4" t="s">
        <v>116</v>
      </c>
      <c r="F862" s="4" t="s">
        <v>32</v>
      </c>
      <c r="G862" s="7">
        <v>132</v>
      </c>
      <c r="H862" s="7" t="str">
        <f>_xlfn._xlws.FILTER('[1]2025年已发货'!$E:$E,'[1]2025年已发货'!$F:$F&amp;'[1]2025年已发货'!$C:$C&amp;'[1]2025年已发货'!$G:$G&amp;'[1]2025年已发货'!$H:$H=C862&amp;F862&amp;I862&amp;J862,"未发货")</f>
        <v>未发货</v>
      </c>
      <c r="I862" s="4" t="str">
        <f>VLOOKUP(B862,辅助信息!E:I,3,FALSE)</f>
        <v>（商投建工达州中医药科技园-2工区-景观桥）达州市通川区达州中医药职业学院犀牛大道北段</v>
      </c>
      <c r="J862" s="4" t="str">
        <f>VLOOKUP(B862,辅助信息!E:I,4,FALSE)</f>
        <v>李波</v>
      </c>
      <c r="K862" s="4">
        <f>VLOOKUP(J862,辅助信息!H:I,2,FALSE)</f>
        <v>18381899787</v>
      </c>
      <c r="L862" s="85"/>
      <c r="M862" s="98"/>
      <c r="Q862" s="8"/>
      <c r="R862" s="8"/>
    </row>
    <row r="863" hidden="1" spans="2:18">
      <c r="B863" s="4" t="s">
        <v>68</v>
      </c>
      <c r="C863" s="5">
        <v>45726</v>
      </c>
      <c r="D863" s="4" t="s">
        <v>115</v>
      </c>
      <c r="E863" s="4" t="s">
        <v>116</v>
      </c>
      <c r="F863" s="4" t="s">
        <v>33</v>
      </c>
      <c r="G863" s="7">
        <v>19</v>
      </c>
      <c r="H863" s="7" t="str">
        <f>_xlfn._xlws.FILTER('[1]2025年已发货'!$E:$E,'[1]2025年已发货'!$F:$F&amp;'[1]2025年已发货'!$C:$C&amp;'[1]2025年已发货'!$G:$G&amp;'[1]2025年已发货'!$H:$H=C863&amp;F863&amp;I863&amp;J863,"未发货")</f>
        <v>未发货</v>
      </c>
      <c r="I863" s="4" t="str">
        <f>VLOOKUP(B863,辅助信息!E:I,3,FALSE)</f>
        <v>（商投建工达州中医药科技园-2工区-景观桥）达州市通川区达州中医药职业学院犀牛大道北段</v>
      </c>
      <c r="J863" s="4" t="str">
        <f>VLOOKUP(B863,辅助信息!E:I,4,FALSE)</f>
        <v>李波</v>
      </c>
      <c r="K863" s="4">
        <f>VLOOKUP(J863,辅助信息!H:I,2,FALSE)</f>
        <v>18381899787</v>
      </c>
      <c r="L863" s="85"/>
      <c r="M863" s="98"/>
      <c r="Q863" s="8"/>
      <c r="R863" s="8"/>
    </row>
    <row r="864" hidden="1" spans="2:18">
      <c r="B864" s="4" t="s">
        <v>68</v>
      </c>
      <c r="C864" s="5">
        <v>45726</v>
      </c>
      <c r="D864" s="4" t="str">
        <f>VLOOKUP(B864,辅助信息!E:K,7,FALSE)</f>
        <v>JWDDCD2025050800081</v>
      </c>
      <c r="E864" s="4" t="str">
        <f>VLOOKUP(F864,辅助信息!A:B,2,FALSE)</f>
        <v>螺纹钢</v>
      </c>
      <c r="F864" s="4" t="s">
        <v>18</v>
      </c>
      <c r="G864" s="7">
        <v>14</v>
      </c>
      <c r="H864" s="7" t="str">
        <f>_xlfn._xlws.FILTER('[1]2025年已发货'!$E:$E,'[1]2025年已发货'!$F:$F&amp;'[1]2025年已发货'!$C:$C&amp;'[1]2025年已发货'!$G:$G&amp;'[1]2025年已发货'!$H:$H=C864&amp;F864&amp;I864&amp;J864,"未发货")</f>
        <v>未发货</v>
      </c>
      <c r="I864" s="4" t="str">
        <f>VLOOKUP(B864,辅助信息!E:I,3,FALSE)</f>
        <v>（商投建工达州中医药科技园-2工区-景观桥）达州市通川区达州中医药职业学院犀牛大道北段</v>
      </c>
      <c r="J864" s="4" t="str">
        <f>VLOOKUP(B864,辅助信息!E:I,4,FALSE)</f>
        <v>李波</v>
      </c>
      <c r="K864" s="4">
        <f>VLOOKUP(J864,辅助信息!H:I,2,FALSE)</f>
        <v>18381899787</v>
      </c>
      <c r="L864" s="85"/>
      <c r="M864" s="98">
        <v>45720</v>
      </c>
      <c r="O864" s="71">
        <f ca="1">IF(OR(M864="",N864&lt;&gt;""),"",MAX(M864-TODAY(),0))</f>
        <v>0</v>
      </c>
      <c r="P864" s="71">
        <f ca="1">IF(M864="","",IF(N864&lt;&gt;"",MAX(N864-M864,0),IF(TODAY()&gt;M864,TODAY()-M864,0)))</f>
        <v>66</v>
      </c>
      <c r="Q864" s="8" t="str">
        <f>VLOOKUP(B864,辅助信息!E:M,9,FALSE)</f>
        <v>ZTWM-CDGS-XS-2024-0134-商投建工达州中医药科技成果示范园项目</v>
      </c>
      <c r="R864" s="8"/>
    </row>
    <row r="865" hidden="1" spans="2:18">
      <c r="B865" s="4" t="s">
        <v>68</v>
      </c>
      <c r="C865" s="5">
        <v>45726</v>
      </c>
      <c r="D865" s="4" t="str">
        <f>VLOOKUP(B865,辅助信息!E:K,7,FALSE)</f>
        <v>JWDDCD2025050800081</v>
      </c>
      <c r="E865" s="4" t="str">
        <f>VLOOKUP(F865,辅助信息!A:B,2,FALSE)</f>
        <v>螺纹钢</v>
      </c>
      <c r="F865" s="4" t="s">
        <v>52</v>
      </c>
      <c r="G865" s="7">
        <v>35</v>
      </c>
      <c r="H865" s="7">
        <f>_xlfn._xlws.FILTER('[1]2025年已发货'!$E:$E,'[1]2025年已发货'!$F:$F&amp;'[1]2025年已发货'!$C:$C&amp;'[1]2025年已发货'!$G:$G&amp;'[1]2025年已发货'!$H:$H=C865&amp;F865&amp;I865&amp;J865,"未发货")</f>
        <v>35</v>
      </c>
      <c r="I865" s="4" t="str">
        <f>VLOOKUP(B865,辅助信息!E:I,3,FALSE)</f>
        <v>（商投建工达州中医药科技园-2工区-景观桥）达州市通川区达州中医药职业学院犀牛大道北段</v>
      </c>
      <c r="J865" s="4" t="str">
        <f>VLOOKUP(B865,辅助信息!E:I,4,FALSE)</f>
        <v>李波</v>
      </c>
      <c r="K865" s="4">
        <f>VLOOKUP(J865,辅助信息!H:I,2,FALSE)</f>
        <v>18381899787</v>
      </c>
      <c r="L865" s="85"/>
      <c r="M865" s="98"/>
      <c r="Q865" s="8"/>
      <c r="R865" s="8"/>
    </row>
    <row r="866" hidden="1" spans="2:18">
      <c r="B866" s="4" t="s">
        <v>64</v>
      </c>
      <c r="C866" s="5">
        <v>45726</v>
      </c>
      <c r="D866" s="4" t="str">
        <f>VLOOKUP(B866,辅助信息!E:K,7,FALSE)</f>
        <v>JWDDCD2024102400111</v>
      </c>
      <c r="E866" s="4" t="str">
        <f>VLOOKUP(F866,辅助信息!A:B,2,FALSE)</f>
        <v>螺纹钢</v>
      </c>
      <c r="F866" s="4" t="s">
        <v>65</v>
      </c>
      <c r="G866" s="7">
        <v>12</v>
      </c>
      <c r="H866" s="7" t="str">
        <f>_xlfn._xlws.FILTER('[1]2025年已发货'!$E:$E,'[1]2025年已发货'!$F:$F&amp;'[1]2025年已发货'!$C:$C&amp;'[1]2025年已发货'!$G:$G&amp;'[1]2025年已发货'!$H:$H=C866&amp;F866&amp;I866&amp;J866,"未发货")</f>
        <v>未发货</v>
      </c>
      <c r="I866" s="4" t="str">
        <f>VLOOKUP(B866,辅助信息!E:I,3,FALSE)</f>
        <v>（五冶达州国道542项目-三工区桥梁3工段）四川省达州市达川区赵固镇水文村原村委会下300米</v>
      </c>
      <c r="J866" s="4" t="str">
        <f>VLOOKUP(B866,辅助信息!E:I,4,FALSE)</f>
        <v>李代茂</v>
      </c>
      <c r="K866" s="4">
        <f>VLOOKUP(J866,辅助信息!H:I,2,FALSE)</f>
        <v>18302833536</v>
      </c>
      <c r="L866" s="84" t="str">
        <f>VLOOKUP(B866,辅助信息!E:J,6,FALSE)</f>
        <v>五冶建设送货单,送货车型9.6米,装货前联系收货人核实到场规格,没提前告知进场规格现场不给予接收</v>
      </c>
      <c r="M866" s="98">
        <v>45726</v>
      </c>
      <c r="O866" s="71">
        <f ca="1" t="shared" ref="O866:O929" si="28">IF(OR(M866="",N866&lt;&gt;""),"",MAX(M866-TODAY(),0))</f>
        <v>0</v>
      </c>
      <c r="P866" s="71">
        <f ca="1" t="shared" ref="P866:P929" si="29">IF(M866="","",IF(N866&lt;&gt;"",MAX(N866-M866,0),IF(TODAY()&gt;M866,TODAY()-M866,0)))</f>
        <v>60</v>
      </c>
      <c r="Q866" s="8" t="str">
        <f>VLOOKUP(B866,辅助信息!E:M,9,FALSE)</f>
        <v>ZTWM-CDGS-XS-2024-0181-五冶天府-国道542项目（二批次）</v>
      </c>
      <c r="R866" s="8"/>
    </row>
    <row r="867" hidden="1" spans="2:18">
      <c r="B867" s="4" t="s">
        <v>64</v>
      </c>
      <c r="C867" s="5">
        <v>45726</v>
      </c>
      <c r="D867" s="4" t="str">
        <f>VLOOKUP(B867,辅助信息!E:K,7,FALSE)</f>
        <v>JWDDCD2024102400111</v>
      </c>
      <c r="E867" s="4" t="str">
        <f>VLOOKUP(F867,辅助信息!A:B,2,FALSE)</f>
        <v>螺纹钢</v>
      </c>
      <c r="F867" s="4" t="s">
        <v>52</v>
      </c>
      <c r="G867" s="7">
        <v>8</v>
      </c>
      <c r="H867" s="7" t="str">
        <f>_xlfn._xlws.FILTER('[1]2025年已发货'!$E:$E,'[1]2025年已发货'!$F:$F&amp;'[1]2025年已发货'!$C:$C&amp;'[1]2025年已发货'!$G:$G&amp;'[1]2025年已发货'!$H:$H=C867&amp;F867&amp;I867&amp;J867,"未发货")</f>
        <v>未发货</v>
      </c>
      <c r="I867" s="4" t="str">
        <f>VLOOKUP(B867,辅助信息!E:I,3,FALSE)</f>
        <v>（五冶达州国道542项目-三工区桥梁3工段）四川省达州市达川区赵固镇水文村原村委会下300米</v>
      </c>
      <c r="J867" s="4" t="str">
        <f>VLOOKUP(B867,辅助信息!E:I,4,FALSE)</f>
        <v>李代茂</v>
      </c>
      <c r="K867" s="4">
        <f>VLOOKUP(J867,辅助信息!H:I,2,FALSE)</f>
        <v>18302833536</v>
      </c>
      <c r="L867" s="83"/>
      <c r="M867" s="98">
        <v>45726</v>
      </c>
      <c r="O867" s="71">
        <f ca="1" t="shared" si="28"/>
        <v>0</v>
      </c>
      <c r="P867" s="71">
        <f ca="1" t="shared" si="29"/>
        <v>60</v>
      </c>
      <c r="Q867" s="8"/>
      <c r="R867" s="8"/>
    </row>
    <row r="868" hidden="1" spans="1:18">
      <c r="A868" s="89" t="s">
        <v>110</v>
      </c>
      <c r="B868" s="4" t="s">
        <v>84</v>
      </c>
      <c r="C868" s="5">
        <v>45726</v>
      </c>
      <c r="D868" s="4" t="str">
        <f>VLOOKUP(B868,辅助信息!E:K,7,FALSE)</f>
        <v>JWDDCD2024102400111</v>
      </c>
      <c r="E868" s="4" t="str">
        <f>VLOOKUP(F868,辅助信息!A:B,2,FALSE)</f>
        <v>高线</v>
      </c>
      <c r="F868" s="4" t="s">
        <v>51</v>
      </c>
      <c r="G868" s="7">
        <v>5</v>
      </c>
      <c r="H868" s="7">
        <f>_xlfn._xlws.FILTER('[1]2025年已发货'!$E:$E,'[1]2025年已发货'!$F:$F&amp;'[1]2025年已发货'!$C:$C&amp;'[1]2025年已发货'!$G:$G&amp;'[1]2025年已发货'!$H:$H=C868&amp;F868&amp;I868&amp;J868,"未发货")</f>
        <v>5</v>
      </c>
      <c r="I868" s="4" t="str">
        <f>VLOOKUP(B868,辅助信息!E:I,3,FALSE)</f>
        <v>（五冶达州国道542项目-一工区路基一工段）四川省达州市达川区石梯火车站盖板加工点</v>
      </c>
      <c r="J868" s="4" t="str">
        <f>VLOOKUP(B868,辅助信息!E:I,4,FALSE)</f>
        <v>郑松</v>
      </c>
      <c r="K868" s="4">
        <f>VLOOKUP(J868,辅助信息!H:I,2,FALSE)</f>
        <v>13527304849</v>
      </c>
      <c r="L868" s="84" t="str">
        <f>VLOOKUP(B868,辅助信息!E:J,6,FALSE)</f>
        <v>五冶建设送货单,送货车型13米,装货前联系收货人核实到场规格,没提前告知进场规格现场不给予接收</v>
      </c>
      <c r="M868" s="98">
        <v>45722</v>
      </c>
      <c r="O868" s="71">
        <f ca="1" t="shared" si="28"/>
        <v>0</v>
      </c>
      <c r="P868" s="71">
        <f ca="1" t="shared" si="29"/>
        <v>64</v>
      </c>
      <c r="Q868" s="8" t="str">
        <f>VLOOKUP(B868,辅助信息!E:M,9,FALSE)</f>
        <v>ZTWM-CDGS-XS-2024-0181-五冶天府-国道542项目（二批次）</v>
      </c>
      <c r="R868" s="8"/>
    </row>
    <row r="869" hidden="1" spans="1:18">
      <c r="A869" s="85"/>
      <c r="B869" s="4" t="s">
        <v>84</v>
      </c>
      <c r="C869" s="5">
        <v>45726</v>
      </c>
      <c r="D869" s="4" t="str">
        <f>VLOOKUP(B869,辅助信息!E:K,7,FALSE)</f>
        <v>JWDDCD2024102400111</v>
      </c>
      <c r="E869" s="4" t="str">
        <f>VLOOKUP(F869,辅助信息!A:B,2,FALSE)</f>
        <v>螺纹钢</v>
      </c>
      <c r="F869" s="4" t="s">
        <v>32</v>
      </c>
      <c r="G869" s="7">
        <v>3</v>
      </c>
      <c r="H869" s="7">
        <f>_xlfn._xlws.FILTER('[1]2025年已发货'!$E:$E,'[1]2025年已发货'!$F:$F&amp;'[1]2025年已发货'!$C:$C&amp;'[1]2025年已发货'!$G:$G&amp;'[1]2025年已发货'!$H:$H=C869&amp;F869&amp;I869&amp;J869,"未发货")</f>
        <v>3</v>
      </c>
      <c r="I869" s="4" t="str">
        <f>VLOOKUP(B869,辅助信息!E:I,3,FALSE)</f>
        <v>（五冶达州国道542项目-一工区路基一工段）四川省达州市达川区石梯火车站盖板加工点</v>
      </c>
      <c r="J869" s="4" t="str">
        <f>VLOOKUP(B869,辅助信息!E:I,4,FALSE)</f>
        <v>郑松</v>
      </c>
      <c r="K869" s="4">
        <f>VLOOKUP(J869,辅助信息!H:I,2,FALSE)</f>
        <v>13527304849</v>
      </c>
      <c r="L869" s="85"/>
      <c r="M869" s="98">
        <v>45722</v>
      </c>
      <c r="O869" s="71">
        <f ca="1" t="shared" si="28"/>
        <v>0</v>
      </c>
      <c r="P869" s="71">
        <f ca="1" t="shared" si="29"/>
        <v>64</v>
      </c>
      <c r="Q869" s="8" t="str">
        <f>VLOOKUP(B869,辅助信息!E:M,9,FALSE)</f>
        <v>ZTWM-CDGS-XS-2024-0181-五冶天府-国道542项目（二批次）</v>
      </c>
      <c r="R869" s="8"/>
    </row>
    <row r="870" hidden="1" spans="1:18">
      <c r="A870" s="85"/>
      <c r="B870" s="4" t="s">
        <v>84</v>
      </c>
      <c r="C870" s="5">
        <v>45726</v>
      </c>
      <c r="D870" s="4" t="str">
        <f>VLOOKUP(B870,辅助信息!E:K,7,FALSE)</f>
        <v>JWDDCD2024102400111</v>
      </c>
      <c r="E870" s="4" t="str">
        <f>VLOOKUP(F870,辅助信息!A:B,2,FALSE)</f>
        <v>螺纹钢</v>
      </c>
      <c r="F870" s="4" t="s">
        <v>33</v>
      </c>
      <c r="G870" s="7">
        <v>8</v>
      </c>
      <c r="H870" s="7">
        <f>_xlfn._xlws.FILTER('[1]2025年已发货'!$E:$E,'[1]2025年已发货'!$F:$F&amp;'[1]2025年已发货'!$C:$C&amp;'[1]2025年已发货'!$G:$G&amp;'[1]2025年已发货'!$H:$H=C870&amp;F870&amp;I870&amp;J870,"未发货")</f>
        <v>8</v>
      </c>
      <c r="I870" s="4" t="str">
        <f>VLOOKUP(B870,辅助信息!E:I,3,FALSE)</f>
        <v>（五冶达州国道542项目-一工区路基一工段）四川省达州市达川区石梯火车站盖板加工点</v>
      </c>
      <c r="J870" s="4" t="str">
        <f>VLOOKUP(B870,辅助信息!E:I,4,FALSE)</f>
        <v>郑松</v>
      </c>
      <c r="K870" s="4">
        <f>VLOOKUP(J870,辅助信息!H:I,2,FALSE)</f>
        <v>13527304849</v>
      </c>
      <c r="L870" s="85"/>
      <c r="M870" s="98">
        <v>45722</v>
      </c>
      <c r="O870" s="71">
        <f ca="1" t="shared" si="28"/>
        <v>0</v>
      </c>
      <c r="P870" s="71">
        <f ca="1" t="shared" si="29"/>
        <v>64</v>
      </c>
      <c r="Q870" s="8" t="str">
        <f>VLOOKUP(B870,辅助信息!E:M,9,FALSE)</f>
        <v>ZTWM-CDGS-XS-2024-0181-五冶天府-国道542项目（二批次）</v>
      </c>
      <c r="R870" s="8"/>
    </row>
    <row r="871" hidden="1" spans="1:18">
      <c r="A871" s="85"/>
      <c r="B871" s="4" t="s">
        <v>84</v>
      </c>
      <c r="C871" s="5">
        <v>45726</v>
      </c>
      <c r="D871" s="4" t="str">
        <f>VLOOKUP(B871,辅助信息!E:K,7,FALSE)</f>
        <v>JWDDCD2024102400111</v>
      </c>
      <c r="E871" s="4" t="str">
        <f>VLOOKUP(F871,辅助信息!A:B,2,FALSE)</f>
        <v>螺纹钢</v>
      </c>
      <c r="F871" s="4" t="s">
        <v>28</v>
      </c>
      <c r="G871" s="7">
        <v>9</v>
      </c>
      <c r="H871" s="7">
        <f>_xlfn._xlws.FILTER('[1]2025年已发货'!$E:$E,'[1]2025年已发货'!$F:$F&amp;'[1]2025年已发货'!$C:$C&amp;'[1]2025年已发货'!$G:$G&amp;'[1]2025年已发货'!$H:$H=C871&amp;F871&amp;I871&amp;J871,"未发货")</f>
        <v>9</v>
      </c>
      <c r="I871" s="4" t="str">
        <f>VLOOKUP(B871,辅助信息!E:I,3,FALSE)</f>
        <v>（五冶达州国道542项目-一工区路基一工段）四川省达州市达川区石梯火车站盖板加工点</v>
      </c>
      <c r="J871" s="4" t="str">
        <f>VLOOKUP(B871,辅助信息!E:I,4,FALSE)</f>
        <v>郑松</v>
      </c>
      <c r="K871" s="4">
        <f>VLOOKUP(J871,辅助信息!H:I,2,FALSE)</f>
        <v>13527304849</v>
      </c>
      <c r="L871" s="85"/>
      <c r="M871" s="98">
        <v>45722</v>
      </c>
      <c r="O871" s="71">
        <f ca="1" t="shared" si="28"/>
        <v>0</v>
      </c>
      <c r="P871" s="71">
        <f ca="1" t="shared" si="29"/>
        <v>64</v>
      </c>
      <c r="Q871" s="8" t="str">
        <f>VLOOKUP(B871,辅助信息!E:M,9,FALSE)</f>
        <v>ZTWM-CDGS-XS-2024-0181-五冶天府-国道542项目（二批次）</v>
      </c>
      <c r="R871" s="8"/>
    </row>
    <row r="872" hidden="1" spans="1:18">
      <c r="A872" s="83"/>
      <c r="B872" s="4" t="s">
        <v>84</v>
      </c>
      <c r="C872" s="5">
        <v>45726</v>
      </c>
      <c r="D872" s="4" t="str">
        <f>VLOOKUP(B872,辅助信息!E:K,7,FALSE)</f>
        <v>JWDDCD2024102400111</v>
      </c>
      <c r="E872" s="4" t="str">
        <f>VLOOKUP(F872,辅助信息!A:B,2,FALSE)</f>
        <v>螺纹钢</v>
      </c>
      <c r="F872" s="4" t="s">
        <v>111</v>
      </c>
      <c r="G872" s="7">
        <v>7</v>
      </c>
      <c r="H872" s="7">
        <f>_xlfn._xlws.FILTER('[1]2025年已发货'!$E:$E,'[1]2025年已发货'!$F:$F&amp;'[1]2025年已发货'!$C:$C&amp;'[1]2025年已发货'!$G:$G&amp;'[1]2025年已发货'!$H:$H=C872&amp;F872&amp;I872&amp;J872,"未发货")</f>
        <v>7</v>
      </c>
      <c r="I872" s="4" t="str">
        <f>VLOOKUP(B872,辅助信息!E:I,3,FALSE)</f>
        <v>（五冶达州国道542项目-一工区路基一工段）四川省达州市达川区石梯火车站盖板加工点</v>
      </c>
      <c r="J872" s="4" t="str">
        <f>VLOOKUP(B872,辅助信息!E:I,4,FALSE)</f>
        <v>郑松</v>
      </c>
      <c r="K872" s="4">
        <f>VLOOKUP(J872,辅助信息!H:I,2,FALSE)</f>
        <v>13527304849</v>
      </c>
      <c r="L872" s="83"/>
      <c r="M872" s="98">
        <v>45722</v>
      </c>
      <c r="O872" s="71">
        <f ca="1" t="shared" si="28"/>
        <v>0</v>
      </c>
      <c r="P872" s="71">
        <f ca="1" t="shared" si="29"/>
        <v>64</v>
      </c>
      <c r="Q872" s="8" t="str">
        <f>VLOOKUP(B872,辅助信息!E:M,9,FALSE)</f>
        <v>ZTWM-CDGS-XS-2024-0181-五冶天府-国道542项目（二批次）</v>
      </c>
      <c r="R872" s="8"/>
    </row>
    <row r="873" hidden="1" spans="2:18">
      <c r="B873" s="4" t="s">
        <v>113</v>
      </c>
      <c r="C873" s="5">
        <v>45726</v>
      </c>
      <c r="D873" s="4" t="str">
        <f>VLOOKUP(B873,辅助信息!E:K,7,FALSE)</f>
        <v>JWDDCD2025021900064</v>
      </c>
      <c r="E873" s="4" t="str">
        <f>VLOOKUP(F873,辅助信息!A:B,2,FALSE)</f>
        <v>盘螺</v>
      </c>
      <c r="F873" s="4" t="s">
        <v>40</v>
      </c>
      <c r="G873" s="7">
        <v>5</v>
      </c>
      <c r="H873" s="7">
        <f>_xlfn._xlws.FILTER('[1]2025年已发货'!$E:$E,'[1]2025年已发货'!$F:$F&amp;'[1]2025年已发货'!$C:$C&amp;'[1]2025年已发货'!$G:$G&amp;'[1]2025年已发货'!$H:$H=C873&amp;F873&amp;I873&amp;J873,"未发货")</f>
        <v>5</v>
      </c>
      <c r="I873" s="4" t="str">
        <f>VLOOKUP(B873,辅助信息!E:I,3,FALSE)</f>
        <v>(五冶钢构医学科学产业园建设项目房建二部-排洪渠（五标）)四川省南充市顺庆区搬罾街道学府大道二段</v>
      </c>
      <c r="J873" s="4" t="str">
        <f>VLOOKUP(B873,辅助信息!E:I,4,FALSE)</f>
        <v>安南</v>
      </c>
      <c r="K873" s="4">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71">
        <f ca="1" t="shared" si="28"/>
        <v>0</v>
      </c>
      <c r="P873" s="71">
        <f ca="1" t="shared" si="29"/>
        <v>64</v>
      </c>
      <c r="Q873" s="8" t="str">
        <f>VLOOKUP(B873,辅助信息!E:M,9,FALSE)</f>
        <v>ZTWM-CDGS-XS-2024-0248-五冶钢构-南充市医学院项目</v>
      </c>
      <c r="R873" s="8"/>
    </row>
    <row r="874" hidden="1" spans="2:18">
      <c r="B874" s="4" t="s">
        <v>113</v>
      </c>
      <c r="C874" s="5">
        <v>45726</v>
      </c>
      <c r="D874" s="4" t="str">
        <f>VLOOKUP(B874,辅助信息!E:K,7,FALSE)</f>
        <v>JWDDCD2025021900064</v>
      </c>
      <c r="E874" s="4" t="str">
        <f>VLOOKUP(F874,辅助信息!A:B,2,FALSE)</f>
        <v>螺纹钢</v>
      </c>
      <c r="F874" s="4" t="s">
        <v>27</v>
      </c>
      <c r="G874" s="7">
        <v>12</v>
      </c>
      <c r="H874" s="7">
        <f>_xlfn._xlws.FILTER('[1]2025年已发货'!$E:$E,'[1]2025年已发货'!$F:$F&amp;'[1]2025年已发货'!$C:$C&amp;'[1]2025年已发货'!$G:$G&amp;'[1]2025年已发货'!$H:$H=C874&amp;F874&amp;I874&amp;J874,"未发货")</f>
        <v>12</v>
      </c>
      <c r="I874" s="4" t="str">
        <f>VLOOKUP(B874,辅助信息!E:I,3,FALSE)</f>
        <v>(五冶钢构医学科学产业园建设项目房建二部-排洪渠（五标）)四川省南充市顺庆区搬罾街道学府大道二段</v>
      </c>
      <c r="J874" s="4" t="str">
        <f>VLOOKUP(B874,辅助信息!E:I,4,FALSE)</f>
        <v>安南</v>
      </c>
      <c r="K874" s="4">
        <f>VLOOKUP(J874,辅助信息!H:I,2,FALSE)</f>
        <v>19950525030</v>
      </c>
      <c r="L874" s="85"/>
      <c r="M874" s="98">
        <v>45722</v>
      </c>
      <c r="O874" s="71">
        <f ca="1" t="shared" si="28"/>
        <v>0</v>
      </c>
      <c r="P874" s="71">
        <f ca="1" t="shared" si="29"/>
        <v>64</v>
      </c>
      <c r="Q874" s="8" t="str">
        <f>VLOOKUP(B874,辅助信息!E:M,9,FALSE)</f>
        <v>ZTWM-CDGS-XS-2024-0248-五冶钢构-南充市医学院项目</v>
      </c>
      <c r="R874" s="8"/>
    </row>
    <row r="875" hidden="1" spans="2:18">
      <c r="B875" s="4" t="s">
        <v>113</v>
      </c>
      <c r="C875" s="5">
        <v>45726</v>
      </c>
      <c r="D875" s="4" t="str">
        <f>VLOOKUP(B875,辅助信息!E:K,7,FALSE)</f>
        <v>JWDDCD2025021900064</v>
      </c>
      <c r="E875" s="4" t="str">
        <f>VLOOKUP(F875,辅助信息!A:B,2,FALSE)</f>
        <v>螺纹钢</v>
      </c>
      <c r="F875" s="4" t="s">
        <v>18</v>
      </c>
      <c r="G875" s="7">
        <v>18</v>
      </c>
      <c r="H875" s="7">
        <f>_xlfn._xlws.FILTER('[1]2025年已发货'!$E:$E,'[1]2025年已发货'!$F:$F&amp;'[1]2025年已发货'!$C:$C&amp;'[1]2025年已发货'!$G:$G&amp;'[1]2025年已发货'!$H:$H=C875&amp;F875&amp;I875&amp;J875,"未发货")</f>
        <v>18</v>
      </c>
      <c r="I875" s="4" t="str">
        <f>VLOOKUP(B875,辅助信息!E:I,3,FALSE)</f>
        <v>(五冶钢构医学科学产业园建设项目房建二部-排洪渠（五标）)四川省南充市顺庆区搬罾街道学府大道二段</v>
      </c>
      <c r="J875" s="4" t="str">
        <f>VLOOKUP(B875,辅助信息!E:I,4,FALSE)</f>
        <v>安南</v>
      </c>
      <c r="K875" s="4">
        <f>VLOOKUP(J875,辅助信息!H:I,2,FALSE)</f>
        <v>19950525030</v>
      </c>
      <c r="L875" s="83"/>
      <c r="M875" s="98">
        <v>45722</v>
      </c>
      <c r="O875" s="71">
        <f ca="1" t="shared" si="28"/>
        <v>0</v>
      </c>
      <c r="P875" s="71">
        <f ca="1" t="shared" si="29"/>
        <v>64</v>
      </c>
      <c r="Q875" s="8" t="str">
        <f>VLOOKUP(B875,辅助信息!E:M,9,FALSE)</f>
        <v>ZTWM-CDGS-XS-2024-0248-五冶钢构-南充市医学院项目</v>
      </c>
      <c r="R875" s="8"/>
    </row>
    <row r="876" hidden="1" spans="2:18">
      <c r="B876" s="4" t="s">
        <v>39</v>
      </c>
      <c r="C876" s="5">
        <v>45726</v>
      </c>
      <c r="D876" s="4" t="str">
        <f>VLOOKUP(B876,辅助信息!E:K,7,FALSE)</f>
        <v>JWDDCD2024101600090</v>
      </c>
      <c r="E876" s="4" t="str">
        <f>VLOOKUP(F876,辅助信息!A:B,2,FALSE)</f>
        <v>盘螺</v>
      </c>
      <c r="F876" s="4" t="s">
        <v>49</v>
      </c>
      <c r="G876" s="7">
        <v>6</v>
      </c>
      <c r="H876" s="7">
        <f>_xlfn._xlws.FILTER('[1]2025年已发货'!$E:$E,'[1]2025年已发货'!$F:$F&amp;'[1]2025年已发货'!$C:$C&amp;'[1]2025年已发货'!$G:$G&amp;'[1]2025年已发货'!$H:$H=C876&amp;F876&amp;I876&amp;J876,"未发货")</f>
        <v>6</v>
      </c>
      <c r="I876" s="4" t="str">
        <f>VLOOKUP(B876,辅助信息!E:I,3,FALSE)</f>
        <v>（达州市公共卫生临床医疗中心项目-一标-2号制作房）达州市通川区西外复兴镇公共卫生临床医疗中心项目</v>
      </c>
      <c r="J876" s="4" t="str">
        <f>VLOOKUP(B876,辅助信息!E:I,4,FALSE)</f>
        <v>潘建发</v>
      </c>
      <c r="K876" s="4">
        <f>VLOOKUP(J876,辅助信息!H:I,2,FALSE)</f>
        <v>13658059919</v>
      </c>
      <c r="L876" s="84" t="str">
        <f>VLOOKUP(B876,辅助信息!E:J,6,FALSE)</f>
        <v>提前联系到场规格,一天到场车辆不低于2车</v>
      </c>
      <c r="M876" s="98">
        <v>45724</v>
      </c>
      <c r="O876" s="71">
        <f ca="1" t="shared" si="28"/>
        <v>0</v>
      </c>
      <c r="P876" s="71">
        <f ca="1" t="shared" si="29"/>
        <v>62</v>
      </c>
      <c r="Q876" s="8" t="str">
        <f>VLOOKUP(B876,辅助信息!E:M,9,FALSE)</f>
        <v>ZTWM-CDGS-XS-2024-0205-五冶钢构-达州市通川区西外复兴镇及临近片区建设项目</v>
      </c>
      <c r="R876" s="8"/>
    </row>
    <row r="877" hidden="1" spans="2:18">
      <c r="B877" s="4" t="s">
        <v>39</v>
      </c>
      <c r="C877" s="5">
        <v>45726</v>
      </c>
      <c r="D877" s="4" t="str">
        <f>VLOOKUP(B877,辅助信息!E:K,7,FALSE)</f>
        <v>JWDDCD2024101600090</v>
      </c>
      <c r="E877" s="4" t="str">
        <f>VLOOKUP(F877,辅助信息!A:B,2,FALSE)</f>
        <v>盘螺</v>
      </c>
      <c r="F877" s="4" t="s">
        <v>40</v>
      </c>
      <c r="G877" s="7">
        <v>6</v>
      </c>
      <c r="H877" s="7" t="str">
        <f>_xlfn._xlws.FILTER('[1]2025年已发货'!$E:$E,'[1]2025年已发货'!$F:$F&amp;'[1]2025年已发货'!$C:$C&amp;'[1]2025年已发货'!$G:$G&amp;'[1]2025年已发货'!$H:$H=C877&amp;F877&amp;I877&amp;J877,"未发货")</f>
        <v>未发货</v>
      </c>
      <c r="I877" s="4" t="str">
        <f>VLOOKUP(B877,辅助信息!E:I,3,FALSE)</f>
        <v>（达州市公共卫生临床医疗中心项目-一标-2号制作房）达州市通川区西外复兴镇公共卫生临床医疗中心项目</v>
      </c>
      <c r="J877" s="4" t="str">
        <f>VLOOKUP(B877,辅助信息!E:I,4,FALSE)</f>
        <v>潘建发</v>
      </c>
      <c r="K877" s="4">
        <f>VLOOKUP(J877,辅助信息!H:I,2,FALSE)</f>
        <v>13658059919</v>
      </c>
      <c r="L877" s="85"/>
      <c r="M877" s="98">
        <v>45724</v>
      </c>
      <c r="O877" s="71">
        <f ca="1" t="shared" si="28"/>
        <v>0</v>
      </c>
      <c r="P877" s="71">
        <f ca="1" t="shared" si="29"/>
        <v>62</v>
      </c>
      <c r="Q877" s="8" t="str">
        <f>VLOOKUP(B877,辅助信息!E:M,9,FALSE)</f>
        <v>ZTWM-CDGS-XS-2024-0205-五冶钢构-达州市通川区西外复兴镇及临近片区建设项目</v>
      </c>
      <c r="R877" s="8"/>
    </row>
    <row r="878" hidden="1" spans="2:18">
      <c r="B878" s="4" t="s">
        <v>39</v>
      </c>
      <c r="C878" s="5">
        <v>45726</v>
      </c>
      <c r="D878" s="4" t="str">
        <f>VLOOKUP(B878,辅助信息!E:K,7,FALSE)</f>
        <v>JWDDCD2024101600090</v>
      </c>
      <c r="E878" s="4" t="str">
        <f>VLOOKUP(F878,辅助信息!A:B,2,FALSE)</f>
        <v>螺纹钢</v>
      </c>
      <c r="F878" s="4" t="s">
        <v>27</v>
      </c>
      <c r="G878" s="7">
        <v>25</v>
      </c>
      <c r="H878" s="7">
        <f>_xlfn._xlws.FILTER('[1]2025年已发货'!$E:$E,'[1]2025年已发货'!$F:$F&amp;'[1]2025年已发货'!$C:$C&amp;'[1]2025年已发货'!$G:$G&amp;'[1]2025年已发货'!$H:$H=C878&amp;F878&amp;I878&amp;J878,"未发货")</f>
        <v>22</v>
      </c>
      <c r="I878" s="4" t="str">
        <f>VLOOKUP(B878,辅助信息!E:I,3,FALSE)</f>
        <v>（达州市公共卫生临床医疗中心项目-一标-2号制作房）达州市通川区西外复兴镇公共卫生临床医疗中心项目</v>
      </c>
      <c r="J878" s="4" t="str">
        <f>VLOOKUP(B878,辅助信息!E:I,4,FALSE)</f>
        <v>潘建发</v>
      </c>
      <c r="K878" s="4">
        <f>VLOOKUP(J878,辅助信息!H:I,2,FALSE)</f>
        <v>13658059919</v>
      </c>
      <c r="L878" s="85"/>
      <c r="M878" s="98">
        <v>45724</v>
      </c>
      <c r="O878" s="71">
        <f ca="1" t="shared" si="28"/>
        <v>0</v>
      </c>
      <c r="P878" s="71">
        <f ca="1" t="shared" si="29"/>
        <v>62</v>
      </c>
      <c r="Q878" s="8" t="str">
        <f>VLOOKUP(B878,辅助信息!E:M,9,FALSE)</f>
        <v>ZTWM-CDGS-XS-2024-0205-五冶钢构-达州市通川区西外复兴镇及临近片区建设项目</v>
      </c>
      <c r="R878" s="8"/>
    </row>
    <row r="879" hidden="1" spans="2:18">
      <c r="B879" s="4" t="s">
        <v>39</v>
      </c>
      <c r="C879" s="5">
        <v>45726</v>
      </c>
      <c r="D879" s="4" t="str">
        <f>VLOOKUP(B879,辅助信息!E:K,7,FALSE)</f>
        <v>JWDDCD2024101600090</v>
      </c>
      <c r="E879" s="4" t="str">
        <f>VLOOKUP(F879,辅助信息!A:B,2,FALSE)</f>
        <v>螺纹钢</v>
      </c>
      <c r="F879" s="4" t="s">
        <v>19</v>
      </c>
      <c r="G879" s="7">
        <v>7</v>
      </c>
      <c r="H879" s="7">
        <f>_xlfn._xlws.FILTER('[1]2025年已发货'!$E:$E,'[1]2025年已发货'!$F:$F&amp;'[1]2025年已发货'!$C:$C&amp;'[1]2025年已发货'!$G:$G&amp;'[1]2025年已发货'!$H:$H=C879&amp;F879&amp;I879&amp;J879,"未发货")</f>
        <v>7</v>
      </c>
      <c r="I879" s="4" t="str">
        <f>VLOOKUP(B879,辅助信息!E:I,3,FALSE)</f>
        <v>（达州市公共卫生临床医疗中心项目-一标-2号制作房）达州市通川区西外复兴镇公共卫生临床医疗中心项目</v>
      </c>
      <c r="J879" s="4" t="str">
        <f>VLOOKUP(B879,辅助信息!E:I,4,FALSE)</f>
        <v>潘建发</v>
      </c>
      <c r="K879" s="4">
        <f>VLOOKUP(J879,辅助信息!H:I,2,FALSE)</f>
        <v>13658059919</v>
      </c>
      <c r="L879" s="83"/>
      <c r="M879" s="98">
        <v>45724</v>
      </c>
      <c r="O879" s="71">
        <f ca="1" t="shared" si="28"/>
        <v>0</v>
      </c>
      <c r="P879" s="71">
        <f ca="1" t="shared" si="29"/>
        <v>62</v>
      </c>
      <c r="Q879" s="8" t="str">
        <f>VLOOKUP(B879,辅助信息!E:M,9,FALSE)</f>
        <v>ZTWM-CDGS-XS-2024-0205-五冶钢构-达州市通川区西外复兴镇及临近片区建设项目</v>
      </c>
      <c r="R879" s="8"/>
    </row>
    <row r="880" ht="56.25" hidden="1" customHeight="1" spans="2:18">
      <c r="B880" s="4" t="s">
        <v>29</v>
      </c>
      <c r="C880" s="5">
        <v>45726</v>
      </c>
      <c r="D880" s="4" t="str">
        <f>VLOOKUP(B880,辅助信息!E:K,7,FALSE)</f>
        <v>JWDDCD2024102400111</v>
      </c>
      <c r="E880" s="4" t="str">
        <f>VLOOKUP(F880,辅助信息!A:B,2,FALSE)</f>
        <v>螺纹钢</v>
      </c>
      <c r="F880" s="4" t="s">
        <v>28</v>
      </c>
      <c r="G880" s="7">
        <v>70</v>
      </c>
      <c r="H880" s="7" t="str">
        <f>_xlfn._xlws.FILTER('[1]2025年已发货'!$E:$E,'[1]2025年已发货'!$F:$F&amp;'[1]2025年已发货'!$C:$C&amp;'[1]2025年已发货'!$G:$G&amp;'[1]2025年已发货'!$H:$H=C880&amp;F880&amp;I880&amp;J880,"未发货")</f>
        <v>未发货</v>
      </c>
      <c r="I880" s="4" t="str">
        <f>VLOOKUP(B880,辅助信息!E:I,3,FALSE)</f>
        <v>（五冶达州国道542项目-二工区黄家湾隧道工段）四川省达州市达川区赵固镇黄家坡</v>
      </c>
      <c r="J880" s="4" t="str">
        <f>VLOOKUP(B880,辅助信息!E:I,4,FALSE)</f>
        <v>罗永方</v>
      </c>
      <c r="K880" s="4">
        <f>VLOOKUP(J880,辅助信息!H:I,2,FALSE)</f>
        <v>13551450899</v>
      </c>
      <c r="L880" s="84" t="str">
        <f>VLOOKUP(B880,辅助信息!E:J,6,FALSE)</f>
        <v>五冶建设送货单,4份材质书,送货车型9.6米,装货前联系收货人核实到场规格,没提前告知进场规格现场不给予接收</v>
      </c>
      <c r="M880" s="98">
        <v>45726</v>
      </c>
      <c r="O880" s="71">
        <f ca="1" t="shared" si="28"/>
        <v>0</v>
      </c>
      <c r="P880" s="71">
        <f ca="1" t="shared" si="29"/>
        <v>60</v>
      </c>
      <c r="Q880" s="8" t="str">
        <f>VLOOKUP(B880,辅助信息!E:M,9,FALSE)</f>
        <v>ZTWM-CDGS-XS-2024-0181-五冶天府-国道542项目（二批次）</v>
      </c>
      <c r="R880" s="8"/>
    </row>
    <row r="881" hidden="1" spans="2:18">
      <c r="B881" s="4" t="s">
        <v>54</v>
      </c>
      <c r="C881" s="5">
        <v>45726</v>
      </c>
      <c r="D881" s="4" t="str">
        <f>VLOOKUP(B881,辅助信息!E:K,7,FALSE)</f>
        <v>JWDDCD2024102400111</v>
      </c>
      <c r="E881" s="4" t="str">
        <f>VLOOKUP(F881,辅助信息!A:B,2,FALSE)</f>
        <v>螺纹钢</v>
      </c>
      <c r="F881" s="4" t="s">
        <v>32</v>
      </c>
      <c r="G881" s="7">
        <f>46-27</f>
        <v>19</v>
      </c>
      <c r="H881" s="7" t="str">
        <f>_xlfn._xlws.FILTER('[1]2025年已发货'!$E:$E,'[1]2025年已发货'!$F:$F&amp;'[1]2025年已发货'!$C:$C&amp;'[1]2025年已发货'!$G:$G&amp;'[1]2025年已发货'!$H:$H=C881&amp;F881&amp;I881&amp;J881,"未发货")</f>
        <v>未发货</v>
      </c>
      <c r="I881" s="4" t="str">
        <f>VLOOKUP(B881,辅助信息!E:I,3,FALSE)</f>
        <v>（五冶达州国道542项目-二工区巴河特大桥工段-5号墩）四川省达州市达川区石梯镇固家村村民委员会</v>
      </c>
      <c r="J881" s="4" t="str">
        <f>VLOOKUP(B881,辅助信息!E:I,4,FALSE)</f>
        <v>谭福中</v>
      </c>
      <c r="K881" s="4">
        <f>VLOOKUP(J881,辅助信息!H:I,2,FALSE)</f>
        <v>15828538619</v>
      </c>
      <c r="L881" s="84" t="str">
        <f>VLOOKUP(B881,辅助信息!E:J,6,FALSE)</f>
        <v>五冶建设送货单,4份材质书,送货车型13米,装货前联系收货人核实到场规格,没提前告知进场规格现场不给予接收</v>
      </c>
      <c r="M881" s="98">
        <v>45728</v>
      </c>
      <c r="O881" s="71">
        <f ca="1" t="shared" si="28"/>
        <v>0</v>
      </c>
      <c r="P881" s="71">
        <f ca="1" t="shared" si="29"/>
        <v>58</v>
      </c>
      <c r="Q881" s="8" t="str">
        <f>VLOOKUP(B881,辅助信息!E:M,9,FALSE)</f>
        <v>ZTWM-CDGS-XS-2024-0181-五冶天府-国道542项目（二批次）</v>
      </c>
      <c r="R881" s="8"/>
    </row>
    <row r="882" hidden="1" spans="2:18">
      <c r="B882" s="4" t="s">
        <v>54</v>
      </c>
      <c r="C882" s="5">
        <v>45726</v>
      </c>
      <c r="D882" s="4" t="str">
        <f>VLOOKUP(B882,辅助信息!E:K,7,FALSE)</f>
        <v>JWDDCD2024102400111</v>
      </c>
      <c r="E882" s="4" t="str">
        <f>VLOOKUP(F882,辅助信息!A:B,2,FALSE)</f>
        <v>螺纹钢</v>
      </c>
      <c r="F882" s="4" t="s">
        <v>52</v>
      </c>
      <c r="G882" s="7">
        <v>2</v>
      </c>
      <c r="H882" s="7" t="str">
        <f>_xlfn._xlws.FILTER('[1]2025年已发货'!$E:$E,'[1]2025年已发货'!$F:$F&amp;'[1]2025年已发货'!$C:$C&amp;'[1]2025年已发货'!$G:$G&amp;'[1]2025年已发货'!$H:$H=C882&amp;F882&amp;I882&amp;J882,"未发货")</f>
        <v>未发货</v>
      </c>
      <c r="I882" s="4" t="str">
        <f>VLOOKUP(B882,辅助信息!E:I,3,FALSE)</f>
        <v>（五冶达州国道542项目-二工区巴河特大桥工段-5号墩）四川省达州市达川区石梯镇固家村村民委员会</v>
      </c>
      <c r="J882" s="4" t="str">
        <f>VLOOKUP(B882,辅助信息!E:I,4,FALSE)</f>
        <v>谭福中</v>
      </c>
      <c r="K882" s="4">
        <f>VLOOKUP(J882,辅助信息!H:I,2,FALSE)</f>
        <v>15828538619</v>
      </c>
      <c r="L882" s="83"/>
      <c r="M882" s="98">
        <v>45728</v>
      </c>
      <c r="O882" s="71">
        <f ca="1" t="shared" si="28"/>
        <v>0</v>
      </c>
      <c r="P882" s="71">
        <f ca="1" t="shared" si="29"/>
        <v>58</v>
      </c>
      <c r="Q882" s="8" t="str">
        <f>VLOOKUP(B882,辅助信息!E:M,9,FALSE)</f>
        <v>ZTWM-CDGS-XS-2024-0181-五冶天府-国道542项目（二批次）</v>
      </c>
      <c r="R882" s="8"/>
    </row>
    <row r="883" hidden="1" spans="2:18">
      <c r="B883" s="4" t="s">
        <v>47</v>
      </c>
      <c r="C883" s="5">
        <v>45726</v>
      </c>
      <c r="D883" s="4" t="str">
        <f>VLOOKUP(B883,辅助信息!E:K,7,FALSE)</f>
        <v>JWDDCD2025050800081</v>
      </c>
      <c r="E883" s="4" t="str">
        <f>VLOOKUP(F883,辅助信息!A:B,2,FALSE)</f>
        <v>盘螺</v>
      </c>
      <c r="F883" s="4" t="s">
        <v>40</v>
      </c>
      <c r="G883" s="7">
        <v>17</v>
      </c>
      <c r="H883" s="7">
        <f>_xlfn._xlws.FILTER('[1]2025年已发货'!$E:$E,'[1]2025年已发货'!$F:$F&amp;'[1]2025年已发货'!$C:$C&amp;'[1]2025年已发货'!$G:$G&amp;'[1]2025年已发货'!$H:$H=C883&amp;F883&amp;I883&amp;J883,"未发货")</f>
        <v>17</v>
      </c>
      <c r="I883" s="4" t="str">
        <f>VLOOKUP(B883,辅助信息!E:I,3,FALSE)</f>
        <v>（商投建工达州中医药科技园-1工区）达州市通川区达州中医药职业学院犀牛大道北段</v>
      </c>
      <c r="J883" s="4" t="str">
        <f>VLOOKUP(B883,辅助信息!E:I,4,FALSE)</f>
        <v>程黄刚</v>
      </c>
      <c r="K883" s="4">
        <f>VLOOKUP(J883,辅助信息!H:I,2,FALSE)</f>
        <v>15108211617</v>
      </c>
      <c r="L883" s="84" t="str">
        <f>VLOOKUP(B884,辅助信息!E:J,6,FALSE)</f>
        <v>控制炉批号尽量少,优先安排达钢,提前联系到场规格及数量</v>
      </c>
      <c r="M883" s="98">
        <v>45726</v>
      </c>
      <c r="O883" s="71">
        <f ca="1" t="shared" si="28"/>
        <v>0</v>
      </c>
      <c r="P883" s="71">
        <f ca="1" t="shared" si="29"/>
        <v>60</v>
      </c>
      <c r="Q883" s="8" t="str">
        <f>VLOOKUP(B883,辅助信息!E:M,9,FALSE)</f>
        <v>ZTWM-CDGS-XS-2024-0134-商投建工达州中医药科技成果示范园项目</v>
      </c>
      <c r="R883" s="8"/>
    </row>
    <row r="884" hidden="1" spans="2:18">
      <c r="B884" s="4" t="s">
        <v>47</v>
      </c>
      <c r="C884" s="5">
        <v>45726</v>
      </c>
      <c r="D884" s="4" t="str">
        <f>VLOOKUP(B884,辅助信息!E:K,7,FALSE)</f>
        <v>JWDDCD2025050800081</v>
      </c>
      <c r="E884" s="4" t="str">
        <f>VLOOKUP(F884,辅助信息!A:B,2,FALSE)</f>
        <v>螺纹钢</v>
      </c>
      <c r="F884" s="4" t="s">
        <v>19</v>
      </c>
      <c r="G884" s="7">
        <v>6</v>
      </c>
      <c r="H884" s="7">
        <f>_xlfn._xlws.FILTER('[1]2025年已发货'!$E:$E,'[1]2025年已发货'!$F:$F&amp;'[1]2025年已发货'!$C:$C&amp;'[1]2025年已发货'!$G:$G&amp;'[1]2025年已发货'!$H:$H=C884&amp;F884&amp;I884&amp;J884,"未发货")</f>
        <v>6</v>
      </c>
      <c r="I884" s="4" t="str">
        <f>VLOOKUP(B884,辅助信息!E:I,3,FALSE)</f>
        <v>（商投建工达州中医药科技园-1工区）达州市通川区达州中医药职业学院犀牛大道北段</v>
      </c>
      <c r="J884" s="4" t="str">
        <f>VLOOKUP(B884,辅助信息!E:I,4,FALSE)</f>
        <v>程黄刚</v>
      </c>
      <c r="K884" s="4">
        <f>VLOOKUP(J884,辅助信息!H:I,2,FALSE)</f>
        <v>15108211617</v>
      </c>
      <c r="L884" s="85"/>
      <c r="M884" s="98">
        <v>45726</v>
      </c>
      <c r="O884" s="71">
        <f ca="1" t="shared" si="28"/>
        <v>0</v>
      </c>
      <c r="P884" s="71">
        <f ca="1" t="shared" si="29"/>
        <v>60</v>
      </c>
      <c r="Q884" s="8" t="str">
        <f>VLOOKUP(B884,辅助信息!E:M,9,FALSE)</f>
        <v>ZTWM-CDGS-XS-2024-0134-商投建工达州中医药科技成果示范园项目</v>
      </c>
      <c r="R884" s="8"/>
    </row>
    <row r="885" hidden="1" spans="2:18">
      <c r="B885" s="4" t="s">
        <v>47</v>
      </c>
      <c r="C885" s="5">
        <v>45726</v>
      </c>
      <c r="D885" s="4" t="str">
        <f>VLOOKUP(B885,辅助信息!E:K,7,FALSE)</f>
        <v>JWDDCD2025050800081</v>
      </c>
      <c r="E885" s="4" t="str">
        <f>VLOOKUP(F885,辅助信息!A:B,2,FALSE)</f>
        <v>螺纹钢</v>
      </c>
      <c r="F885" s="4" t="s">
        <v>33</v>
      </c>
      <c r="G885" s="7">
        <v>35</v>
      </c>
      <c r="H885" s="7">
        <f>_xlfn._xlws.FILTER('[1]2025年已发货'!$E:$E,'[1]2025年已发货'!$F:$F&amp;'[1]2025年已发货'!$C:$C&amp;'[1]2025年已发货'!$G:$G&amp;'[1]2025年已发货'!$H:$H=C885&amp;F885&amp;I885&amp;J885,"未发货")</f>
        <v>35</v>
      </c>
      <c r="I885" s="4" t="str">
        <f>VLOOKUP(B885,辅助信息!E:I,3,FALSE)</f>
        <v>（商投建工达州中医药科技园-1工区）达州市通川区达州中医药职业学院犀牛大道北段</v>
      </c>
      <c r="J885" s="4" t="str">
        <f>VLOOKUP(B885,辅助信息!E:I,4,FALSE)</f>
        <v>程黄刚</v>
      </c>
      <c r="K885" s="4">
        <f>VLOOKUP(J885,辅助信息!H:I,2,FALSE)</f>
        <v>15108211617</v>
      </c>
      <c r="L885" s="85"/>
      <c r="M885" s="98">
        <v>45726</v>
      </c>
      <c r="O885" s="71">
        <f ca="1" t="shared" si="28"/>
        <v>0</v>
      </c>
      <c r="P885" s="71">
        <f ca="1" t="shared" si="29"/>
        <v>60</v>
      </c>
      <c r="Q885" s="8" t="str">
        <f>VLOOKUP(B885,辅助信息!E:M,9,FALSE)</f>
        <v>ZTWM-CDGS-XS-2024-0134-商投建工达州中医药科技成果示范园项目</v>
      </c>
      <c r="R885" s="8"/>
    </row>
    <row r="886" hidden="1" spans="2:18">
      <c r="B886" s="4" t="s">
        <v>47</v>
      </c>
      <c r="C886" s="5">
        <v>45726</v>
      </c>
      <c r="D886" s="4" t="str">
        <f>VLOOKUP(B886,辅助信息!E:K,7,FALSE)</f>
        <v>JWDDCD2025050800081</v>
      </c>
      <c r="E886" s="4" t="str">
        <f>VLOOKUP(F886,辅助信息!A:B,2,FALSE)</f>
        <v>螺纹钢</v>
      </c>
      <c r="F886" s="4" t="s">
        <v>18</v>
      </c>
      <c r="G886" s="7">
        <v>77</v>
      </c>
      <c r="H886" s="7">
        <f>_xlfn._xlws.FILTER('[1]2025年已发货'!$E:$E,'[1]2025年已发货'!$F:$F&amp;'[1]2025年已发货'!$C:$C&amp;'[1]2025年已发货'!$G:$G&amp;'[1]2025年已发货'!$H:$H=C886&amp;F886&amp;I886&amp;J886,"未发货")</f>
        <v>82</v>
      </c>
      <c r="I886" s="4" t="str">
        <f>VLOOKUP(B886,辅助信息!E:I,3,FALSE)</f>
        <v>（商投建工达州中医药科技园-1工区）达州市通川区达州中医药职业学院犀牛大道北段</v>
      </c>
      <c r="J886" s="4" t="str">
        <f>VLOOKUP(B886,辅助信息!E:I,4,FALSE)</f>
        <v>程黄刚</v>
      </c>
      <c r="K886" s="4">
        <f>VLOOKUP(J886,辅助信息!H:I,2,FALSE)</f>
        <v>15108211617</v>
      </c>
      <c r="L886" s="83"/>
      <c r="M886" s="98">
        <v>45726</v>
      </c>
      <c r="O886" s="71">
        <f ca="1" t="shared" si="28"/>
        <v>0</v>
      </c>
      <c r="P886" s="71">
        <f ca="1" t="shared" si="29"/>
        <v>60</v>
      </c>
      <c r="Q886" s="8" t="str">
        <f>VLOOKUP(B886,辅助信息!E:M,9,FALSE)</f>
        <v>ZTWM-CDGS-XS-2024-0134-商投建工达州中医药科技成果示范园项目</v>
      </c>
      <c r="R886" s="8"/>
    </row>
    <row r="887" hidden="1" spans="2:18">
      <c r="B887" s="4" t="s">
        <v>20</v>
      </c>
      <c r="C887" s="5">
        <v>45726</v>
      </c>
      <c r="D887" s="4" t="str">
        <f>VLOOKUP(B887,辅助信息!E:K,7,FALSE)</f>
        <v>JWDDCD2025021900064</v>
      </c>
      <c r="E887" s="4" t="str">
        <f>VLOOKUP(F887,辅助信息!A:B,2,FALSE)</f>
        <v>盘螺</v>
      </c>
      <c r="F887" s="4" t="s">
        <v>49</v>
      </c>
      <c r="G887" s="7">
        <v>8</v>
      </c>
      <c r="H887" s="7" t="str">
        <f>_xlfn._xlws.FILTER('[1]2025年已发货'!$E:$E,'[1]2025年已发货'!$F:$F&amp;'[1]2025年已发货'!$C:$C&amp;'[1]2025年已发货'!$G:$G&amp;'[1]2025年已发货'!$H:$H=C887&amp;F887&amp;I887&amp;J887,"未发货")</f>
        <v>未发货</v>
      </c>
      <c r="I887" s="4" t="str">
        <f>VLOOKUP(B887,辅助信息!E:I,3,FALSE)</f>
        <v>(五冶钢构医学科学产业园建设项目房建三部-一标（7-2）)四川省南充市顺庆区搬罾街道学府大道二段</v>
      </c>
      <c r="J887" s="4" t="str">
        <f>VLOOKUP(B887,辅助信息!E:I,4,FALSE)</f>
        <v>郑林</v>
      </c>
      <c r="K887" s="4">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71">
        <f ca="1" t="shared" si="28"/>
        <v>0</v>
      </c>
      <c r="P887" s="71">
        <f ca="1" t="shared" si="29"/>
        <v>59</v>
      </c>
      <c r="Q887" s="8" t="str">
        <f>VLOOKUP(B887,辅助信息!E:M,9,FALSE)</f>
        <v>ZTWM-CDGS-XS-2024-0248-五冶钢构-南充市医学院项目</v>
      </c>
      <c r="R887" s="8"/>
    </row>
    <row r="888" hidden="1" spans="2:18">
      <c r="B888" s="4" t="s">
        <v>20</v>
      </c>
      <c r="C888" s="5">
        <v>45726</v>
      </c>
      <c r="D888" s="4" t="str">
        <f>VLOOKUP(B888,辅助信息!E:K,7,FALSE)</f>
        <v>JWDDCD2025021900064</v>
      </c>
      <c r="E888" s="4" t="str">
        <f>VLOOKUP(F888,辅助信息!A:B,2,FALSE)</f>
        <v>盘螺</v>
      </c>
      <c r="F888" s="4" t="s">
        <v>40</v>
      </c>
      <c r="G888" s="7">
        <v>4</v>
      </c>
      <c r="H888" s="7" t="str">
        <f>_xlfn._xlws.FILTER('[1]2025年已发货'!$E:$E,'[1]2025年已发货'!$F:$F&amp;'[1]2025年已发货'!$C:$C&amp;'[1]2025年已发货'!$G:$G&amp;'[1]2025年已发货'!$H:$H=C888&amp;F888&amp;I888&amp;J888,"未发货")</f>
        <v>未发货</v>
      </c>
      <c r="I888" s="4" t="str">
        <f>VLOOKUP(B888,辅助信息!E:I,3,FALSE)</f>
        <v>(五冶钢构医学科学产业园建设项目房建三部-一标（7-2）)四川省南充市顺庆区搬罾街道学府大道二段</v>
      </c>
      <c r="J888" s="4" t="str">
        <f>VLOOKUP(B888,辅助信息!E:I,4,FALSE)</f>
        <v>郑林</v>
      </c>
      <c r="K888" s="4">
        <f>VLOOKUP(J888,辅助信息!H:I,2,FALSE)</f>
        <v>18349955455</v>
      </c>
      <c r="L888" s="85"/>
      <c r="M888" s="98">
        <v>45727</v>
      </c>
      <c r="O888" s="71">
        <f ca="1" t="shared" si="28"/>
        <v>0</v>
      </c>
      <c r="P888" s="71">
        <f ca="1" t="shared" si="29"/>
        <v>59</v>
      </c>
      <c r="Q888" s="8" t="str">
        <f>VLOOKUP(B888,辅助信息!E:M,9,FALSE)</f>
        <v>ZTWM-CDGS-XS-2024-0248-五冶钢构-南充市医学院项目</v>
      </c>
      <c r="R888" s="8"/>
    </row>
    <row r="889" hidden="1" spans="2:18">
      <c r="B889" s="4" t="s">
        <v>20</v>
      </c>
      <c r="C889" s="5">
        <v>45726</v>
      </c>
      <c r="D889" s="4" t="str">
        <f>VLOOKUP(B889,辅助信息!E:K,7,FALSE)</f>
        <v>JWDDCD2025021900064</v>
      </c>
      <c r="E889" s="4" t="str">
        <f>VLOOKUP(F889,辅助信息!A:B,2,FALSE)</f>
        <v>盘螺</v>
      </c>
      <c r="F889" s="4" t="s">
        <v>41</v>
      </c>
      <c r="G889" s="7">
        <v>6</v>
      </c>
      <c r="H889" s="7" t="str">
        <f>_xlfn._xlws.FILTER('[1]2025年已发货'!$E:$E,'[1]2025年已发货'!$F:$F&amp;'[1]2025年已发货'!$C:$C&amp;'[1]2025年已发货'!$G:$G&amp;'[1]2025年已发货'!$H:$H=C889&amp;F889&amp;I889&amp;J889,"未发货")</f>
        <v>未发货</v>
      </c>
      <c r="I889" s="4" t="str">
        <f>VLOOKUP(B889,辅助信息!E:I,3,FALSE)</f>
        <v>(五冶钢构医学科学产业园建设项目房建三部-一标（7-2）)四川省南充市顺庆区搬罾街道学府大道二段</v>
      </c>
      <c r="J889" s="4" t="str">
        <f>VLOOKUP(B889,辅助信息!E:I,4,FALSE)</f>
        <v>郑林</v>
      </c>
      <c r="K889" s="4">
        <f>VLOOKUP(J889,辅助信息!H:I,2,FALSE)</f>
        <v>18349955455</v>
      </c>
      <c r="L889" s="85"/>
      <c r="M889" s="98">
        <v>45727</v>
      </c>
      <c r="O889" s="71">
        <f ca="1" t="shared" si="28"/>
        <v>0</v>
      </c>
      <c r="P889" s="71">
        <f ca="1" t="shared" si="29"/>
        <v>59</v>
      </c>
      <c r="Q889" s="8" t="str">
        <f>VLOOKUP(B889,辅助信息!E:M,9,FALSE)</f>
        <v>ZTWM-CDGS-XS-2024-0248-五冶钢构-南充市医学院项目</v>
      </c>
      <c r="R889" s="8"/>
    </row>
    <row r="890" hidden="1" spans="2:18">
      <c r="B890" s="4" t="s">
        <v>20</v>
      </c>
      <c r="C890" s="5">
        <v>45726</v>
      </c>
      <c r="D890" s="4" t="str">
        <f>VLOOKUP(B890,辅助信息!E:K,7,FALSE)</f>
        <v>JWDDCD2025021900064</v>
      </c>
      <c r="E890" s="4" t="str">
        <f>VLOOKUP(F890,辅助信息!A:B,2,FALSE)</f>
        <v>盘螺</v>
      </c>
      <c r="F890" s="4" t="s">
        <v>26</v>
      </c>
      <c r="G890" s="7">
        <v>9</v>
      </c>
      <c r="H890" s="7" t="str">
        <f>_xlfn._xlws.FILTER('[1]2025年已发货'!$E:$E,'[1]2025年已发货'!$F:$F&amp;'[1]2025年已发货'!$C:$C&amp;'[1]2025年已发货'!$G:$G&amp;'[1]2025年已发货'!$H:$H=C890&amp;F890&amp;I890&amp;J890,"未发货")</f>
        <v>未发货</v>
      </c>
      <c r="I890" s="4" t="str">
        <f>VLOOKUP(B890,辅助信息!E:I,3,FALSE)</f>
        <v>(五冶钢构医学科学产业园建设项目房建三部-一标（7-2）)四川省南充市顺庆区搬罾街道学府大道二段</v>
      </c>
      <c r="J890" s="4" t="str">
        <f>VLOOKUP(B890,辅助信息!E:I,4,FALSE)</f>
        <v>郑林</v>
      </c>
      <c r="K890" s="4">
        <f>VLOOKUP(J890,辅助信息!H:I,2,FALSE)</f>
        <v>18349955455</v>
      </c>
      <c r="L890" s="85"/>
      <c r="M890" s="98">
        <v>45727</v>
      </c>
      <c r="O890" s="71">
        <f ca="1" t="shared" si="28"/>
        <v>0</v>
      </c>
      <c r="P890" s="71">
        <f ca="1" t="shared" si="29"/>
        <v>59</v>
      </c>
      <c r="Q890" s="8" t="str">
        <f>VLOOKUP(B890,辅助信息!E:M,9,FALSE)</f>
        <v>ZTWM-CDGS-XS-2024-0248-五冶钢构-南充市医学院项目</v>
      </c>
      <c r="R890" s="8"/>
    </row>
    <row r="891" hidden="1" spans="2:18">
      <c r="B891" s="4" t="s">
        <v>20</v>
      </c>
      <c r="C891" s="5">
        <v>45726</v>
      </c>
      <c r="D891" s="4" t="str">
        <f>VLOOKUP(B891,辅助信息!E:K,7,FALSE)</f>
        <v>JWDDCD2025021900064</v>
      </c>
      <c r="E891" s="4" t="str">
        <f>VLOOKUP(F891,辅助信息!A:B,2,FALSE)</f>
        <v>螺纹钢</v>
      </c>
      <c r="F891" s="4" t="s">
        <v>46</v>
      </c>
      <c r="G891" s="7">
        <v>8</v>
      </c>
      <c r="H891" s="7" t="str">
        <f>_xlfn._xlws.FILTER('[1]2025年已发货'!$E:$E,'[1]2025年已发货'!$F:$F&amp;'[1]2025年已发货'!$C:$C&amp;'[1]2025年已发货'!$G:$G&amp;'[1]2025年已发货'!$H:$H=C891&amp;F891&amp;I891&amp;J891,"未发货")</f>
        <v>未发货</v>
      </c>
      <c r="I891" s="4" t="str">
        <f>VLOOKUP(B891,辅助信息!E:I,3,FALSE)</f>
        <v>(五冶钢构医学科学产业园建设项目房建三部-一标（7-2）)四川省南充市顺庆区搬罾街道学府大道二段</v>
      </c>
      <c r="J891" s="4" t="str">
        <f>VLOOKUP(B891,辅助信息!E:I,4,FALSE)</f>
        <v>郑林</v>
      </c>
      <c r="K891" s="4">
        <f>VLOOKUP(J891,辅助信息!H:I,2,FALSE)</f>
        <v>18349955455</v>
      </c>
      <c r="L891" s="85"/>
      <c r="M891" s="98">
        <v>45727</v>
      </c>
      <c r="O891" s="71">
        <f ca="1" t="shared" si="28"/>
        <v>0</v>
      </c>
      <c r="P891" s="71">
        <f ca="1" t="shared" si="29"/>
        <v>59</v>
      </c>
      <c r="Q891" s="8" t="str">
        <f>VLOOKUP(B891,辅助信息!E:M,9,FALSE)</f>
        <v>ZTWM-CDGS-XS-2024-0248-五冶钢构-南充市医学院项目</v>
      </c>
      <c r="R891" s="8"/>
    </row>
    <row r="892" hidden="1" spans="2:18">
      <c r="B892" s="4" t="s">
        <v>117</v>
      </c>
      <c r="C892" s="5">
        <v>45726</v>
      </c>
      <c r="D892" s="4" t="str">
        <f>VLOOKUP(B892,辅助信息!E:K,7,FALSE)</f>
        <v>JWDDCD2025021900064</v>
      </c>
      <c r="E892" s="4" t="str">
        <f>VLOOKUP(F892,辅助信息!A:B,2,FALSE)</f>
        <v>盘螺</v>
      </c>
      <c r="F892" s="4" t="s">
        <v>40</v>
      </c>
      <c r="G892" s="7">
        <v>8</v>
      </c>
      <c r="H892" s="7">
        <f>_xlfn._xlws.FILTER('[1]2025年已发货'!$E:$E,'[1]2025年已发货'!$F:$F&amp;'[1]2025年已发货'!$C:$C&amp;'[1]2025年已发货'!$G:$G&amp;'[1]2025年已发货'!$H:$H=C892&amp;F892&amp;I892&amp;J892,"未发货")</f>
        <v>8</v>
      </c>
      <c r="I892" s="4" t="str">
        <f>VLOOKUP(B892,辅助信息!E:I,3,FALSE)</f>
        <v>(五冶钢构医学科学产业园建设项目房建三部-配套用房及围墙)四川省南充市顺庆区搬罾街道学府大道二段</v>
      </c>
      <c r="J892" s="4" t="str">
        <f>VLOOKUP(B892,辅助信息!E:I,4,FALSE)</f>
        <v>郑林</v>
      </c>
      <c r="K892" s="4">
        <f>VLOOKUP(J892,辅助信息!H:I,2,FALSE)</f>
        <v>18349955455</v>
      </c>
      <c r="L892" s="85"/>
      <c r="M892" s="98">
        <v>45727</v>
      </c>
      <c r="O892" s="71">
        <f ca="1" t="shared" si="28"/>
        <v>0</v>
      </c>
      <c r="P892" s="71">
        <f ca="1" t="shared" si="29"/>
        <v>59</v>
      </c>
      <c r="Q892" s="8" t="str">
        <f>VLOOKUP(B892,辅助信息!E:M,9,FALSE)</f>
        <v>ZTWM-CDGS-XS-2024-0248-五冶钢构-南充市医学院项目</v>
      </c>
      <c r="R892" s="8"/>
    </row>
    <row r="893" hidden="1" spans="2:18">
      <c r="B893" s="4" t="s">
        <v>117</v>
      </c>
      <c r="C893" s="5">
        <v>45726</v>
      </c>
      <c r="D893" s="4" t="str">
        <f>VLOOKUP(B893,辅助信息!E:K,7,FALSE)</f>
        <v>JWDDCD2025021900064</v>
      </c>
      <c r="E893" s="4" t="str">
        <f>VLOOKUP(F893,辅助信息!A:B,2,FALSE)</f>
        <v>螺纹钢</v>
      </c>
      <c r="F893" s="4" t="s">
        <v>27</v>
      </c>
      <c r="G893" s="7">
        <v>26</v>
      </c>
      <c r="H893" s="7">
        <f>_xlfn._xlws.FILTER('[1]2025年已发货'!$E:$E,'[1]2025年已发货'!$F:$F&amp;'[1]2025年已发货'!$C:$C&amp;'[1]2025年已发货'!$G:$G&amp;'[1]2025年已发货'!$H:$H=C893&amp;F893&amp;I893&amp;J893,"未发货")</f>
        <v>26</v>
      </c>
      <c r="I893" s="4" t="str">
        <f>VLOOKUP(B893,辅助信息!E:I,3,FALSE)</f>
        <v>(五冶钢构医学科学产业园建设项目房建三部-配套用房及围墙)四川省南充市顺庆区搬罾街道学府大道二段</v>
      </c>
      <c r="J893" s="4" t="str">
        <f>VLOOKUP(B893,辅助信息!E:I,4,FALSE)</f>
        <v>郑林</v>
      </c>
      <c r="K893" s="4">
        <f>VLOOKUP(J893,辅助信息!H:I,2,FALSE)</f>
        <v>18349955455</v>
      </c>
      <c r="L893" s="83"/>
      <c r="M893" s="98">
        <v>45727</v>
      </c>
      <c r="O893" s="71">
        <f ca="1" t="shared" si="28"/>
        <v>0</v>
      </c>
      <c r="P893" s="71">
        <f ca="1" t="shared" si="29"/>
        <v>59</v>
      </c>
      <c r="Q893" s="8" t="str">
        <f>VLOOKUP(B893,辅助信息!E:M,9,FALSE)</f>
        <v>ZTWM-CDGS-XS-2024-0248-五冶钢构-南充市医学院项目</v>
      </c>
      <c r="R893" s="8"/>
    </row>
    <row r="894" hidden="1" spans="2:18">
      <c r="B894" s="4" t="s">
        <v>72</v>
      </c>
      <c r="C894" s="5">
        <v>45726</v>
      </c>
      <c r="D894" s="4" t="str">
        <f>VLOOKUP(B894,辅助信息!E:K,7,FALSE)</f>
        <v>JWDDCD2025021900064</v>
      </c>
      <c r="E894" s="4" t="str">
        <f>VLOOKUP(F894,辅助信息!A:B,2,FALSE)</f>
        <v>盘螺</v>
      </c>
      <c r="F894" s="4" t="s">
        <v>40</v>
      </c>
      <c r="G894" s="7">
        <v>20</v>
      </c>
      <c r="H894" s="7">
        <f>_xlfn._xlws.FILTER('[1]2025年已发货'!$E:$E,'[1]2025年已发货'!$F:$F&amp;'[1]2025年已发货'!$C:$C&amp;'[1]2025年已发货'!$G:$G&amp;'[1]2025年已发货'!$H:$H=C894&amp;F894&amp;I894&amp;J894,"未发货")</f>
        <v>20</v>
      </c>
      <c r="I894" s="4" t="str">
        <f>VLOOKUP(B894,辅助信息!E:I,3,FALSE)</f>
        <v>(五冶钢构医学科学产业园建设项目房建二部-网羽馆（6-5）)四川省南充市顺庆区搬罾街道学府大道二段</v>
      </c>
      <c r="J894" s="4" t="str">
        <f>VLOOKUP(B894,辅助信息!E:I,4,FALSE)</f>
        <v>安南</v>
      </c>
      <c r="K894" s="4">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71">
        <f ca="1" t="shared" si="28"/>
        <v>0</v>
      </c>
      <c r="P894" s="71">
        <f ca="1" t="shared" si="29"/>
        <v>59</v>
      </c>
      <c r="Q894" s="8" t="str">
        <f>VLOOKUP(B894,辅助信息!E:M,9,FALSE)</f>
        <v>ZTWM-CDGS-XS-2024-0248-五冶钢构-南充市医学院项目</v>
      </c>
      <c r="R894" s="8"/>
    </row>
    <row r="895" hidden="1" spans="2:18">
      <c r="B895" s="4" t="s">
        <v>72</v>
      </c>
      <c r="C895" s="5">
        <v>45726</v>
      </c>
      <c r="D895" s="4" t="str">
        <f>VLOOKUP(B895,辅助信息!E:K,7,FALSE)</f>
        <v>JWDDCD2025021900064</v>
      </c>
      <c r="E895" s="4" t="str">
        <f>VLOOKUP(F895,辅助信息!A:B,2,FALSE)</f>
        <v>螺纹钢</v>
      </c>
      <c r="F895" s="4" t="s">
        <v>27</v>
      </c>
      <c r="G895" s="7">
        <v>3</v>
      </c>
      <c r="H895" s="7">
        <f>_xlfn._xlws.FILTER('[1]2025年已发货'!$E:$E,'[1]2025年已发货'!$F:$F&amp;'[1]2025年已发货'!$C:$C&amp;'[1]2025年已发货'!$G:$G&amp;'[1]2025年已发货'!$H:$H=C895&amp;F895&amp;I895&amp;J895,"未发货")</f>
        <v>3</v>
      </c>
      <c r="I895" s="4" t="str">
        <f>VLOOKUP(B895,辅助信息!E:I,3,FALSE)</f>
        <v>(五冶钢构医学科学产业园建设项目房建二部-网羽馆（6-5）)四川省南充市顺庆区搬罾街道学府大道二段</v>
      </c>
      <c r="J895" s="4" t="str">
        <f>VLOOKUP(B895,辅助信息!E:I,4,FALSE)</f>
        <v>安南</v>
      </c>
      <c r="K895" s="4">
        <f>VLOOKUP(J895,辅助信息!H:I,2,FALSE)</f>
        <v>19950525030</v>
      </c>
      <c r="L895" s="85"/>
      <c r="M895" s="98">
        <v>45727</v>
      </c>
      <c r="O895" s="71">
        <f ca="1" t="shared" si="28"/>
        <v>0</v>
      </c>
      <c r="P895" s="71">
        <f ca="1" t="shared" si="29"/>
        <v>59</v>
      </c>
      <c r="Q895" s="8" t="str">
        <f>VLOOKUP(B895,辅助信息!E:M,9,FALSE)</f>
        <v>ZTWM-CDGS-XS-2024-0248-五冶钢构-南充市医学院项目</v>
      </c>
      <c r="R895" s="8"/>
    </row>
    <row r="896" hidden="1" spans="2:18">
      <c r="B896" s="4" t="s">
        <v>72</v>
      </c>
      <c r="C896" s="5">
        <v>45726</v>
      </c>
      <c r="D896" s="4" t="str">
        <f>VLOOKUP(B896,辅助信息!E:K,7,FALSE)</f>
        <v>JWDDCD2025021900064</v>
      </c>
      <c r="E896" s="4" t="str">
        <f>VLOOKUP(F896,辅助信息!A:B,2,FALSE)</f>
        <v>螺纹钢</v>
      </c>
      <c r="F896" s="4" t="s">
        <v>19</v>
      </c>
      <c r="G896" s="7">
        <v>6</v>
      </c>
      <c r="H896" s="7">
        <f>_xlfn._xlws.FILTER('[1]2025年已发货'!$E:$E,'[1]2025年已发货'!$F:$F&amp;'[1]2025年已发货'!$C:$C&amp;'[1]2025年已发货'!$G:$G&amp;'[1]2025年已发货'!$H:$H=C896&amp;F896&amp;I896&amp;J896,"未发货")</f>
        <v>6</v>
      </c>
      <c r="I896" s="4" t="str">
        <f>VLOOKUP(B896,辅助信息!E:I,3,FALSE)</f>
        <v>(五冶钢构医学科学产业园建设项目房建二部-网羽馆（6-5）)四川省南充市顺庆区搬罾街道学府大道二段</v>
      </c>
      <c r="J896" s="4" t="str">
        <f>VLOOKUP(B896,辅助信息!E:I,4,FALSE)</f>
        <v>安南</v>
      </c>
      <c r="K896" s="4">
        <f>VLOOKUP(J896,辅助信息!H:I,2,FALSE)</f>
        <v>19950525030</v>
      </c>
      <c r="L896" s="85"/>
      <c r="M896" s="98">
        <v>45727</v>
      </c>
      <c r="O896" s="71">
        <f ca="1" t="shared" si="28"/>
        <v>0</v>
      </c>
      <c r="P896" s="71">
        <f ca="1" t="shared" si="29"/>
        <v>59</v>
      </c>
      <c r="Q896" s="8" t="str">
        <f>VLOOKUP(B896,辅助信息!E:M,9,FALSE)</f>
        <v>ZTWM-CDGS-XS-2024-0248-五冶钢构-南充市医学院项目</v>
      </c>
      <c r="R896" s="8"/>
    </row>
    <row r="897" hidden="1" spans="2:18">
      <c r="B897" s="4" t="s">
        <v>72</v>
      </c>
      <c r="C897" s="5">
        <v>45726</v>
      </c>
      <c r="D897" s="4" t="str">
        <f>VLOOKUP(B897,辅助信息!E:K,7,FALSE)</f>
        <v>JWDDCD2025021900064</v>
      </c>
      <c r="E897" s="4" t="str">
        <f>VLOOKUP(F897,辅助信息!A:B,2,FALSE)</f>
        <v>螺纹钢</v>
      </c>
      <c r="F897" s="4" t="s">
        <v>32</v>
      </c>
      <c r="G897" s="7">
        <v>9</v>
      </c>
      <c r="H897" s="7">
        <f>_xlfn._xlws.FILTER('[1]2025年已发货'!$E:$E,'[1]2025年已发货'!$F:$F&amp;'[1]2025年已发货'!$C:$C&amp;'[1]2025年已发货'!$G:$G&amp;'[1]2025年已发货'!$H:$H=C897&amp;F897&amp;I897&amp;J897,"未发货")</f>
        <v>9</v>
      </c>
      <c r="I897" s="4" t="str">
        <f>VLOOKUP(B897,辅助信息!E:I,3,FALSE)</f>
        <v>(五冶钢构医学科学产业园建设项目房建二部-网羽馆（6-5）)四川省南充市顺庆区搬罾街道学府大道二段</v>
      </c>
      <c r="J897" s="4" t="str">
        <f>VLOOKUP(B897,辅助信息!E:I,4,FALSE)</f>
        <v>安南</v>
      </c>
      <c r="K897" s="4">
        <f>VLOOKUP(J897,辅助信息!H:I,2,FALSE)</f>
        <v>19950525030</v>
      </c>
      <c r="L897" s="85"/>
      <c r="M897" s="98">
        <v>45727</v>
      </c>
      <c r="O897" s="71">
        <f ca="1" t="shared" si="28"/>
        <v>0</v>
      </c>
      <c r="P897" s="71">
        <f ca="1" t="shared" si="29"/>
        <v>59</v>
      </c>
      <c r="Q897" s="8" t="str">
        <f>VLOOKUP(B897,辅助信息!E:M,9,FALSE)</f>
        <v>ZTWM-CDGS-XS-2024-0248-五冶钢构-南充市医学院项目</v>
      </c>
      <c r="R897" s="8"/>
    </row>
    <row r="898" hidden="1" spans="2:18">
      <c r="B898" s="4" t="s">
        <v>72</v>
      </c>
      <c r="C898" s="5">
        <v>45726</v>
      </c>
      <c r="D898" s="4" t="str">
        <f>VLOOKUP(B898,辅助信息!E:K,7,FALSE)</f>
        <v>JWDDCD2025021900064</v>
      </c>
      <c r="E898" s="4" t="str">
        <f>VLOOKUP(F898,辅助信息!A:B,2,FALSE)</f>
        <v>螺纹钢</v>
      </c>
      <c r="F898" s="4" t="s">
        <v>33</v>
      </c>
      <c r="G898" s="7">
        <v>9</v>
      </c>
      <c r="H898" s="7">
        <f>_xlfn._xlws.FILTER('[1]2025年已发货'!$E:$E,'[1]2025年已发货'!$F:$F&amp;'[1]2025年已发货'!$C:$C&amp;'[1]2025年已发货'!$G:$G&amp;'[1]2025年已发货'!$H:$H=C898&amp;F898&amp;I898&amp;J898,"未发货")</f>
        <v>9</v>
      </c>
      <c r="I898" s="4" t="str">
        <f>VLOOKUP(B898,辅助信息!E:I,3,FALSE)</f>
        <v>(五冶钢构医学科学产业园建设项目房建二部-网羽馆（6-5）)四川省南充市顺庆区搬罾街道学府大道二段</v>
      </c>
      <c r="J898" s="4" t="str">
        <f>VLOOKUP(B898,辅助信息!E:I,4,FALSE)</f>
        <v>安南</v>
      </c>
      <c r="K898" s="4">
        <f>VLOOKUP(J898,辅助信息!H:I,2,FALSE)</f>
        <v>19950525030</v>
      </c>
      <c r="L898" s="85"/>
      <c r="M898" s="98">
        <v>45727</v>
      </c>
      <c r="O898" s="71">
        <f ca="1" t="shared" si="28"/>
        <v>0</v>
      </c>
      <c r="P898" s="71">
        <f ca="1" t="shared" si="29"/>
        <v>59</v>
      </c>
      <c r="Q898" s="8" t="str">
        <f>VLOOKUP(B898,辅助信息!E:M,9,FALSE)</f>
        <v>ZTWM-CDGS-XS-2024-0248-五冶钢构-南充市医学院项目</v>
      </c>
      <c r="R898" s="8"/>
    </row>
    <row r="899" hidden="1" spans="2:18">
      <c r="B899" s="4" t="s">
        <v>72</v>
      </c>
      <c r="C899" s="5">
        <v>45726</v>
      </c>
      <c r="D899" s="4" t="str">
        <f>VLOOKUP(B899,辅助信息!E:K,7,FALSE)</f>
        <v>JWDDCD2025021900064</v>
      </c>
      <c r="E899" s="4" t="str">
        <f>VLOOKUP(F899,辅助信息!A:B,2,FALSE)</f>
        <v>螺纹钢</v>
      </c>
      <c r="F899" s="4" t="s">
        <v>28</v>
      </c>
      <c r="G899" s="7">
        <v>3</v>
      </c>
      <c r="H899" s="7">
        <f>_xlfn._xlws.FILTER('[1]2025年已发货'!$E:$E,'[1]2025年已发货'!$F:$F&amp;'[1]2025年已发货'!$C:$C&amp;'[1]2025年已发货'!$G:$G&amp;'[1]2025年已发货'!$H:$H=C899&amp;F899&amp;I899&amp;J899,"未发货")</f>
        <v>3</v>
      </c>
      <c r="I899" s="4" t="str">
        <f>VLOOKUP(B899,辅助信息!E:I,3,FALSE)</f>
        <v>(五冶钢构医学科学产业园建设项目房建二部-网羽馆（6-5）)四川省南充市顺庆区搬罾街道学府大道二段</v>
      </c>
      <c r="J899" s="4" t="str">
        <f>VLOOKUP(B899,辅助信息!E:I,4,FALSE)</f>
        <v>安南</v>
      </c>
      <c r="K899" s="4">
        <f>VLOOKUP(J899,辅助信息!H:I,2,FALSE)</f>
        <v>19950525030</v>
      </c>
      <c r="L899" s="85"/>
      <c r="M899" s="98">
        <v>45727</v>
      </c>
      <c r="O899" s="71">
        <f ca="1" t="shared" si="28"/>
        <v>0</v>
      </c>
      <c r="P899" s="71">
        <f ca="1" t="shared" si="29"/>
        <v>59</v>
      </c>
      <c r="Q899" s="8" t="str">
        <f>VLOOKUP(B899,辅助信息!E:M,9,FALSE)</f>
        <v>ZTWM-CDGS-XS-2024-0248-五冶钢构-南充市医学院项目</v>
      </c>
      <c r="R899" s="8"/>
    </row>
    <row r="900" hidden="1" spans="2:18">
      <c r="B900" s="4" t="s">
        <v>72</v>
      </c>
      <c r="C900" s="5">
        <v>45726</v>
      </c>
      <c r="D900" s="4" t="str">
        <f>VLOOKUP(B900,辅助信息!E:K,7,FALSE)</f>
        <v>JWDDCD2025021900064</v>
      </c>
      <c r="E900" s="4" t="str">
        <f>VLOOKUP(F900,辅助信息!A:B,2,FALSE)</f>
        <v>螺纹钢</v>
      </c>
      <c r="F900" s="4" t="s">
        <v>18</v>
      </c>
      <c r="G900" s="7">
        <v>21</v>
      </c>
      <c r="H900" s="7">
        <f>_xlfn._xlws.FILTER('[1]2025年已发货'!$E:$E,'[1]2025年已发货'!$F:$F&amp;'[1]2025年已发货'!$C:$C&amp;'[1]2025年已发货'!$G:$G&amp;'[1]2025年已发货'!$H:$H=C900&amp;F900&amp;I900&amp;J900,"未发货")</f>
        <v>21</v>
      </c>
      <c r="I900" s="4" t="str">
        <f>VLOOKUP(B900,辅助信息!E:I,3,FALSE)</f>
        <v>(五冶钢构医学科学产业园建设项目房建二部-网羽馆（6-5）)四川省南充市顺庆区搬罾街道学府大道二段</v>
      </c>
      <c r="J900" s="4" t="str">
        <f>VLOOKUP(B900,辅助信息!E:I,4,FALSE)</f>
        <v>安南</v>
      </c>
      <c r="K900" s="4">
        <f>VLOOKUP(J900,辅助信息!H:I,2,FALSE)</f>
        <v>19950525030</v>
      </c>
      <c r="L900" s="83"/>
      <c r="M900" s="98">
        <v>45727</v>
      </c>
      <c r="O900" s="71">
        <f ca="1" t="shared" si="28"/>
        <v>0</v>
      </c>
      <c r="P900" s="71">
        <f ca="1" t="shared" si="29"/>
        <v>59</v>
      </c>
      <c r="Q900" s="8" t="str">
        <f>VLOOKUP(B900,辅助信息!E:M,9,FALSE)</f>
        <v>ZTWM-CDGS-XS-2024-0248-五冶钢构-南充市医学院项目</v>
      </c>
      <c r="R900" s="8"/>
    </row>
    <row r="901" hidden="1" spans="2:18">
      <c r="B901" s="4" t="s">
        <v>56</v>
      </c>
      <c r="C901" s="5">
        <v>45726</v>
      </c>
      <c r="D901" s="4" t="str">
        <f>VLOOKUP(B901,辅助信息!E:K,7,FALSE)</f>
        <v>JWDDCD2025050800081</v>
      </c>
      <c r="E901" s="4" t="str">
        <f>VLOOKUP(F901,辅助信息!A:B,2,FALSE)</f>
        <v>盘螺</v>
      </c>
      <c r="F901" s="4" t="s">
        <v>40</v>
      </c>
      <c r="G901" s="7">
        <v>12</v>
      </c>
      <c r="H901" s="7">
        <f>_xlfn._xlws.FILTER('[1]2025年已发货'!$E:$E,'[1]2025年已发货'!$F:$F&amp;'[1]2025年已发货'!$C:$C&amp;'[1]2025年已发货'!$G:$G&amp;'[1]2025年已发货'!$H:$H=C901&amp;F901&amp;I901&amp;J901,"未发货")</f>
        <v>7</v>
      </c>
      <c r="I901" s="4" t="str">
        <f>VLOOKUP(B901,辅助信息!E:I,3,FALSE)</f>
        <v>（商投建工达州中医药科技园-4工区-7号楼）达州市通川区达州中医药职业学院犀牛大道北段</v>
      </c>
      <c r="J901" s="4" t="str">
        <f>VLOOKUP(B901,辅助信息!E:I,4,FALSE)</f>
        <v>张扬</v>
      </c>
      <c r="K901" s="4">
        <f>VLOOKUP(J901,辅助信息!H:I,2,FALSE)</f>
        <v>18381904567</v>
      </c>
      <c r="L901" s="84" t="str">
        <f>VLOOKUP(B902,辅助信息!E:J,6,FALSE)</f>
        <v>控制炉批号尽量少,优先安排达钢,提前联系到场规格及数量</v>
      </c>
      <c r="M901" s="98">
        <v>45728</v>
      </c>
      <c r="O901" s="71">
        <f ca="1" t="shared" si="28"/>
        <v>0</v>
      </c>
      <c r="P901" s="71">
        <f ca="1" t="shared" si="29"/>
        <v>58</v>
      </c>
      <c r="Q901" s="8" t="str">
        <f>VLOOKUP(B901,辅助信息!E:M,9,FALSE)</f>
        <v>ZTWM-CDGS-XS-2024-0134-商投建工达州中医药科技成果示范园项目</v>
      </c>
      <c r="R901" s="8"/>
    </row>
    <row r="902" hidden="1" spans="2:18">
      <c r="B902" s="4" t="s">
        <v>56</v>
      </c>
      <c r="C902" s="5">
        <v>45726</v>
      </c>
      <c r="D902" s="4" t="str">
        <f>VLOOKUP(B902,辅助信息!E:K,7,FALSE)</f>
        <v>JWDDCD2025050800081</v>
      </c>
      <c r="E902" s="4" t="str">
        <f>VLOOKUP(F902,辅助信息!A:B,2,FALSE)</f>
        <v>盘螺</v>
      </c>
      <c r="F902" s="4" t="s">
        <v>41</v>
      </c>
      <c r="G902" s="7">
        <v>15</v>
      </c>
      <c r="H902" s="7">
        <f>_xlfn._xlws.FILTER('[1]2025年已发货'!$E:$E,'[1]2025年已发货'!$F:$F&amp;'[1]2025年已发货'!$C:$C&amp;'[1]2025年已发货'!$G:$G&amp;'[1]2025年已发货'!$H:$H=C902&amp;F902&amp;I902&amp;J902,"未发货")</f>
        <v>10</v>
      </c>
      <c r="I902" s="4" t="str">
        <f>VLOOKUP(B902,辅助信息!E:I,3,FALSE)</f>
        <v>（商投建工达州中医药科技园-4工区-7号楼）达州市通川区达州中医药职业学院犀牛大道北段</v>
      </c>
      <c r="J902" s="4" t="str">
        <f>VLOOKUP(B902,辅助信息!E:I,4,FALSE)</f>
        <v>张扬</v>
      </c>
      <c r="K902" s="4">
        <f>VLOOKUP(J902,辅助信息!H:I,2,FALSE)</f>
        <v>18381904567</v>
      </c>
      <c r="L902" s="85"/>
      <c r="M902" s="98">
        <v>45728</v>
      </c>
      <c r="O902" s="71">
        <f ca="1" t="shared" si="28"/>
        <v>0</v>
      </c>
      <c r="P902" s="71">
        <f ca="1" t="shared" si="29"/>
        <v>58</v>
      </c>
      <c r="Q902" s="8" t="str">
        <f>VLOOKUP(B902,辅助信息!E:M,9,FALSE)</f>
        <v>ZTWM-CDGS-XS-2024-0134-商投建工达州中医药科技成果示范园项目</v>
      </c>
      <c r="R902" s="8"/>
    </row>
    <row r="903" hidden="1" spans="2:18">
      <c r="B903" s="4" t="s">
        <v>56</v>
      </c>
      <c r="C903" s="5">
        <v>45726</v>
      </c>
      <c r="D903" s="4" t="str">
        <f>VLOOKUP(B903,辅助信息!E:K,7,FALSE)</f>
        <v>JWDDCD2025050800081</v>
      </c>
      <c r="E903" s="4" t="str">
        <f>VLOOKUP(F903,辅助信息!A:B,2,FALSE)</f>
        <v>螺纹钢</v>
      </c>
      <c r="F903" s="4" t="s">
        <v>30</v>
      </c>
      <c r="G903" s="7">
        <v>9</v>
      </c>
      <c r="H903" s="7">
        <f>_xlfn._xlws.FILTER('[1]2025年已发货'!$E:$E,'[1]2025年已发货'!$F:$F&amp;'[1]2025年已发货'!$C:$C&amp;'[1]2025年已发货'!$G:$G&amp;'[1]2025年已发货'!$H:$H=C903&amp;F903&amp;I903&amp;J903,"未发货")</f>
        <v>9</v>
      </c>
      <c r="I903" s="4" t="str">
        <f>VLOOKUP(B903,辅助信息!E:I,3,FALSE)</f>
        <v>（商投建工达州中医药科技园-4工区-7号楼）达州市通川区达州中医药职业学院犀牛大道北段</v>
      </c>
      <c r="J903" s="4" t="str">
        <f>VLOOKUP(B903,辅助信息!E:I,4,FALSE)</f>
        <v>张扬</v>
      </c>
      <c r="K903" s="4">
        <f>VLOOKUP(J903,辅助信息!H:I,2,FALSE)</f>
        <v>18381904567</v>
      </c>
      <c r="L903" s="85"/>
      <c r="M903" s="98">
        <v>45728</v>
      </c>
      <c r="O903" s="71">
        <f ca="1" t="shared" si="28"/>
        <v>0</v>
      </c>
      <c r="P903" s="71">
        <f ca="1" t="shared" si="29"/>
        <v>58</v>
      </c>
      <c r="Q903" s="8" t="str">
        <f>VLOOKUP(B903,辅助信息!E:M,9,FALSE)</f>
        <v>ZTWM-CDGS-XS-2024-0134-商投建工达州中医药科技成果示范园项目</v>
      </c>
      <c r="R903" s="8"/>
    </row>
    <row r="904" hidden="1" spans="2:18">
      <c r="B904" s="4" t="s">
        <v>56</v>
      </c>
      <c r="C904" s="5">
        <v>45726</v>
      </c>
      <c r="D904" s="4" t="str">
        <f>VLOOKUP(B904,辅助信息!E:K,7,FALSE)</f>
        <v>JWDDCD2025050800081</v>
      </c>
      <c r="E904" s="4" t="str">
        <f>VLOOKUP(F904,辅助信息!A:B,2,FALSE)</f>
        <v>螺纹钢</v>
      </c>
      <c r="F904" s="4" t="s">
        <v>33</v>
      </c>
      <c r="G904" s="7">
        <v>9</v>
      </c>
      <c r="H904" s="7">
        <f>_xlfn._xlws.FILTER('[1]2025年已发货'!$E:$E,'[1]2025年已发货'!$F:$F&amp;'[1]2025年已发货'!$C:$C&amp;'[1]2025年已发货'!$G:$G&amp;'[1]2025年已发货'!$H:$H=C904&amp;F904&amp;I904&amp;J904,"未发货")</f>
        <v>9</v>
      </c>
      <c r="I904" s="4" t="str">
        <f>VLOOKUP(B904,辅助信息!E:I,3,FALSE)</f>
        <v>（商投建工达州中医药科技园-4工区-7号楼）达州市通川区达州中医药职业学院犀牛大道北段</v>
      </c>
      <c r="J904" s="4" t="str">
        <f>VLOOKUP(B904,辅助信息!E:I,4,FALSE)</f>
        <v>张扬</v>
      </c>
      <c r="K904" s="4">
        <f>VLOOKUP(J904,辅助信息!H:I,2,FALSE)</f>
        <v>18381904567</v>
      </c>
      <c r="L904" s="83"/>
      <c r="M904" s="98">
        <v>45728</v>
      </c>
      <c r="O904" s="71">
        <f ca="1" t="shared" si="28"/>
        <v>0</v>
      </c>
      <c r="P904" s="71">
        <f ca="1" t="shared" si="29"/>
        <v>58</v>
      </c>
      <c r="Q904" s="8" t="str">
        <f>VLOOKUP(B904,辅助信息!E:M,9,FALSE)</f>
        <v>ZTWM-CDGS-XS-2024-0134-商投建工达州中医药科技成果示范园项目</v>
      </c>
      <c r="R904" s="8"/>
    </row>
    <row r="905" hidden="1" spans="2:18">
      <c r="B905" s="4" t="s">
        <v>75</v>
      </c>
      <c r="C905" s="5">
        <v>45726</v>
      </c>
      <c r="D905" s="4" t="str">
        <f>VLOOKUP(B905,辅助信息!E:K,7,FALSE)</f>
        <v>JWDDCD2024102400111</v>
      </c>
      <c r="E905" s="4" t="str">
        <f>VLOOKUP(F905,辅助信息!A:B,2,FALSE)</f>
        <v>螺纹钢</v>
      </c>
      <c r="F905" s="4" t="s">
        <v>27</v>
      </c>
      <c r="G905" s="7">
        <v>6</v>
      </c>
      <c r="H905" s="7" t="str">
        <f>_xlfn._xlws.FILTER('[1]2025年已发货'!$E:$E,'[1]2025年已发货'!$F:$F&amp;'[1]2025年已发货'!$C:$C&amp;'[1]2025年已发货'!$G:$G&amp;'[1]2025年已发货'!$H:$H=C905&amp;F905&amp;I905&amp;J905,"未发货")</f>
        <v>未发货</v>
      </c>
      <c r="I905" s="4" t="str">
        <f>VLOOKUP(B905,辅助信息!E:I,3,FALSE)</f>
        <v>（五冶达州国道542项目-一工区桥梁一工段）四川省达州市四川省达州市达川区石桥镇武寨村</v>
      </c>
      <c r="J905" s="4" t="str">
        <f>VLOOKUP(B905,辅助信息!E:I,4,FALSE)</f>
        <v>杨勇</v>
      </c>
      <c r="K905" s="4">
        <f>VLOOKUP(J905,辅助信息!H:I,2,FALSE)</f>
        <v>18398563998</v>
      </c>
      <c r="L905" s="84" t="str">
        <f>VLOOKUP(B905,辅助信息!E:J,6,FALSE)</f>
        <v>五冶建设送货单,送货车型13米,装货前联系收货人核实到场规格,没提前告知进场规格现场不给予接收</v>
      </c>
      <c r="M905" s="98">
        <v>45731</v>
      </c>
      <c r="O905" s="71">
        <f ca="1" t="shared" si="28"/>
        <v>0</v>
      </c>
      <c r="P905" s="71">
        <f ca="1" t="shared" si="29"/>
        <v>55</v>
      </c>
      <c r="Q905" s="8" t="str">
        <f>VLOOKUP(B905,辅助信息!E:M,9,FALSE)</f>
        <v>ZTWM-CDGS-XS-2024-0181-五冶天府-国道542项目（二批次）</v>
      </c>
      <c r="R905" s="8"/>
    </row>
    <row r="906" hidden="1" spans="2:18">
      <c r="B906" s="4" t="s">
        <v>75</v>
      </c>
      <c r="C906" s="5">
        <v>45728</v>
      </c>
      <c r="D906" s="4" t="str">
        <f>VLOOKUP(B906,辅助信息!E:K,7,FALSE)</f>
        <v>JWDDCD2024102400111</v>
      </c>
      <c r="E906" s="4" t="str">
        <f>VLOOKUP(F906,辅助信息!A:B,2,FALSE)</f>
        <v>螺纹钢</v>
      </c>
      <c r="F906" s="4" t="s">
        <v>19</v>
      </c>
      <c r="G906" s="7">
        <v>15</v>
      </c>
      <c r="H906" s="94">
        <f>_xlfn._xlws.FILTER('[1]2025年已发货'!$E:$E,'[1]2025年已发货'!$F:$F&amp;'[1]2025年已发货'!$C:$C&amp;'[1]2025年已发货'!$G:$G&amp;'[1]2025年已发货'!$H:$H=C906&amp;F906&amp;I906&amp;J906,"未发货")</f>
        <v>15</v>
      </c>
      <c r="I906" s="4" t="str">
        <f>VLOOKUP(B906,辅助信息!E:I,3,FALSE)</f>
        <v>（五冶达州国道542项目-一工区桥梁一工段）四川省达州市四川省达州市达川区石桥镇武寨村</v>
      </c>
      <c r="J906" s="4" t="str">
        <f>VLOOKUP(B906,辅助信息!E:I,4,FALSE)</f>
        <v>杨勇</v>
      </c>
      <c r="K906" s="4">
        <f>VLOOKUP(J906,辅助信息!H:I,2,FALSE)</f>
        <v>18398563998</v>
      </c>
      <c r="L906" s="85"/>
      <c r="M906" s="98">
        <v>45731</v>
      </c>
      <c r="O906" s="71">
        <f ca="1" t="shared" si="28"/>
        <v>0</v>
      </c>
      <c r="P906" s="71">
        <f ca="1" t="shared" si="29"/>
        <v>55</v>
      </c>
      <c r="Q906" s="8" t="str">
        <f>VLOOKUP(B906,辅助信息!E:M,9,FALSE)</f>
        <v>ZTWM-CDGS-XS-2024-0181-五冶天府-国道542项目（二批次）</v>
      </c>
      <c r="R906" s="8"/>
    </row>
    <row r="907" hidden="1" spans="2:18">
      <c r="B907" s="4" t="s">
        <v>75</v>
      </c>
      <c r="C907" s="5">
        <v>45728</v>
      </c>
      <c r="D907" s="4" t="str">
        <f>VLOOKUP(B907,辅助信息!E:K,7,FALSE)</f>
        <v>JWDDCD2024102400111</v>
      </c>
      <c r="E907" s="4" t="str">
        <f>VLOOKUP(F907,辅助信息!A:B,2,FALSE)</f>
        <v>螺纹钢</v>
      </c>
      <c r="F907" s="4" t="s">
        <v>65</v>
      </c>
      <c r="G907" s="7">
        <v>60</v>
      </c>
      <c r="H907" s="94">
        <f>_xlfn._xlws.FILTER('[1]2025年已发货'!$E:$E,'[1]2025年已发货'!$F:$F&amp;'[1]2025年已发货'!$C:$C&amp;'[1]2025年已发货'!$G:$G&amp;'[1]2025年已发货'!$H:$H=C907&amp;F907&amp;I907&amp;J907,"未发货")</f>
        <v>55</v>
      </c>
      <c r="I907" s="4" t="str">
        <f>VLOOKUP(B907,辅助信息!E:I,3,FALSE)</f>
        <v>（五冶达州国道542项目-一工区桥梁一工段）四川省达州市四川省达州市达川区石桥镇武寨村</v>
      </c>
      <c r="J907" s="4" t="str">
        <f>VLOOKUP(B907,辅助信息!E:I,4,FALSE)</f>
        <v>杨勇</v>
      </c>
      <c r="K907" s="4">
        <f>VLOOKUP(J907,辅助信息!H:I,2,FALSE)</f>
        <v>18398563998</v>
      </c>
      <c r="L907" s="83"/>
      <c r="M907" s="98">
        <v>45731</v>
      </c>
      <c r="O907" s="71">
        <f ca="1" t="shared" si="28"/>
        <v>0</v>
      </c>
      <c r="P907" s="71">
        <f ca="1" t="shared" si="29"/>
        <v>55</v>
      </c>
      <c r="Q907" s="8" t="str">
        <f>VLOOKUP(B907,辅助信息!E:M,9,FALSE)</f>
        <v>ZTWM-CDGS-XS-2024-0181-五冶天府-国道542项目（二批次）</v>
      </c>
      <c r="R907" s="8"/>
    </row>
    <row r="908" hidden="1" spans="2:18">
      <c r="B908" s="4" t="s">
        <v>87</v>
      </c>
      <c r="C908" s="5">
        <v>45727</v>
      </c>
      <c r="D908" s="4" t="str">
        <f>VLOOKUP(B908,辅助信息!E:K,7,FALSE)</f>
        <v>JWDDCD2024102400111</v>
      </c>
      <c r="E908" s="4" t="str">
        <f>VLOOKUP(F908,辅助信息!A:B,2,FALSE)</f>
        <v>螺纹钢</v>
      </c>
      <c r="F908" s="4" t="s">
        <v>27</v>
      </c>
      <c r="G908" s="7">
        <v>8</v>
      </c>
      <c r="H908" s="94">
        <f>_xlfn._xlws.FILTER('[1]2025年已发货'!$E:$E,'[1]2025年已发货'!$F:$F&amp;'[1]2025年已发货'!$C:$C&amp;'[1]2025年已发货'!$G:$G&amp;'[1]2025年已发货'!$H:$H=C908&amp;F908&amp;I908&amp;J908,"未发货")</f>
        <v>8</v>
      </c>
      <c r="I908" s="4" t="str">
        <f>VLOOKUP(B908,辅助信息!E:I,3,FALSE)</f>
        <v>（五冶达州国道542项目-一工区桥梁二工段）四川省达州市达川区达川区石梯镇石成村</v>
      </c>
      <c r="J908" s="4" t="str">
        <f>VLOOKUP(B908,辅助信息!E:I,4,FALSE)</f>
        <v>夏树彬</v>
      </c>
      <c r="K908" s="4">
        <f>VLOOKUP(J908,辅助信息!H:I,2,FALSE)</f>
        <v>13518183653</v>
      </c>
      <c r="L908" s="84" t="str">
        <f>VLOOKUP(B908,辅助信息!E:J,6,FALSE)</f>
        <v>五冶建设送货单,送货车型9.6米,装货前联系收货人核实到场规格,没提前告知进场规格现场不给予接收</v>
      </c>
      <c r="M908" s="98">
        <v>45728</v>
      </c>
      <c r="O908" s="71">
        <f ca="1" t="shared" si="28"/>
        <v>0</v>
      </c>
      <c r="P908" s="71">
        <f ca="1" t="shared" si="29"/>
        <v>58</v>
      </c>
      <c r="Q908" s="8" t="str">
        <f>VLOOKUP(B908,辅助信息!E:M,9,FALSE)</f>
        <v>ZTWM-CDGS-XS-2024-0181-五冶天府-国道542项目（二批次）</v>
      </c>
      <c r="R908" s="8"/>
    </row>
    <row r="909" hidden="1" spans="2:18">
      <c r="B909" s="4" t="s">
        <v>87</v>
      </c>
      <c r="C909" s="5">
        <v>45727</v>
      </c>
      <c r="D909" s="4" t="str">
        <f>VLOOKUP(B909,辅助信息!E:K,7,FALSE)</f>
        <v>JWDDCD2024102400111</v>
      </c>
      <c r="E909" s="4" t="str">
        <f>VLOOKUP(F909,辅助信息!A:B,2,FALSE)</f>
        <v>螺纹钢</v>
      </c>
      <c r="F909" s="4" t="s">
        <v>19</v>
      </c>
      <c r="G909" s="7">
        <v>8</v>
      </c>
      <c r="H909" s="94">
        <f>_xlfn._xlws.FILTER('[1]2025年已发货'!$E:$E,'[1]2025年已发货'!$F:$F&amp;'[1]2025年已发货'!$C:$C&amp;'[1]2025年已发货'!$G:$G&amp;'[1]2025年已发货'!$H:$H=C909&amp;F909&amp;I909&amp;J909,"未发货")</f>
        <v>8</v>
      </c>
      <c r="I909" s="4" t="str">
        <f>VLOOKUP(B909,辅助信息!E:I,3,FALSE)</f>
        <v>（五冶达州国道542项目-一工区桥梁二工段）四川省达州市达川区达川区石梯镇石成村</v>
      </c>
      <c r="J909" s="4" t="str">
        <f>VLOOKUP(B909,辅助信息!E:I,4,FALSE)</f>
        <v>夏树彬</v>
      </c>
      <c r="K909" s="4">
        <f>VLOOKUP(J909,辅助信息!H:I,2,FALSE)</f>
        <v>13518183653</v>
      </c>
      <c r="L909" s="85"/>
      <c r="M909" s="98">
        <v>45728</v>
      </c>
      <c r="O909" s="71">
        <f ca="1" t="shared" si="28"/>
        <v>0</v>
      </c>
      <c r="P909" s="71">
        <f ca="1" t="shared" si="29"/>
        <v>58</v>
      </c>
      <c r="Q909" s="8" t="str">
        <f>VLOOKUP(B909,辅助信息!E:M,9,FALSE)</f>
        <v>ZTWM-CDGS-XS-2024-0181-五冶天府-国道542项目（二批次）</v>
      </c>
      <c r="R909" s="8"/>
    </row>
    <row r="910" hidden="1" spans="2:18">
      <c r="B910" s="4" t="s">
        <v>87</v>
      </c>
      <c r="C910" s="5">
        <v>45727</v>
      </c>
      <c r="D910" s="4" t="str">
        <f>VLOOKUP(B910,辅助信息!E:K,7,FALSE)</f>
        <v>JWDDCD2024102400111</v>
      </c>
      <c r="E910" s="4" t="str">
        <f>VLOOKUP(F910,辅助信息!A:B,2,FALSE)</f>
        <v>螺纹钢</v>
      </c>
      <c r="F910" s="4" t="s">
        <v>65</v>
      </c>
      <c r="G910" s="7">
        <v>19</v>
      </c>
      <c r="H910" s="94">
        <f>_xlfn._xlws.FILTER('[1]2025年已发货'!$E:$E,'[1]2025年已发货'!$F:$F&amp;'[1]2025年已发货'!$C:$C&amp;'[1]2025年已发货'!$G:$G&amp;'[1]2025年已发货'!$H:$H=C910&amp;F910&amp;I910&amp;J910,"未发货")</f>
        <v>19</v>
      </c>
      <c r="I910" s="4" t="str">
        <f>VLOOKUP(B910,辅助信息!E:I,3,FALSE)</f>
        <v>（五冶达州国道542项目-一工区桥梁二工段）四川省达州市达川区达川区石梯镇石成村</v>
      </c>
      <c r="J910" s="4" t="str">
        <f>VLOOKUP(B910,辅助信息!E:I,4,FALSE)</f>
        <v>夏树彬</v>
      </c>
      <c r="K910" s="4">
        <f>VLOOKUP(J910,辅助信息!H:I,2,FALSE)</f>
        <v>13518183653</v>
      </c>
      <c r="L910" s="83"/>
      <c r="M910" s="98">
        <v>45728</v>
      </c>
      <c r="O910" s="71">
        <f ca="1" t="shared" si="28"/>
        <v>0</v>
      </c>
      <c r="P910" s="71">
        <f ca="1" t="shared" si="29"/>
        <v>58</v>
      </c>
      <c r="Q910" s="8" t="str">
        <f>VLOOKUP(B910,辅助信息!E:M,9,FALSE)</f>
        <v>ZTWM-CDGS-XS-2024-0181-五冶天府-国道542项目（二批次）</v>
      </c>
      <c r="R910" s="8"/>
    </row>
    <row r="911" hidden="1" spans="2:18">
      <c r="B911" s="4" t="s">
        <v>74</v>
      </c>
      <c r="C911" s="5">
        <v>45727</v>
      </c>
      <c r="D911" s="4" t="str">
        <f>VLOOKUP(B911,辅助信息!E:K,7,FALSE)</f>
        <v>JWDDCD2024102400111</v>
      </c>
      <c r="E911" s="4" t="str">
        <f>VLOOKUP(F911,辅助信息!A:B,2,FALSE)</f>
        <v>螺纹钢</v>
      </c>
      <c r="F911" s="4" t="s">
        <v>27</v>
      </c>
      <c r="G911" s="7">
        <v>3</v>
      </c>
      <c r="H911" s="7">
        <f>_xlfn._xlws.FILTER('[1]2025年已发货'!$E:$E,'[1]2025年已发货'!$F:$F&amp;'[1]2025年已发货'!$C:$C&amp;'[1]2025年已发货'!$G:$G&amp;'[1]2025年已发货'!$H:$H=C911&amp;F911&amp;I911&amp;J911,"未发货")</f>
        <v>3</v>
      </c>
      <c r="I911" s="4" t="str">
        <f>VLOOKUP(B911,辅助信息!E:I,3,FALSE)</f>
        <v>（五冶达州国道542项目-桥梁4标）四川省达州市达川区大堰镇双井村</v>
      </c>
      <c r="J911" s="4" t="str">
        <f>VLOOKUP(B911,辅助信息!E:I,4,FALSE)</f>
        <v>吴志强</v>
      </c>
      <c r="K911" s="4">
        <f>VLOOKUP(J911,辅助信息!H:I,2,FALSE)</f>
        <v>18820030907</v>
      </c>
      <c r="L911" s="84" t="str">
        <f>VLOOKUP(B912,辅助信息!E:J,6,FALSE)</f>
        <v>五冶建设送货单,送货车型13米,装货前联系收货人核实到场规格,没提前告知进场规格现场不给予接收</v>
      </c>
      <c r="M911" s="98">
        <v>45728</v>
      </c>
      <c r="O911" s="71">
        <f ca="1" t="shared" si="28"/>
        <v>0</v>
      </c>
      <c r="P911" s="71">
        <f ca="1" t="shared" si="29"/>
        <v>58</v>
      </c>
      <c r="Q911" s="8" t="str">
        <f>VLOOKUP(B911,辅助信息!E:M,9,FALSE)</f>
        <v>ZTWM-CDGS-XS-2024-0181-五冶天府-国道542项目（二批次）</v>
      </c>
      <c r="R911" s="8"/>
    </row>
    <row r="912" hidden="1" spans="2:18">
      <c r="B912" s="4" t="s">
        <v>74</v>
      </c>
      <c r="C912" s="5">
        <v>45727</v>
      </c>
      <c r="D912" s="4" t="str">
        <f>VLOOKUP(B912,辅助信息!E:K,7,FALSE)</f>
        <v>JWDDCD2024102400111</v>
      </c>
      <c r="E912" s="4" t="str">
        <f>VLOOKUP(F912,辅助信息!A:B,2,FALSE)</f>
        <v>螺纹钢</v>
      </c>
      <c r="F912" s="4" t="s">
        <v>19</v>
      </c>
      <c r="G912" s="7">
        <v>3</v>
      </c>
      <c r="H912" s="7">
        <f>_xlfn._xlws.FILTER('[1]2025年已发货'!$E:$E,'[1]2025年已发货'!$F:$F&amp;'[1]2025年已发货'!$C:$C&amp;'[1]2025年已发货'!$G:$G&amp;'[1]2025年已发货'!$H:$H=C912&amp;F912&amp;I912&amp;J912,"未发货")</f>
        <v>3</v>
      </c>
      <c r="I912" s="4" t="str">
        <f>VLOOKUP(B912,辅助信息!E:I,3,FALSE)</f>
        <v>（五冶达州国道542项目-桥梁4标）四川省达州市达川区大堰镇双井村</v>
      </c>
      <c r="J912" s="4" t="str">
        <f>VLOOKUP(B912,辅助信息!E:I,4,FALSE)</f>
        <v>吴志强</v>
      </c>
      <c r="K912" s="4">
        <f>VLOOKUP(J912,辅助信息!H:I,2,FALSE)</f>
        <v>18820030907</v>
      </c>
      <c r="L912" s="85"/>
      <c r="M912" s="98">
        <v>45728</v>
      </c>
      <c r="O912" s="71">
        <f ca="1" t="shared" si="28"/>
        <v>0</v>
      </c>
      <c r="P912" s="71">
        <f ca="1" t="shared" si="29"/>
        <v>58</v>
      </c>
      <c r="Q912" s="8" t="str">
        <f>VLOOKUP(B912,辅助信息!E:M,9,FALSE)</f>
        <v>ZTWM-CDGS-XS-2024-0181-五冶天府-国道542项目（二批次）</v>
      </c>
      <c r="R912" s="8"/>
    </row>
    <row r="913" hidden="1" spans="2:18">
      <c r="B913" s="4" t="s">
        <v>74</v>
      </c>
      <c r="C913" s="5">
        <v>45727</v>
      </c>
      <c r="D913" s="4" t="str">
        <f>VLOOKUP(B913,辅助信息!E:K,7,FALSE)</f>
        <v>JWDDCD2024102400111</v>
      </c>
      <c r="E913" s="4" t="str">
        <f>VLOOKUP(F913,辅助信息!A:B,2,FALSE)</f>
        <v>螺纹钢</v>
      </c>
      <c r="F913" s="4" t="s">
        <v>32</v>
      </c>
      <c r="G913" s="7">
        <v>6</v>
      </c>
      <c r="H913" s="7">
        <f>_xlfn._xlws.FILTER('[1]2025年已发货'!$E:$E,'[1]2025年已发货'!$F:$F&amp;'[1]2025年已发货'!$C:$C&amp;'[1]2025年已发货'!$G:$G&amp;'[1]2025年已发货'!$H:$H=C913&amp;F913&amp;I913&amp;J913,"未发货")</f>
        <v>6</v>
      </c>
      <c r="I913" s="4" t="str">
        <f>VLOOKUP(B913,辅助信息!E:I,3,FALSE)</f>
        <v>（五冶达州国道542项目-桥梁4标）四川省达州市达川区大堰镇双井村</v>
      </c>
      <c r="J913" s="4" t="str">
        <f>VLOOKUP(B913,辅助信息!E:I,4,FALSE)</f>
        <v>吴志强</v>
      </c>
      <c r="K913" s="4">
        <f>VLOOKUP(J913,辅助信息!H:I,2,FALSE)</f>
        <v>18820030907</v>
      </c>
      <c r="L913" s="85"/>
      <c r="M913" s="98">
        <v>45728</v>
      </c>
      <c r="O913" s="71">
        <f ca="1" t="shared" si="28"/>
        <v>0</v>
      </c>
      <c r="P913" s="71">
        <f ca="1" t="shared" si="29"/>
        <v>58</v>
      </c>
      <c r="Q913" s="8" t="str">
        <f>VLOOKUP(B913,辅助信息!E:M,9,FALSE)</f>
        <v>ZTWM-CDGS-XS-2024-0181-五冶天府-国道542项目（二批次）</v>
      </c>
      <c r="R913" s="8"/>
    </row>
    <row r="914" hidden="1" spans="2:18">
      <c r="B914" s="4" t="s">
        <v>74</v>
      </c>
      <c r="C914" s="5">
        <v>45727</v>
      </c>
      <c r="D914" s="4" t="str">
        <f>VLOOKUP(B914,辅助信息!E:K,7,FALSE)</f>
        <v>JWDDCD2024102400111</v>
      </c>
      <c r="E914" s="4" t="str">
        <f>VLOOKUP(F914,辅助信息!A:B,2,FALSE)</f>
        <v>螺纹钢</v>
      </c>
      <c r="F914" s="4" t="s">
        <v>33</v>
      </c>
      <c r="G914" s="7">
        <v>9</v>
      </c>
      <c r="H914" s="7">
        <f>_xlfn._xlws.FILTER('[1]2025年已发货'!$E:$E,'[1]2025年已发货'!$F:$F&amp;'[1]2025年已发货'!$C:$C&amp;'[1]2025年已发货'!$G:$G&amp;'[1]2025年已发货'!$H:$H=C914&amp;F914&amp;I914&amp;J914,"未发货")</f>
        <v>9</v>
      </c>
      <c r="I914" s="4" t="str">
        <f>VLOOKUP(B914,辅助信息!E:I,3,FALSE)</f>
        <v>（五冶达州国道542项目-桥梁4标）四川省达州市达川区大堰镇双井村</v>
      </c>
      <c r="J914" s="4" t="str">
        <f>VLOOKUP(B914,辅助信息!E:I,4,FALSE)</f>
        <v>吴志强</v>
      </c>
      <c r="K914" s="4">
        <f>VLOOKUP(J914,辅助信息!H:I,2,FALSE)</f>
        <v>18820030907</v>
      </c>
      <c r="L914" s="85"/>
      <c r="M914" s="98">
        <v>45728</v>
      </c>
      <c r="O914" s="71">
        <f ca="1" t="shared" si="28"/>
        <v>0</v>
      </c>
      <c r="P914" s="71">
        <f ca="1" t="shared" si="29"/>
        <v>58</v>
      </c>
      <c r="Q914" s="8" t="str">
        <f>VLOOKUP(B914,辅助信息!E:M,9,FALSE)</f>
        <v>ZTWM-CDGS-XS-2024-0181-五冶天府-国道542项目（二批次）</v>
      </c>
      <c r="R914" s="8"/>
    </row>
    <row r="915" hidden="1" spans="2:18">
      <c r="B915" s="4" t="s">
        <v>74</v>
      </c>
      <c r="C915" s="5">
        <v>45727</v>
      </c>
      <c r="D915" s="4" t="str">
        <f>VLOOKUP(B915,辅助信息!E:K,7,FALSE)</f>
        <v>JWDDCD2024102400111</v>
      </c>
      <c r="E915" s="4" t="str">
        <f>VLOOKUP(F915,辅助信息!A:B,2,FALSE)</f>
        <v>螺纹钢</v>
      </c>
      <c r="F915" s="4" t="s">
        <v>18</v>
      </c>
      <c r="G915" s="7">
        <v>3</v>
      </c>
      <c r="H915" s="7">
        <f>_xlfn._xlws.FILTER('[1]2025年已发货'!$E:$E,'[1]2025年已发货'!$F:$F&amp;'[1]2025年已发货'!$C:$C&amp;'[1]2025年已发货'!$G:$G&amp;'[1]2025年已发货'!$H:$H=C915&amp;F915&amp;I915&amp;J915,"未发货")</f>
        <v>3</v>
      </c>
      <c r="I915" s="4" t="str">
        <f>VLOOKUP(B915,辅助信息!E:I,3,FALSE)</f>
        <v>（五冶达州国道542项目-桥梁4标）四川省达州市达川区大堰镇双井村</v>
      </c>
      <c r="J915" s="4" t="str">
        <f>VLOOKUP(B915,辅助信息!E:I,4,FALSE)</f>
        <v>吴志强</v>
      </c>
      <c r="K915" s="4">
        <f>VLOOKUP(J915,辅助信息!H:I,2,FALSE)</f>
        <v>18820030907</v>
      </c>
      <c r="L915" s="85"/>
      <c r="M915" s="98">
        <v>45728</v>
      </c>
      <c r="O915" s="71">
        <f ca="1" t="shared" si="28"/>
        <v>0</v>
      </c>
      <c r="P915" s="71">
        <f ca="1" t="shared" si="29"/>
        <v>58</v>
      </c>
      <c r="Q915" s="8" t="str">
        <f>VLOOKUP(B915,辅助信息!E:M,9,FALSE)</f>
        <v>ZTWM-CDGS-XS-2024-0181-五冶天府-国道542项目（二批次）</v>
      </c>
      <c r="R915" s="8"/>
    </row>
    <row r="916" hidden="1" spans="2:18">
      <c r="B916" s="4" t="s">
        <v>74</v>
      </c>
      <c r="C916" s="5">
        <v>45727</v>
      </c>
      <c r="D916" s="4" t="str">
        <f>VLOOKUP(B916,辅助信息!E:K,7,FALSE)</f>
        <v>JWDDCD2024102400111</v>
      </c>
      <c r="E916" s="4" t="str">
        <f>VLOOKUP(F916,辅助信息!A:B,2,FALSE)</f>
        <v>螺纹钢</v>
      </c>
      <c r="F916" s="4" t="s">
        <v>65</v>
      </c>
      <c r="G916" s="7">
        <v>21</v>
      </c>
      <c r="H916" s="7">
        <f>_xlfn._xlws.FILTER('[1]2025年已发货'!$E:$E,'[1]2025年已发货'!$F:$F&amp;'[1]2025年已发货'!$C:$C&amp;'[1]2025年已发货'!$G:$G&amp;'[1]2025年已发货'!$H:$H=C916&amp;F916&amp;I916&amp;J916,"未发货")</f>
        <v>10</v>
      </c>
      <c r="I916" s="4" t="str">
        <f>VLOOKUP(B916,辅助信息!E:I,3,FALSE)</f>
        <v>（五冶达州国道542项目-桥梁4标）四川省达州市达川区大堰镇双井村</v>
      </c>
      <c r="J916" s="4" t="str">
        <f>VLOOKUP(B916,辅助信息!E:I,4,FALSE)</f>
        <v>吴志强</v>
      </c>
      <c r="K916" s="4">
        <f>VLOOKUP(J916,辅助信息!H:I,2,FALSE)</f>
        <v>18820030907</v>
      </c>
      <c r="L916" s="83"/>
      <c r="M916" s="98">
        <v>45728</v>
      </c>
      <c r="O916" s="71">
        <f ca="1" t="shared" si="28"/>
        <v>0</v>
      </c>
      <c r="P916" s="71">
        <f ca="1" t="shared" si="29"/>
        <v>58</v>
      </c>
      <c r="Q916" s="8" t="str">
        <f>VLOOKUP(B916,辅助信息!E:M,9,FALSE)</f>
        <v>ZTWM-CDGS-XS-2024-0181-五冶天府-国道542项目（二批次）</v>
      </c>
      <c r="R916" s="8"/>
    </row>
    <row r="917" ht="45" hidden="1" customHeight="1" spans="2:18">
      <c r="B917" s="4" t="s">
        <v>63</v>
      </c>
      <c r="C917" s="5">
        <v>45727</v>
      </c>
      <c r="D917" s="4" t="str">
        <f>VLOOKUP(B917,辅助信息!E:K,7,FALSE)</f>
        <v>JWDDCD2024102400111</v>
      </c>
      <c r="E917" s="4" t="str">
        <f>VLOOKUP(F917,辅助信息!A:B,2,FALSE)</f>
        <v>螺纹钢</v>
      </c>
      <c r="F917" s="4" t="s">
        <v>18</v>
      </c>
      <c r="G917" s="7">
        <v>36</v>
      </c>
      <c r="H917" s="94">
        <f>_xlfn._xlws.FILTER('[1]2025年已发货'!$E:$E,'[1]2025年已发货'!$F:$F&amp;'[1]2025年已发货'!$C:$C&amp;'[1]2025年已发货'!$G:$G&amp;'[1]2025年已发货'!$H:$H=C917&amp;F917&amp;I917&amp;J917,"未发货")</f>
        <v>36</v>
      </c>
      <c r="I917" s="4" t="str">
        <f>VLOOKUP(B917,辅助信息!E:I,3,FALSE)</f>
        <v>（五冶达州国道542项目-三工区路基六工段）四川省达州市达川区赵固镇水文村</v>
      </c>
      <c r="J917" s="4" t="str">
        <f>VLOOKUP(B917,辅助信息!E:I,4,FALSE)</f>
        <v>谭鹏程</v>
      </c>
      <c r="K917" s="4">
        <f>VLOOKUP(J917,辅助信息!H:I,2,FALSE)</f>
        <v>18280895666</v>
      </c>
      <c r="L917" s="84" t="str">
        <f>VLOOKUP(B917,辅助信息!E:J,6,FALSE)</f>
        <v>五冶建设送货单,送货车型9.6米,装货前联系收货人核实到场规格,没提前告知进场规格现场不给予接收</v>
      </c>
      <c r="M917" s="98">
        <v>45728</v>
      </c>
      <c r="O917" s="71">
        <f ca="1" t="shared" si="28"/>
        <v>0</v>
      </c>
      <c r="P917" s="71">
        <f ca="1" t="shared" si="29"/>
        <v>58</v>
      </c>
      <c r="Q917" s="8" t="str">
        <f>VLOOKUP(B917,辅助信息!E:M,9,FALSE)</f>
        <v>ZTWM-CDGS-XS-2024-0181-五冶天府-国道542项目（二批次）</v>
      </c>
      <c r="R917" s="8"/>
    </row>
    <row r="918" hidden="1" spans="2:18">
      <c r="B918" s="4" t="s">
        <v>64</v>
      </c>
      <c r="C918" s="5">
        <v>45727</v>
      </c>
      <c r="D918" s="4" t="str">
        <f>VLOOKUP(B918,辅助信息!E:K,7,FALSE)</f>
        <v>JWDDCD2024102400111</v>
      </c>
      <c r="E918" s="4" t="str">
        <f>VLOOKUP(F918,辅助信息!A:B,2,FALSE)</f>
        <v>螺纹钢</v>
      </c>
      <c r="F918" s="4" t="s">
        <v>32</v>
      </c>
      <c r="G918" s="7">
        <v>6</v>
      </c>
      <c r="H918" s="94">
        <f>_xlfn._xlws.FILTER('[1]2025年已发货'!$E:$E,'[1]2025年已发货'!$F:$F&amp;'[1]2025年已发货'!$C:$C&amp;'[1]2025年已发货'!$G:$G&amp;'[1]2025年已发货'!$H:$H=C918&amp;F918&amp;I918&amp;J918,"未发货")</f>
        <v>6</v>
      </c>
      <c r="I918" s="4" t="str">
        <f>VLOOKUP(B918,辅助信息!E:I,3,FALSE)</f>
        <v>（五冶达州国道542项目-三工区桥梁3工段）四川省达州市达川区赵固镇水文村原村委会下300米</v>
      </c>
      <c r="J918" s="4" t="str">
        <f>VLOOKUP(B918,辅助信息!E:I,4,FALSE)</f>
        <v>李代茂</v>
      </c>
      <c r="K918" s="4">
        <f>VLOOKUP(J918,辅助信息!H:I,2,FALSE)</f>
        <v>18302833536</v>
      </c>
      <c r="L918" s="84" t="str">
        <f>VLOOKUP(B918,辅助信息!E:J,6,FALSE)</f>
        <v>五冶建设送货单,送货车型9.6米,装货前联系收货人核实到场规格,没提前告知进场规格现场不给予接收</v>
      </c>
      <c r="M918" s="98">
        <v>45728</v>
      </c>
      <c r="O918" s="71">
        <f ca="1" t="shared" si="28"/>
        <v>0</v>
      </c>
      <c r="P918" s="71">
        <f ca="1" t="shared" si="29"/>
        <v>58</v>
      </c>
      <c r="Q918" s="8" t="str">
        <f>VLOOKUP(B918,辅助信息!E:M,9,FALSE)</f>
        <v>ZTWM-CDGS-XS-2024-0181-五冶天府-国道542项目（二批次）</v>
      </c>
      <c r="R918" s="8"/>
    </row>
    <row r="919" hidden="1" spans="2:18">
      <c r="B919" s="4" t="s">
        <v>64</v>
      </c>
      <c r="C919" s="5">
        <v>45727</v>
      </c>
      <c r="D919" s="4" t="str">
        <f>VLOOKUP(B919,辅助信息!E:K,7,FALSE)</f>
        <v>JWDDCD2024102400111</v>
      </c>
      <c r="E919" s="4" t="str">
        <f>VLOOKUP(F919,辅助信息!A:B,2,FALSE)</f>
        <v>螺纹钢</v>
      </c>
      <c r="F919" s="4" t="s">
        <v>33</v>
      </c>
      <c r="G919" s="7">
        <v>6</v>
      </c>
      <c r="H919" s="94">
        <f>_xlfn._xlws.FILTER('[1]2025年已发货'!$E:$E,'[1]2025年已发货'!$F:$F&amp;'[1]2025年已发货'!$C:$C&amp;'[1]2025年已发货'!$G:$G&amp;'[1]2025年已发货'!$H:$H=C919&amp;F919&amp;I919&amp;J919,"未发货")</f>
        <v>6</v>
      </c>
      <c r="I919" s="4" t="str">
        <f>VLOOKUP(B919,辅助信息!E:I,3,FALSE)</f>
        <v>（五冶达州国道542项目-三工区桥梁3工段）四川省达州市达川区赵固镇水文村原村委会下300米</v>
      </c>
      <c r="J919" s="4" t="str">
        <f>VLOOKUP(B919,辅助信息!E:I,4,FALSE)</f>
        <v>李代茂</v>
      </c>
      <c r="K919" s="4">
        <f>VLOOKUP(J919,辅助信息!H:I,2,FALSE)</f>
        <v>18302833536</v>
      </c>
      <c r="L919" s="85"/>
      <c r="M919" s="98">
        <v>45728</v>
      </c>
      <c r="O919" s="71">
        <f ca="1" t="shared" si="28"/>
        <v>0</v>
      </c>
      <c r="P919" s="71">
        <f ca="1" t="shared" si="29"/>
        <v>58</v>
      </c>
      <c r="Q919" s="8" t="str">
        <f>VLOOKUP(B919,辅助信息!E:M,9,FALSE)</f>
        <v>ZTWM-CDGS-XS-2024-0181-五冶天府-国道542项目（二批次）</v>
      </c>
      <c r="R919" s="8"/>
    </row>
    <row r="920" hidden="1" spans="2:18">
      <c r="B920" s="4" t="s">
        <v>64</v>
      </c>
      <c r="C920" s="5">
        <v>45727</v>
      </c>
      <c r="D920" s="4" t="str">
        <f>VLOOKUP(B920,辅助信息!E:K,7,FALSE)</f>
        <v>JWDDCD2024102400111</v>
      </c>
      <c r="E920" s="4" t="str">
        <f>VLOOKUP(F920,辅助信息!A:B,2,FALSE)</f>
        <v>螺纹钢</v>
      </c>
      <c r="F920" s="4" t="s">
        <v>28</v>
      </c>
      <c r="G920" s="7">
        <v>9</v>
      </c>
      <c r="H920" s="94">
        <f>_xlfn._xlws.FILTER('[1]2025年已发货'!$E:$E,'[1]2025年已发货'!$F:$F&amp;'[1]2025年已发货'!$C:$C&amp;'[1]2025年已发货'!$G:$G&amp;'[1]2025年已发货'!$H:$H=C920&amp;F920&amp;I920&amp;J920,"未发货")</f>
        <v>9</v>
      </c>
      <c r="I920" s="4" t="str">
        <f>VLOOKUP(B920,辅助信息!E:I,3,FALSE)</f>
        <v>（五冶达州国道542项目-三工区桥梁3工段）四川省达州市达川区赵固镇水文村原村委会下300米</v>
      </c>
      <c r="J920" s="4" t="str">
        <f>VLOOKUP(B920,辅助信息!E:I,4,FALSE)</f>
        <v>李代茂</v>
      </c>
      <c r="K920" s="4">
        <f>VLOOKUP(J920,辅助信息!H:I,2,FALSE)</f>
        <v>18302833536</v>
      </c>
      <c r="L920" s="85"/>
      <c r="M920" s="98">
        <v>45728</v>
      </c>
      <c r="O920" s="71">
        <f ca="1" t="shared" si="28"/>
        <v>0</v>
      </c>
      <c r="P920" s="71">
        <f ca="1" t="shared" si="29"/>
        <v>58</v>
      </c>
      <c r="Q920" s="8" t="str">
        <f>VLOOKUP(B920,辅助信息!E:M,9,FALSE)</f>
        <v>ZTWM-CDGS-XS-2024-0181-五冶天府-国道542项目（二批次）</v>
      </c>
      <c r="R920" s="8"/>
    </row>
    <row r="921" hidden="1" spans="2:18">
      <c r="B921" s="4" t="s">
        <v>64</v>
      </c>
      <c r="C921" s="5">
        <v>45727</v>
      </c>
      <c r="D921" s="4" t="str">
        <f>VLOOKUP(B921,辅助信息!E:K,7,FALSE)</f>
        <v>JWDDCD2024102400111</v>
      </c>
      <c r="E921" s="4" t="str">
        <f>VLOOKUP(F921,辅助信息!A:B,2,FALSE)</f>
        <v>螺纹钢</v>
      </c>
      <c r="F921" s="4" t="s">
        <v>65</v>
      </c>
      <c r="G921" s="7">
        <f>42+12</f>
        <v>54</v>
      </c>
      <c r="H921" s="94">
        <f>_xlfn._xlws.FILTER('[1]2025年已发货'!$E:$E,'[1]2025年已发货'!$F:$F&amp;'[1]2025年已发货'!$C:$C&amp;'[1]2025年已发货'!$G:$G&amp;'[1]2025年已发货'!$H:$H=C921&amp;F921&amp;I921&amp;J921,"未发货")</f>
        <v>54</v>
      </c>
      <c r="I921" s="4" t="str">
        <f>VLOOKUP(B921,辅助信息!E:I,3,FALSE)</f>
        <v>（五冶达州国道542项目-三工区桥梁3工段）四川省达州市达川区赵固镇水文村原村委会下300米</v>
      </c>
      <c r="J921" s="4" t="str">
        <f>VLOOKUP(B921,辅助信息!E:I,4,FALSE)</f>
        <v>李代茂</v>
      </c>
      <c r="K921" s="4">
        <f>VLOOKUP(J921,辅助信息!H:I,2,FALSE)</f>
        <v>18302833536</v>
      </c>
      <c r="L921" s="85"/>
      <c r="M921" s="98">
        <v>45728</v>
      </c>
      <c r="O921" s="71">
        <f ca="1" t="shared" si="28"/>
        <v>0</v>
      </c>
      <c r="P921" s="71">
        <f ca="1" t="shared" si="29"/>
        <v>58</v>
      </c>
      <c r="Q921" s="8" t="str">
        <f>VLOOKUP(B921,辅助信息!E:M,9,FALSE)</f>
        <v>ZTWM-CDGS-XS-2024-0181-五冶天府-国道542项目（二批次）</v>
      </c>
      <c r="R921" s="8"/>
    </row>
    <row r="922" hidden="1" spans="2:18">
      <c r="B922" s="4" t="s">
        <v>64</v>
      </c>
      <c r="C922" s="5">
        <v>45727</v>
      </c>
      <c r="D922" s="4" t="str">
        <f>VLOOKUP(B922,辅助信息!E:K,7,FALSE)</f>
        <v>JWDDCD2024102400111</v>
      </c>
      <c r="E922" s="4" t="str">
        <f>VLOOKUP(F922,辅助信息!A:B,2,FALSE)</f>
        <v>螺纹钢</v>
      </c>
      <c r="F922" s="4" t="s">
        <v>52</v>
      </c>
      <c r="G922" s="7">
        <f>21+9</f>
        <v>30</v>
      </c>
      <c r="H922" s="94">
        <f>_xlfn._xlws.FILTER('[1]2025年已发货'!$E:$E,'[1]2025年已发货'!$F:$F&amp;'[1]2025年已发货'!$C:$C&amp;'[1]2025年已发货'!$G:$G&amp;'[1]2025年已发货'!$H:$H=C922&amp;F922&amp;I922&amp;J922,"未发货")</f>
        <v>30</v>
      </c>
      <c r="I922" s="4" t="str">
        <f>VLOOKUP(B922,辅助信息!E:I,3,FALSE)</f>
        <v>（五冶达州国道542项目-三工区桥梁3工段）四川省达州市达川区赵固镇水文村原村委会下300米</v>
      </c>
      <c r="J922" s="4" t="str">
        <f>VLOOKUP(B922,辅助信息!E:I,4,FALSE)</f>
        <v>李代茂</v>
      </c>
      <c r="K922" s="4">
        <f>VLOOKUP(J922,辅助信息!H:I,2,FALSE)</f>
        <v>18302833536</v>
      </c>
      <c r="L922" s="83"/>
      <c r="M922" s="98">
        <v>45728</v>
      </c>
      <c r="O922" s="71">
        <f ca="1" t="shared" si="28"/>
        <v>0</v>
      </c>
      <c r="P922" s="71">
        <f ca="1" t="shared" si="29"/>
        <v>58</v>
      </c>
      <c r="Q922" s="8" t="str">
        <f>VLOOKUP(B922,辅助信息!E:M,9,FALSE)</f>
        <v>ZTWM-CDGS-XS-2024-0181-五冶天府-国道542项目（二批次）</v>
      </c>
      <c r="R922" s="8"/>
    </row>
    <row r="923" hidden="1" spans="2:18">
      <c r="B923" s="4" t="s">
        <v>60</v>
      </c>
      <c r="C923" s="5">
        <v>45727</v>
      </c>
      <c r="D923" s="4" t="str">
        <f>VLOOKUP(B923,辅助信息!E:K,7,FALSE)</f>
        <v>JWDDCD2025021900064</v>
      </c>
      <c r="E923" s="4" t="str">
        <f>VLOOKUP(F923,辅助信息!A:B,2,FALSE)</f>
        <v>高线</v>
      </c>
      <c r="F923" s="4" t="s">
        <v>51</v>
      </c>
      <c r="G923" s="7">
        <v>9</v>
      </c>
      <c r="H923" s="94">
        <f>_xlfn._xlws.FILTER('[1]2025年已发货'!$E:$E,'[1]2025年已发货'!$F:$F&amp;'[1]2025年已发货'!$C:$C&amp;'[1]2025年已发货'!$G:$G&amp;'[1]2025年已发货'!$H:$H=C923&amp;F923&amp;I923&amp;J923,"未发货")</f>
        <v>10</v>
      </c>
      <c r="I923" s="4" t="str">
        <f>VLOOKUP(B923,辅助信息!E:I,3,FALSE)</f>
        <v>(五冶钢构医学科学产业园建设项目房建二部-六标)四川省南充市顺庆区搬罾街道学府大道二段</v>
      </c>
      <c r="J923" s="4" t="str">
        <f>VLOOKUP(B923,辅助信息!E:I,4,FALSE)</f>
        <v>安南</v>
      </c>
      <c r="K923" s="4">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71">
        <f ca="1" t="shared" si="28"/>
        <v>0</v>
      </c>
      <c r="P923" s="71">
        <f ca="1" t="shared" si="29"/>
        <v>58</v>
      </c>
      <c r="Q923" s="8" t="str">
        <f>VLOOKUP(B923,辅助信息!E:M,9,FALSE)</f>
        <v>ZTWM-CDGS-XS-2024-0248-五冶钢构-南充市医学院项目</v>
      </c>
      <c r="R923" s="8"/>
    </row>
    <row r="924" hidden="1" spans="2:18">
      <c r="B924" s="4" t="s">
        <v>60</v>
      </c>
      <c r="C924" s="5">
        <v>45727</v>
      </c>
      <c r="D924" s="4" t="str">
        <f>VLOOKUP(B924,辅助信息!E:K,7,FALSE)</f>
        <v>JWDDCD2025021900064</v>
      </c>
      <c r="E924" s="4" t="str">
        <f>VLOOKUP(F924,辅助信息!A:B,2,FALSE)</f>
        <v>螺纹钢</v>
      </c>
      <c r="F924" s="4" t="s">
        <v>27</v>
      </c>
      <c r="G924" s="7">
        <v>16</v>
      </c>
      <c r="H924" s="94">
        <f>_xlfn._xlws.FILTER('[1]2025年已发货'!$E:$E,'[1]2025年已发货'!$F:$F&amp;'[1]2025年已发货'!$C:$C&amp;'[1]2025年已发货'!$G:$G&amp;'[1]2025年已发货'!$H:$H=C924&amp;F924&amp;I924&amp;J924,"未发货")</f>
        <v>16</v>
      </c>
      <c r="I924" s="4" t="str">
        <f>VLOOKUP(B924,辅助信息!E:I,3,FALSE)</f>
        <v>(五冶钢构医学科学产业园建设项目房建二部-六标)四川省南充市顺庆区搬罾街道学府大道二段</v>
      </c>
      <c r="J924" s="4" t="str">
        <f>VLOOKUP(B924,辅助信息!E:I,4,FALSE)</f>
        <v>安南</v>
      </c>
      <c r="K924" s="4">
        <f>VLOOKUP(J924,辅助信息!H:I,2,FALSE)</f>
        <v>19950525030</v>
      </c>
      <c r="L924" s="85"/>
      <c r="M924" s="98">
        <v>45728</v>
      </c>
      <c r="O924" s="71">
        <f ca="1" t="shared" si="28"/>
        <v>0</v>
      </c>
      <c r="P924" s="71">
        <f ca="1" t="shared" si="29"/>
        <v>58</v>
      </c>
      <c r="Q924" s="8" t="str">
        <f>VLOOKUP(B924,辅助信息!E:M,9,FALSE)</f>
        <v>ZTWM-CDGS-XS-2024-0248-五冶钢构-南充市医学院项目</v>
      </c>
      <c r="R924" s="8"/>
    </row>
    <row r="925" hidden="1" spans="2:18">
      <c r="B925" s="4" t="s">
        <v>60</v>
      </c>
      <c r="C925" s="5">
        <v>45727</v>
      </c>
      <c r="D925" s="4" t="str">
        <f>VLOOKUP(B925,辅助信息!E:K,7,FALSE)</f>
        <v>JWDDCD2025021900064</v>
      </c>
      <c r="E925" s="4" t="str">
        <f>VLOOKUP(F925,辅助信息!A:B,2,FALSE)</f>
        <v>螺纹钢</v>
      </c>
      <c r="F925" s="4" t="s">
        <v>19</v>
      </c>
      <c r="G925" s="7">
        <v>15</v>
      </c>
      <c r="H925" s="94">
        <f>_xlfn._xlws.FILTER('[1]2025年已发货'!$E:$E,'[1]2025年已发货'!$F:$F&amp;'[1]2025年已发货'!$C:$C&amp;'[1]2025年已发货'!$G:$G&amp;'[1]2025年已发货'!$H:$H=C925&amp;F925&amp;I925&amp;J925,"未发货")</f>
        <v>15</v>
      </c>
      <c r="I925" s="4" t="str">
        <f>VLOOKUP(B925,辅助信息!E:I,3,FALSE)</f>
        <v>(五冶钢构医学科学产业园建设项目房建二部-六标)四川省南充市顺庆区搬罾街道学府大道二段</v>
      </c>
      <c r="J925" s="4" t="str">
        <f>VLOOKUP(B925,辅助信息!E:I,4,FALSE)</f>
        <v>安南</v>
      </c>
      <c r="K925" s="4">
        <f>VLOOKUP(J925,辅助信息!H:I,2,FALSE)</f>
        <v>19950525030</v>
      </c>
      <c r="L925" s="85"/>
      <c r="M925" s="98">
        <v>45728</v>
      </c>
      <c r="O925" s="71">
        <f ca="1" t="shared" si="28"/>
        <v>0</v>
      </c>
      <c r="P925" s="71">
        <f ca="1" t="shared" si="29"/>
        <v>58</v>
      </c>
      <c r="Q925" s="8" t="str">
        <f>VLOOKUP(B925,辅助信息!E:M,9,FALSE)</f>
        <v>ZTWM-CDGS-XS-2024-0248-五冶钢构-南充市医学院项目</v>
      </c>
      <c r="R925" s="8"/>
    </row>
    <row r="926" hidden="1" spans="2:18">
      <c r="B926" s="4" t="s">
        <v>60</v>
      </c>
      <c r="C926" s="5">
        <v>45727</v>
      </c>
      <c r="D926" s="4" t="str">
        <f>VLOOKUP(B926,辅助信息!E:K,7,FALSE)</f>
        <v>JWDDCD2025021900064</v>
      </c>
      <c r="E926" s="4" t="str">
        <f>VLOOKUP(F926,辅助信息!A:B,2,FALSE)</f>
        <v>螺纹钢</v>
      </c>
      <c r="F926" s="4" t="s">
        <v>32</v>
      </c>
      <c r="G926" s="7">
        <v>10</v>
      </c>
      <c r="H926" s="94">
        <f>_xlfn._xlws.FILTER('[1]2025年已发货'!$E:$E,'[1]2025年已发货'!$F:$F&amp;'[1]2025年已发货'!$C:$C&amp;'[1]2025年已发货'!$G:$G&amp;'[1]2025年已发货'!$H:$H=C926&amp;F926&amp;I926&amp;J926,"未发货")</f>
        <v>12</v>
      </c>
      <c r="I926" s="4" t="str">
        <f>VLOOKUP(B926,辅助信息!E:I,3,FALSE)</f>
        <v>(五冶钢构医学科学产业园建设项目房建二部-六标)四川省南充市顺庆区搬罾街道学府大道二段</v>
      </c>
      <c r="J926" s="4" t="str">
        <f>VLOOKUP(B926,辅助信息!E:I,4,FALSE)</f>
        <v>安南</v>
      </c>
      <c r="K926" s="4">
        <f>VLOOKUP(J926,辅助信息!H:I,2,FALSE)</f>
        <v>19950525030</v>
      </c>
      <c r="L926" s="85"/>
      <c r="M926" s="98">
        <v>45728</v>
      </c>
      <c r="O926" s="71">
        <f ca="1" t="shared" si="28"/>
        <v>0</v>
      </c>
      <c r="P926" s="71">
        <f ca="1" t="shared" si="29"/>
        <v>58</v>
      </c>
      <c r="Q926" s="8" t="str">
        <f>VLOOKUP(B926,辅助信息!E:M,9,FALSE)</f>
        <v>ZTWM-CDGS-XS-2024-0248-五冶钢构-南充市医学院项目</v>
      </c>
      <c r="R926" s="8"/>
    </row>
    <row r="927" hidden="1" spans="2:18">
      <c r="B927" s="4" t="s">
        <v>60</v>
      </c>
      <c r="C927" s="5">
        <v>45727</v>
      </c>
      <c r="D927" s="4" t="str">
        <f>VLOOKUP(B927,辅助信息!E:K,7,FALSE)</f>
        <v>JWDDCD2025021900064</v>
      </c>
      <c r="E927" s="4" t="str">
        <f>VLOOKUP(F927,辅助信息!A:B,2,FALSE)</f>
        <v>螺纹钢</v>
      </c>
      <c r="F927" s="4" t="s">
        <v>18</v>
      </c>
      <c r="G927" s="7">
        <v>20</v>
      </c>
      <c r="H927" s="94">
        <f>_xlfn._xlws.FILTER('[1]2025年已发货'!$E:$E,'[1]2025年已发货'!$F:$F&amp;'[1]2025年已发货'!$C:$C&amp;'[1]2025年已发货'!$G:$G&amp;'[1]2025年已发货'!$H:$H=C927&amp;F927&amp;I927&amp;J927,"未发货")</f>
        <v>20</v>
      </c>
      <c r="I927" s="4" t="str">
        <f>VLOOKUP(B927,辅助信息!E:I,3,FALSE)</f>
        <v>(五冶钢构医学科学产业园建设项目房建二部-六标)四川省南充市顺庆区搬罾街道学府大道二段</v>
      </c>
      <c r="J927" s="4" t="str">
        <f>VLOOKUP(B927,辅助信息!E:I,4,FALSE)</f>
        <v>安南</v>
      </c>
      <c r="K927" s="4">
        <f>VLOOKUP(J927,辅助信息!H:I,2,FALSE)</f>
        <v>19950525030</v>
      </c>
      <c r="L927" s="83"/>
      <c r="M927" s="98">
        <v>45728</v>
      </c>
      <c r="O927" s="71">
        <f ca="1" t="shared" si="28"/>
        <v>0</v>
      </c>
      <c r="P927" s="71">
        <f ca="1" t="shared" si="29"/>
        <v>58</v>
      </c>
      <c r="Q927" s="8" t="str">
        <f>VLOOKUP(B927,辅助信息!E:M,9,FALSE)</f>
        <v>ZTWM-CDGS-XS-2024-0248-五冶钢构-南充市医学院项目</v>
      </c>
      <c r="R927" s="8"/>
    </row>
    <row r="928" hidden="1" spans="2:18">
      <c r="B928" s="4" t="s">
        <v>68</v>
      </c>
      <c r="C928" s="5">
        <v>45727</v>
      </c>
      <c r="D928" s="4" t="s">
        <v>115</v>
      </c>
      <c r="E928" s="4" t="s">
        <v>116</v>
      </c>
      <c r="F928" s="4" t="s">
        <v>27</v>
      </c>
      <c r="G928" s="7">
        <v>11</v>
      </c>
      <c r="H928" s="7">
        <f>_xlfn._xlws.FILTER('[1]2025年已发货'!$E:$E,'[1]2025年已发货'!$F:$F&amp;'[1]2025年已发货'!$C:$C&amp;'[1]2025年已发货'!$G:$G&amp;'[1]2025年已发货'!$H:$H=C928&amp;F928&amp;I928&amp;J928,"未发货")</f>
        <v>11</v>
      </c>
      <c r="I928" s="4" t="str">
        <f>VLOOKUP(B928,辅助信息!E:I,3,FALSE)</f>
        <v>（商投建工达州中医药科技园-2工区-景观桥）达州市通川区达州中医药职业学院犀牛大道北段</v>
      </c>
      <c r="J928" s="4" t="str">
        <f>VLOOKUP(B928,辅助信息!E:I,4,FALSE)</f>
        <v>李波</v>
      </c>
      <c r="K928" s="4">
        <f>VLOOKUP(J928,辅助信息!H:I,2,FALSE)</f>
        <v>18381899787</v>
      </c>
      <c r="L928" s="84" t="str">
        <f>VLOOKUP(B931,辅助信息!E:J,6,FALSE)</f>
        <v>控制炉批号尽量少,优先安排达钢,提前联系到场规格及数量</v>
      </c>
      <c r="M928" s="98">
        <v>45726</v>
      </c>
      <c r="O928" s="71">
        <f ca="1" t="shared" si="28"/>
        <v>0</v>
      </c>
      <c r="P928" s="71">
        <f ca="1" t="shared" si="29"/>
        <v>60</v>
      </c>
      <c r="Q928" s="8" t="str">
        <f>VLOOKUP(B928,辅助信息!E:M,9,FALSE)</f>
        <v>ZTWM-CDGS-XS-2024-0134-商投建工达州中医药科技成果示范园项目</v>
      </c>
      <c r="R928" s="8"/>
    </row>
    <row r="929" hidden="1" spans="2:18">
      <c r="B929" s="4" t="s">
        <v>68</v>
      </c>
      <c r="C929" s="5">
        <v>45727</v>
      </c>
      <c r="D929" s="4" t="s">
        <v>115</v>
      </c>
      <c r="E929" s="4" t="s">
        <v>116</v>
      </c>
      <c r="F929" s="4" t="s">
        <v>32</v>
      </c>
      <c r="G929" s="7">
        <v>132</v>
      </c>
      <c r="H929" s="94">
        <f>_xlfn._xlws.FILTER('[1]2025年已发货'!$E:$E,'[1]2025年已发货'!$F:$F&amp;'[1]2025年已发货'!$C:$C&amp;'[1]2025年已发货'!$G:$G&amp;'[1]2025年已发货'!$H:$H=C929&amp;F929&amp;I929&amp;J929,"未发货")</f>
        <v>80</v>
      </c>
      <c r="I929" s="4" t="str">
        <f>VLOOKUP(B929,辅助信息!E:I,3,FALSE)</f>
        <v>（商投建工达州中医药科技园-2工区-景观桥）达州市通川区达州中医药职业学院犀牛大道北段</v>
      </c>
      <c r="J929" s="4" t="str">
        <f>VLOOKUP(B929,辅助信息!E:I,4,FALSE)</f>
        <v>李波</v>
      </c>
      <c r="K929" s="4">
        <f>VLOOKUP(J929,辅助信息!H:I,2,FALSE)</f>
        <v>18381899787</v>
      </c>
      <c r="L929" s="85"/>
      <c r="M929" s="98">
        <v>45726</v>
      </c>
      <c r="O929" s="71">
        <f ca="1" t="shared" si="28"/>
        <v>0</v>
      </c>
      <c r="P929" s="71">
        <f ca="1" t="shared" si="29"/>
        <v>60</v>
      </c>
      <c r="Q929" s="8" t="str">
        <f>VLOOKUP(B929,辅助信息!E:M,9,FALSE)</f>
        <v>ZTWM-CDGS-XS-2024-0134-商投建工达州中医药科技成果示范园项目</v>
      </c>
      <c r="R929" s="8"/>
    </row>
    <row r="930" hidden="1" spans="2:18">
      <c r="B930" s="4" t="s">
        <v>68</v>
      </c>
      <c r="C930" s="5">
        <v>45727</v>
      </c>
      <c r="D930" s="4" t="s">
        <v>115</v>
      </c>
      <c r="E930" s="4" t="s">
        <v>116</v>
      </c>
      <c r="F930" s="4" t="s">
        <v>33</v>
      </c>
      <c r="G930" s="7">
        <v>19</v>
      </c>
      <c r="H930" s="94">
        <f>_xlfn._xlws.FILTER('[1]2025年已发货'!$E:$E,'[1]2025年已发货'!$F:$F&amp;'[1]2025年已发货'!$C:$C&amp;'[1]2025年已发货'!$G:$G&amp;'[1]2025年已发货'!$H:$H=C930&amp;F930&amp;I930&amp;J930,"未发货")</f>
        <v>18</v>
      </c>
      <c r="I930" s="4" t="str">
        <f>VLOOKUP(B930,辅助信息!E:I,3,FALSE)</f>
        <v>（商投建工达州中医药科技园-2工区-景观桥）达州市通川区达州中医药职业学院犀牛大道北段</v>
      </c>
      <c r="J930" s="4" t="str">
        <f>VLOOKUP(B930,辅助信息!E:I,4,FALSE)</f>
        <v>李波</v>
      </c>
      <c r="K930" s="4">
        <f>VLOOKUP(J930,辅助信息!H:I,2,FALSE)</f>
        <v>18381899787</v>
      </c>
      <c r="L930" s="85"/>
      <c r="M930" s="98">
        <v>45726</v>
      </c>
      <c r="O930" s="71">
        <f ca="1" t="shared" ref="O930:O993" si="30">IF(OR(M930="",N930&lt;&gt;""),"",MAX(M930-TODAY(),0))</f>
        <v>0</v>
      </c>
      <c r="P930" s="71">
        <f ca="1" t="shared" ref="P930:P993" si="31">IF(M930="","",IF(N930&lt;&gt;"",MAX(N930-M930,0),IF(TODAY()&gt;M930,TODAY()-M930,0)))</f>
        <v>60</v>
      </c>
      <c r="Q930" s="8" t="str">
        <f>VLOOKUP(B930,辅助信息!E:M,9,FALSE)</f>
        <v>ZTWM-CDGS-XS-2024-0134-商投建工达州中医药科技成果示范园项目</v>
      </c>
      <c r="R930" s="8"/>
    </row>
    <row r="931" hidden="1" spans="2:18">
      <c r="B931" s="4" t="s">
        <v>68</v>
      </c>
      <c r="C931" s="5">
        <v>45727</v>
      </c>
      <c r="D931" s="4" t="str">
        <f>VLOOKUP(B931,辅助信息!E:K,7,FALSE)</f>
        <v>JWDDCD2025050800081</v>
      </c>
      <c r="E931" s="4" t="str">
        <f>VLOOKUP(F931,辅助信息!A:B,2,FALSE)</f>
        <v>螺纹钢</v>
      </c>
      <c r="F931" s="4" t="s">
        <v>18</v>
      </c>
      <c r="G931" s="7">
        <v>14</v>
      </c>
      <c r="H931" s="7">
        <f>_xlfn._xlws.FILTER('[1]2025年已发货'!$E:$E,'[1]2025年已发货'!$F:$F&amp;'[1]2025年已发货'!$C:$C&amp;'[1]2025年已发货'!$G:$G&amp;'[1]2025年已发货'!$H:$H=C931&amp;F931&amp;I931&amp;J931,"未发货")</f>
        <v>14</v>
      </c>
      <c r="I931" s="4" t="str">
        <f>VLOOKUP(B931,辅助信息!E:I,3,FALSE)</f>
        <v>（商投建工达州中医药科技园-2工区-景观桥）达州市通川区达州中医药职业学院犀牛大道北段</v>
      </c>
      <c r="J931" s="4" t="str">
        <f>VLOOKUP(B931,辅助信息!E:I,4,FALSE)</f>
        <v>李波</v>
      </c>
      <c r="K931" s="4">
        <f>VLOOKUP(J931,辅助信息!H:I,2,FALSE)</f>
        <v>18381899787</v>
      </c>
      <c r="L931" s="83"/>
      <c r="M931" s="98">
        <v>45726</v>
      </c>
      <c r="O931" s="71">
        <f ca="1" t="shared" si="30"/>
        <v>0</v>
      </c>
      <c r="P931" s="71">
        <f ca="1" t="shared" si="31"/>
        <v>60</v>
      </c>
      <c r="Q931" s="8" t="str">
        <f>VLOOKUP(B931,辅助信息!E:M,9,FALSE)</f>
        <v>ZTWM-CDGS-XS-2024-0134-商投建工达州中医药科技成果示范园项目</v>
      </c>
      <c r="R931" s="8"/>
    </row>
    <row r="932" hidden="1" spans="2:18">
      <c r="B932" s="4" t="s">
        <v>64</v>
      </c>
      <c r="C932" s="5">
        <v>45727</v>
      </c>
      <c r="D932" s="4" t="str">
        <f>VLOOKUP(B932,辅助信息!E:K,7,FALSE)</f>
        <v>JWDDCD2024102400111</v>
      </c>
      <c r="E932" s="4" t="str">
        <f>VLOOKUP(F932,辅助信息!A:B,2,FALSE)</f>
        <v>螺纹钢</v>
      </c>
      <c r="F932" s="4" t="s">
        <v>65</v>
      </c>
      <c r="G932" s="7">
        <v>12</v>
      </c>
      <c r="H932" s="94">
        <v>12</v>
      </c>
      <c r="I932" s="4" t="str">
        <f>VLOOKUP(B932,辅助信息!E:I,3,FALSE)</f>
        <v>（五冶达州国道542项目-三工区桥梁3工段）四川省达州市达川区赵固镇水文村原村委会下300米</v>
      </c>
      <c r="J932" s="4" t="str">
        <f>VLOOKUP(B932,辅助信息!E:I,4,FALSE)</f>
        <v>李代茂</v>
      </c>
      <c r="K932" s="4">
        <f>VLOOKUP(J932,辅助信息!H:I,2,FALSE)</f>
        <v>18302833536</v>
      </c>
      <c r="L932" s="84" t="str">
        <f>VLOOKUP(B932,辅助信息!E:J,6,FALSE)</f>
        <v>五冶建设送货单,送货车型9.6米,装货前联系收货人核实到场规格,没提前告知进场规格现场不给予接收</v>
      </c>
      <c r="M932" s="98">
        <v>45726</v>
      </c>
      <c r="O932" s="71">
        <f ca="1" t="shared" si="30"/>
        <v>0</v>
      </c>
      <c r="P932" s="71">
        <f ca="1" t="shared" si="31"/>
        <v>60</v>
      </c>
      <c r="Q932" s="8" t="str">
        <f>VLOOKUP(B932,辅助信息!E:M,9,FALSE)</f>
        <v>ZTWM-CDGS-XS-2024-0181-五冶天府-国道542项目（二批次）</v>
      </c>
      <c r="R932" s="8"/>
    </row>
    <row r="933" hidden="1" spans="2:18">
      <c r="B933" s="4" t="s">
        <v>64</v>
      </c>
      <c r="C933" s="5">
        <v>45727</v>
      </c>
      <c r="D933" s="4" t="str">
        <f>VLOOKUP(B933,辅助信息!E:K,7,FALSE)</f>
        <v>JWDDCD2024102400111</v>
      </c>
      <c r="E933" s="4" t="str">
        <f>VLOOKUP(F933,辅助信息!A:B,2,FALSE)</f>
        <v>螺纹钢</v>
      </c>
      <c r="F933" s="4" t="s">
        <v>52</v>
      </c>
      <c r="G933" s="7">
        <v>8</v>
      </c>
      <c r="H933" s="94">
        <v>8</v>
      </c>
      <c r="I933" s="4" t="str">
        <f>VLOOKUP(B933,辅助信息!E:I,3,FALSE)</f>
        <v>（五冶达州国道542项目-三工区桥梁3工段）四川省达州市达川区赵固镇水文村原村委会下300米</v>
      </c>
      <c r="J933" s="4" t="str">
        <f>VLOOKUP(B933,辅助信息!E:I,4,FALSE)</f>
        <v>李代茂</v>
      </c>
      <c r="K933" s="4">
        <f>VLOOKUP(J933,辅助信息!H:I,2,FALSE)</f>
        <v>18302833536</v>
      </c>
      <c r="L933" s="83"/>
      <c r="M933" s="98">
        <v>45726</v>
      </c>
      <c r="O933" s="71">
        <f ca="1" t="shared" si="30"/>
        <v>0</v>
      </c>
      <c r="P933" s="71">
        <f ca="1" t="shared" si="31"/>
        <v>60</v>
      </c>
      <c r="Q933" s="8" t="str">
        <f>VLOOKUP(B933,辅助信息!E:M,9,FALSE)</f>
        <v>ZTWM-CDGS-XS-2024-0181-五冶天府-国道542项目（二批次）</v>
      </c>
      <c r="R933" s="8"/>
    </row>
    <row r="934" ht="56.25" hidden="1" customHeight="1" spans="2:18">
      <c r="B934" s="4" t="s">
        <v>29</v>
      </c>
      <c r="C934" s="5">
        <v>45727</v>
      </c>
      <c r="D934" s="4" t="str">
        <f>VLOOKUP(B934,辅助信息!E:K,7,FALSE)</f>
        <v>JWDDCD2024102400111</v>
      </c>
      <c r="E934" s="4" t="str">
        <f>VLOOKUP(F934,辅助信息!A:B,2,FALSE)</f>
        <v>螺纹钢</v>
      </c>
      <c r="F934" s="4" t="s">
        <v>28</v>
      </c>
      <c r="G934" s="7">
        <v>70</v>
      </c>
      <c r="H934" s="94">
        <f>_xlfn._xlws.FILTER('[1]2025年已发货'!$E:$E,'[1]2025年已发货'!$F:$F&amp;'[1]2025年已发货'!$C:$C&amp;'[1]2025年已发货'!$G:$G&amp;'[1]2025年已发货'!$H:$H=C934&amp;F934&amp;I934&amp;J934,"未发货")</f>
        <v>70</v>
      </c>
      <c r="I934" s="4" t="str">
        <f>VLOOKUP(B934,辅助信息!E:I,3,FALSE)</f>
        <v>（五冶达州国道542项目-二工区黄家湾隧道工段）四川省达州市达川区赵固镇黄家坡</v>
      </c>
      <c r="J934" s="4" t="str">
        <f>VLOOKUP(B934,辅助信息!E:I,4,FALSE)</f>
        <v>罗永方</v>
      </c>
      <c r="K934" s="4">
        <f>VLOOKUP(J934,辅助信息!H:I,2,FALSE)</f>
        <v>13551450899</v>
      </c>
      <c r="L934" s="84" t="str">
        <f>VLOOKUP(B934,辅助信息!E:J,6,FALSE)</f>
        <v>五冶建设送货单,4份材质书,送货车型9.6米,装货前联系收货人核实到场规格,没提前告知进场规格现场不给予接收</v>
      </c>
      <c r="M934" s="98">
        <v>45726</v>
      </c>
      <c r="O934" s="71">
        <f ca="1" t="shared" si="30"/>
        <v>0</v>
      </c>
      <c r="P934" s="71">
        <f ca="1" t="shared" si="31"/>
        <v>60</v>
      </c>
      <c r="Q934" s="8" t="str">
        <f>VLOOKUP(B934,辅助信息!E:M,9,FALSE)</f>
        <v>ZTWM-CDGS-XS-2024-0181-五冶天府-国道542项目（二批次）</v>
      </c>
      <c r="R934" s="8"/>
    </row>
    <row r="935" hidden="1" spans="2:18">
      <c r="B935" s="4" t="s">
        <v>54</v>
      </c>
      <c r="C935" s="5">
        <v>45727</v>
      </c>
      <c r="D935" s="4" t="str">
        <f>VLOOKUP(B935,辅助信息!E:K,7,FALSE)</f>
        <v>JWDDCD2024102400111</v>
      </c>
      <c r="E935" s="4" t="str">
        <f>VLOOKUP(F935,辅助信息!A:B,2,FALSE)</f>
        <v>螺纹钢</v>
      </c>
      <c r="F935" s="4" t="s">
        <v>32</v>
      </c>
      <c r="G935" s="7">
        <f>46-27</f>
        <v>19</v>
      </c>
      <c r="H935" s="94">
        <f>_xlfn._xlws.FILTER('[1]2025年已发货'!$E:$E,'[1]2025年已发货'!$F:$F&amp;'[1]2025年已发货'!$C:$C&amp;'[1]2025年已发货'!$G:$G&amp;'[1]2025年已发货'!$H:$H=C935&amp;F935&amp;I935&amp;J935,"未发货")</f>
        <v>19</v>
      </c>
      <c r="I935" s="4" t="str">
        <f>VLOOKUP(B935,辅助信息!E:I,3,FALSE)</f>
        <v>（五冶达州国道542项目-二工区巴河特大桥工段-5号墩）四川省达州市达川区石梯镇固家村村民委员会</v>
      </c>
      <c r="J935" s="4" t="str">
        <f>VLOOKUP(B935,辅助信息!E:I,4,FALSE)</f>
        <v>谭福中</v>
      </c>
      <c r="K935" s="4">
        <f>VLOOKUP(J935,辅助信息!H:I,2,FALSE)</f>
        <v>15828538619</v>
      </c>
      <c r="L935" s="84" t="str">
        <f>VLOOKUP(B935,辅助信息!E:J,6,FALSE)</f>
        <v>五冶建设送货单,4份材质书,送货车型13米,装货前联系收货人核实到场规格,没提前告知进场规格现场不给予接收</v>
      </c>
      <c r="M935" s="98">
        <v>45728</v>
      </c>
      <c r="O935" s="71">
        <f ca="1" t="shared" si="30"/>
        <v>0</v>
      </c>
      <c r="P935" s="71">
        <f ca="1" t="shared" si="31"/>
        <v>58</v>
      </c>
      <c r="Q935" s="8" t="str">
        <f>VLOOKUP(B935,辅助信息!E:M,9,FALSE)</f>
        <v>ZTWM-CDGS-XS-2024-0181-五冶天府-国道542项目（二批次）</v>
      </c>
      <c r="R935" s="8"/>
    </row>
    <row r="936" hidden="1" spans="2:18">
      <c r="B936" s="4" t="s">
        <v>54</v>
      </c>
      <c r="C936" s="5">
        <v>45727</v>
      </c>
      <c r="D936" s="4" t="str">
        <f>VLOOKUP(B936,辅助信息!E:K,7,FALSE)</f>
        <v>JWDDCD2024102400111</v>
      </c>
      <c r="E936" s="4" t="str">
        <f>VLOOKUP(F936,辅助信息!A:B,2,FALSE)</f>
        <v>螺纹钢</v>
      </c>
      <c r="F936" s="4" t="s">
        <v>52</v>
      </c>
      <c r="G936" s="7">
        <v>2</v>
      </c>
      <c r="H936" s="94">
        <f>_xlfn._xlws.FILTER('[1]2025年已发货'!$E:$E,'[1]2025年已发货'!$F:$F&amp;'[1]2025年已发货'!$C:$C&amp;'[1]2025年已发货'!$G:$G&amp;'[1]2025年已发货'!$H:$H=C936&amp;F936&amp;I936&amp;J936,"未发货")</f>
        <v>2</v>
      </c>
      <c r="I936" s="4" t="str">
        <f>VLOOKUP(B936,辅助信息!E:I,3,FALSE)</f>
        <v>（五冶达州国道542项目-二工区巴河特大桥工段-5号墩）四川省达州市达川区石梯镇固家村村民委员会</v>
      </c>
      <c r="J936" s="4" t="str">
        <f>VLOOKUP(B936,辅助信息!E:I,4,FALSE)</f>
        <v>谭福中</v>
      </c>
      <c r="K936" s="4">
        <f>VLOOKUP(J936,辅助信息!H:I,2,FALSE)</f>
        <v>15828538619</v>
      </c>
      <c r="L936" s="83"/>
      <c r="M936" s="98">
        <v>45728</v>
      </c>
      <c r="O936" s="71">
        <f ca="1" t="shared" si="30"/>
        <v>0</v>
      </c>
      <c r="P936" s="71">
        <f ca="1" t="shared" si="31"/>
        <v>58</v>
      </c>
      <c r="Q936" s="8" t="str">
        <f>VLOOKUP(B936,辅助信息!E:M,9,FALSE)</f>
        <v>ZTWM-CDGS-XS-2024-0181-五冶天府-国道542项目（二批次）</v>
      </c>
      <c r="R936" s="8"/>
    </row>
    <row r="937" hidden="1" spans="2:18">
      <c r="B937" s="4" t="s">
        <v>20</v>
      </c>
      <c r="C937" s="5">
        <v>45728</v>
      </c>
      <c r="D937" s="4" t="str">
        <f>VLOOKUP(B937,辅助信息!E:K,7,FALSE)</f>
        <v>JWDDCD2025021900064</v>
      </c>
      <c r="E937" s="4" t="str">
        <f>VLOOKUP(F937,辅助信息!A:B,2,FALSE)</f>
        <v>盘螺</v>
      </c>
      <c r="F937" s="4" t="s">
        <v>49</v>
      </c>
      <c r="G937" s="7">
        <v>8</v>
      </c>
      <c r="H937" s="94">
        <f>_xlfn._xlws.FILTER('[1]2025年已发货'!$E:$E,'[1]2025年已发货'!$F:$F&amp;'[1]2025年已发货'!$C:$C&amp;'[1]2025年已发货'!$G:$G&amp;'[1]2025年已发货'!$H:$H=C937&amp;F937&amp;I937&amp;J937,"未发货")</f>
        <v>8</v>
      </c>
      <c r="I937" s="4" t="str">
        <f>VLOOKUP(B937,辅助信息!E:I,3,FALSE)</f>
        <v>(五冶钢构医学科学产业园建设项目房建三部-一标（7-2）)四川省南充市顺庆区搬罾街道学府大道二段</v>
      </c>
      <c r="J937" s="4" t="str">
        <f>VLOOKUP(B937,辅助信息!E:I,4,FALSE)</f>
        <v>郑林</v>
      </c>
      <c r="K937" s="4">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71">
        <f ca="1" t="shared" si="30"/>
        <v>0</v>
      </c>
      <c r="P937" s="71">
        <f ca="1" t="shared" si="31"/>
        <v>59</v>
      </c>
      <c r="Q937" s="8" t="str">
        <f>VLOOKUP(B937,辅助信息!E:M,9,FALSE)</f>
        <v>ZTWM-CDGS-XS-2024-0248-五冶钢构-南充市医学院项目</v>
      </c>
      <c r="R937" s="8"/>
    </row>
    <row r="938" hidden="1" spans="2:18">
      <c r="B938" s="4" t="s">
        <v>20</v>
      </c>
      <c r="C938" s="5">
        <v>45728</v>
      </c>
      <c r="D938" s="4" t="str">
        <f>VLOOKUP(B938,辅助信息!E:K,7,FALSE)</f>
        <v>JWDDCD2025021900064</v>
      </c>
      <c r="E938" s="4" t="str">
        <f>VLOOKUP(F938,辅助信息!A:B,2,FALSE)</f>
        <v>盘螺</v>
      </c>
      <c r="F938" s="4" t="s">
        <v>40</v>
      </c>
      <c r="G938" s="7">
        <v>4</v>
      </c>
      <c r="H938" s="94">
        <f>_xlfn._xlws.FILTER('[1]2025年已发货'!$E:$E,'[1]2025年已发货'!$F:$F&amp;'[1]2025年已发货'!$C:$C&amp;'[1]2025年已发货'!$G:$G&amp;'[1]2025年已发货'!$H:$H=C938&amp;F938&amp;I938&amp;J938,"未发货")</f>
        <v>4</v>
      </c>
      <c r="I938" s="4" t="str">
        <f>VLOOKUP(B938,辅助信息!E:I,3,FALSE)</f>
        <v>(五冶钢构医学科学产业园建设项目房建三部-一标（7-2）)四川省南充市顺庆区搬罾街道学府大道二段</v>
      </c>
      <c r="J938" s="4" t="str">
        <f>VLOOKUP(B938,辅助信息!E:I,4,FALSE)</f>
        <v>郑林</v>
      </c>
      <c r="K938" s="4">
        <f>VLOOKUP(J938,辅助信息!H:I,2,FALSE)</f>
        <v>18349955455</v>
      </c>
      <c r="L938" s="85"/>
      <c r="M938" s="98">
        <v>45727</v>
      </c>
      <c r="O938" s="71">
        <f ca="1" t="shared" si="30"/>
        <v>0</v>
      </c>
      <c r="P938" s="71">
        <f ca="1" t="shared" si="31"/>
        <v>59</v>
      </c>
      <c r="Q938" s="8" t="str">
        <f>VLOOKUP(B938,辅助信息!E:M,9,FALSE)</f>
        <v>ZTWM-CDGS-XS-2024-0248-五冶钢构-南充市医学院项目</v>
      </c>
      <c r="R938" s="8"/>
    </row>
    <row r="939" hidden="1" spans="2:18">
      <c r="B939" s="4" t="s">
        <v>20</v>
      </c>
      <c r="C939" s="5">
        <v>45728</v>
      </c>
      <c r="D939" s="4" t="str">
        <f>VLOOKUP(B939,辅助信息!E:K,7,FALSE)</f>
        <v>JWDDCD2025021900064</v>
      </c>
      <c r="E939" s="4" t="str">
        <f>VLOOKUP(F939,辅助信息!A:B,2,FALSE)</f>
        <v>盘螺</v>
      </c>
      <c r="F939" s="4" t="s">
        <v>41</v>
      </c>
      <c r="G939" s="7">
        <v>6</v>
      </c>
      <c r="H939" s="94">
        <f>_xlfn._xlws.FILTER('[1]2025年已发货'!$E:$E,'[1]2025年已发货'!$F:$F&amp;'[1]2025年已发货'!$C:$C&amp;'[1]2025年已发货'!$G:$G&amp;'[1]2025年已发货'!$H:$H=C939&amp;F939&amp;I939&amp;J939,"未发货")</f>
        <v>6</v>
      </c>
      <c r="I939" s="4" t="str">
        <f>VLOOKUP(B939,辅助信息!E:I,3,FALSE)</f>
        <v>(五冶钢构医学科学产业园建设项目房建三部-一标（7-2）)四川省南充市顺庆区搬罾街道学府大道二段</v>
      </c>
      <c r="J939" s="4" t="str">
        <f>VLOOKUP(B939,辅助信息!E:I,4,FALSE)</f>
        <v>郑林</v>
      </c>
      <c r="K939" s="4">
        <f>VLOOKUP(J939,辅助信息!H:I,2,FALSE)</f>
        <v>18349955455</v>
      </c>
      <c r="L939" s="85"/>
      <c r="M939" s="98">
        <v>45727</v>
      </c>
      <c r="O939" s="71">
        <f ca="1" t="shared" si="30"/>
        <v>0</v>
      </c>
      <c r="P939" s="71">
        <f ca="1" t="shared" si="31"/>
        <v>59</v>
      </c>
      <c r="Q939" s="8" t="str">
        <f>VLOOKUP(B939,辅助信息!E:M,9,FALSE)</f>
        <v>ZTWM-CDGS-XS-2024-0248-五冶钢构-南充市医学院项目</v>
      </c>
      <c r="R939" s="8"/>
    </row>
    <row r="940" hidden="1" spans="2:18">
      <c r="B940" s="4" t="s">
        <v>20</v>
      </c>
      <c r="C940" s="5">
        <v>45728</v>
      </c>
      <c r="D940" s="4" t="str">
        <f>VLOOKUP(B940,辅助信息!E:K,7,FALSE)</f>
        <v>JWDDCD2025021900064</v>
      </c>
      <c r="E940" s="4" t="str">
        <f>VLOOKUP(F940,辅助信息!A:B,2,FALSE)</f>
        <v>盘螺</v>
      </c>
      <c r="F940" s="4" t="s">
        <v>26</v>
      </c>
      <c r="G940" s="7">
        <v>9</v>
      </c>
      <c r="H940" s="94">
        <f>_xlfn._xlws.FILTER('[1]2025年已发货'!$E:$E,'[1]2025年已发货'!$F:$F&amp;'[1]2025年已发货'!$C:$C&amp;'[1]2025年已发货'!$G:$G&amp;'[1]2025年已发货'!$H:$H=C940&amp;F940&amp;I940&amp;J940,"未发货")</f>
        <v>9</v>
      </c>
      <c r="I940" s="4" t="str">
        <f>VLOOKUP(B940,辅助信息!E:I,3,FALSE)</f>
        <v>(五冶钢构医学科学产业园建设项目房建三部-一标（7-2）)四川省南充市顺庆区搬罾街道学府大道二段</v>
      </c>
      <c r="J940" s="4" t="str">
        <f>VLOOKUP(B940,辅助信息!E:I,4,FALSE)</f>
        <v>郑林</v>
      </c>
      <c r="K940" s="4">
        <f>VLOOKUP(J940,辅助信息!H:I,2,FALSE)</f>
        <v>18349955455</v>
      </c>
      <c r="L940" s="85"/>
      <c r="M940" s="98">
        <v>45727</v>
      </c>
      <c r="O940" s="71">
        <f ca="1" t="shared" si="30"/>
        <v>0</v>
      </c>
      <c r="P940" s="71">
        <f ca="1" t="shared" si="31"/>
        <v>59</v>
      </c>
      <c r="Q940" s="8" t="str">
        <f>VLOOKUP(B940,辅助信息!E:M,9,FALSE)</f>
        <v>ZTWM-CDGS-XS-2024-0248-五冶钢构-南充市医学院项目</v>
      </c>
      <c r="R940" s="8"/>
    </row>
    <row r="941" hidden="1" spans="2:18">
      <c r="B941" s="4" t="s">
        <v>20</v>
      </c>
      <c r="C941" s="5">
        <v>45728</v>
      </c>
      <c r="D941" s="4" t="str">
        <f>VLOOKUP(B941,辅助信息!E:K,7,FALSE)</f>
        <v>JWDDCD2025021900064</v>
      </c>
      <c r="E941" s="4" t="str">
        <f>VLOOKUP(F941,辅助信息!A:B,2,FALSE)</f>
        <v>螺纹钢</v>
      </c>
      <c r="F941" s="4" t="s">
        <v>46</v>
      </c>
      <c r="G941" s="7">
        <v>8</v>
      </c>
      <c r="H941" s="94">
        <f>_xlfn._xlws.FILTER('[1]2025年已发货'!$E:$E,'[1]2025年已发货'!$F:$F&amp;'[1]2025年已发货'!$C:$C&amp;'[1]2025年已发货'!$G:$G&amp;'[1]2025年已发货'!$H:$H=C941&amp;F941&amp;I941&amp;J941,"未发货")</f>
        <v>8</v>
      </c>
      <c r="I941" s="4" t="str">
        <f>VLOOKUP(B941,辅助信息!E:I,3,FALSE)</f>
        <v>(五冶钢构医学科学产业园建设项目房建三部-一标（7-2）)四川省南充市顺庆区搬罾街道学府大道二段</v>
      </c>
      <c r="J941" s="4" t="str">
        <f>VLOOKUP(B941,辅助信息!E:I,4,FALSE)</f>
        <v>郑林</v>
      </c>
      <c r="K941" s="4">
        <f>VLOOKUP(J941,辅助信息!H:I,2,FALSE)</f>
        <v>18349955455</v>
      </c>
      <c r="L941" s="83"/>
      <c r="M941" s="98">
        <v>45727</v>
      </c>
      <c r="O941" s="71">
        <f ca="1" t="shared" si="30"/>
        <v>0</v>
      </c>
      <c r="P941" s="71">
        <f ca="1" t="shared" si="31"/>
        <v>59</v>
      </c>
      <c r="Q941" s="8" t="str">
        <f>VLOOKUP(B941,辅助信息!E:M,9,FALSE)</f>
        <v>ZTWM-CDGS-XS-2024-0248-五冶钢构-南充市医学院项目</v>
      </c>
      <c r="R941" s="8"/>
    </row>
    <row r="942" hidden="1" spans="2:18">
      <c r="B942" s="4" t="s">
        <v>74</v>
      </c>
      <c r="C942" s="5">
        <v>45730</v>
      </c>
      <c r="D942" s="4" t="str">
        <f>VLOOKUP(B942,辅助信息!E:K,7,FALSE)</f>
        <v>JWDDCD2024102400111</v>
      </c>
      <c r="E942" s="4" t="str">
        <f>VLOOKUP(F942,辅助信息!A:B,2,FALSE)</f>
        <v>螺纹钢</v>
      </c>
      <c r="F942" s="4" t="s">
        <v>27</v>
      </c>
      <c r="G942" s="7">
        <v>3</v>
      </c>
      <c r="H942" s="7" t="str">
        <f>_xlfn._xlws.FILTER('[1]2025年已发货'!$E:$E,'[1]2025年已发货'!$F:$F&amp;'[1]2025年已发货'!$C:$C&amp;'[1]2025年已发货'!$G:$G&amp;'[1]2025年已发货'!$H:$H=C942&amp;F942&amp;I942&amp;J942,"未发货")</f>
        <v>未发货</v>
      </c>
      <c r="I942" s="4" t="str">
        <f>VLOOKUP(B942,辅助信息!E:I,3,FALSE)</f>
        <v>（五冶达州国道542项目-桥梁4标）四川省达州市达川区大堰镇双井村</v>
      </c>
      <c r="J942" s="4" t="str">
        <f>VLOOKUP(B942,辅助信息!E:I,4,FALSE)</f>
        <v>吴志强</v>
      </c>
      <c r="K942" s="4">
        <f>VLOOKUP(J942,辅助信息!H:I,2,FALSE)</f>
        <v>18820030907</v>
      </c>
      <c r="L942" s="84" t="str">
        <f>VLOOKUP(B943,辅助信息!E:J,6,FALSE)</f>
        <v>五冶建设送货单,送货车型13米,装货前联系收货人核实到场规格,没提前告知进场规格现场不给予接收</v>
      </c>
      <c r="M942" s="98">
        <v>45728</v>
      </c>
      <c r="O942" s="71">
        <f ca="1" t="shared" si="30"/>
        <v>0</v>
      </c>
      <c r="P942" s="71">
        <f ca="1" t="shared" si="31"/>
        <v>58</v>
      </c>
      <c r="Q942" s="8" t="str">
        <f>VLOOKUP(B942,辅助信息!E:M,9,FALSE)</f>
        <v>ZTWM-CDGS-XS-2024-0181-五冶天府-国道542项目（二批次）</v>
      </c>
      <c r="R942" s="8"/>
    </row>
    <row r="943" hidden="1" spans="2:18">
      <c r="B943" s="4" t="s">
        <v>74</v>
      </c>
      <c r="C943" s="5">
        <v>45730</v>
      </c>
      <c r="D943" s="4" t="str">
        <f>VLOOKUP(B943,辅助信息!E:K,7,FALSE)</f>
        <v>JWDDCD2024102400111</v>
      </c>
      <c r="E943" s="4" t="str">
        <f>VLOOKUP(F943,辅助信息!A:B,2,FALSE)</f>
        <v>螺纹钢</v>
      </c>
      <c r="F943" s="4" t="s">
        <v>19</v>
      </c>
      <c r="G943" s="7">
        <v>3</v>
      </c>
      <c r="H943" s="7" t="str">
        <f>_xlfn._xlws.FILTER('[1]2025年已发货'!$E:$E,'[1]2025年已发货'!$F:$F&amp;'[1]2025年已发货'!$C:$C&amp;'[1]2025年已发货'!$G:$G&amp;'[1]2025年已发货'!$H:$H=C943&amp;F943&amp;I943&amp;J943,"未发货")</f>
        <v>未发货</v>
      </c>
      <c r="I943" s="4" t="str">
        <f>VLOOKUP(B943,辅助信息!E:I,3,FALSE)</f>
        <v>（五冶达州国道542项目-桥梁4标）四川省达州市达川区大堰镇双井村</v>
      </c>
      <c r="J943" s="4" t="str">
        <f>VLOOKUP(B943,辅助信息!E:I,4,FALSE)</f>
        <v>吴志强</v>
      </c>
      <c r="K943" s="4">
        <f>VLOOKUP(J943,辅助信息!H:I,2,FALSE)</f>
        <v>18820030907</v>
      </c>
      <c r="L943" s="85"/>
      <c r="M943" s="98">
        <v>45728</v>
      </c>
      <c r="O943" s="71">
        <f ca="1" t="shared" si="30"/>
        <v>0</v>
      </c>
      <c r="P943" s="71">
        <f ca="1" t="shared" si="31"/>
        <v>58</v>
      </c>
      <c r="Q943" s="8" t="str">
        <f>VLOOKUP(B943,辅助信息!E:M,9,FALSE)</f>
        <v>ZTWM-CDGS-XS-2024-0181-五冶天府-国道542项目（二批次）</v>
      </c>
      <c r="R943" s="8"/>
    </row>
    <row r="944" hidden="1" spans="2:18">
      <c r="B944" s="4" t="s">
        <v>74</v>
      </c>
      <c r="C944" s="5">
        <v>45730</v>
      </c>
      <c r="D944" s="4" t="str">
        <f>VLOOKUP(B944,辅助信息!E:K,7,FALSE)</f>
        <v>JWDDCD2024102400111</v>
      </c>
      <c r="E944" s="4" t="str">
        <f>VLOOKUP(F944,辅助信息!A:B,2,FALSE)</f>
        <v>螺纹钢</v>
      </c>
      <c r="F944" s="4" t="s">
        <v>32</v>
      </c>
      <c r="G944" s="7">
        <v>6</v>
      </c>
      <c r="H944" s="7" t="str">
        <f>_xlfn._xlws.FILTER('[1]2025年已发货'!$E:$E,'[1]2025年已发货'!$F:$F&amp;'[1]2025年已发货'!$C:$C&amp;'[1]2025年已发货'!$G:$G&amp;'[1]2025年已发货'!$H:$H=C944&amp;F944&amp;I944&amp;J944,"未发货")</f>
        <v>未发货</v>
      </c>
      <c r="I944" s="4" t="str">
        <f>VLOOKUP(B944,辅助信息!E:I,3,FALSE)</f>
        <v>（五冶达州国道542项目-桥梁4标）四川省达州市达川区大堰镇双井村</v>
      </c>
      <c r="J944" s="4" t="str">
        <f>VLOOKUP(B944,辅助信息!E:I,4,FALSE)</f>
        <v>吴志强</v>
      </c>
      <c r="K944" s="4">
        <f>VLOOKUP(J944,辅助信息!H:I,2,FALSE)</f>
        <v>18820030907</v>
      </c>
      <c r="L944" s="85"/>
      <c r="M944" s="98">
        <v>45728</v>
      </c>
      <c r="O944" s="71">
        <f ca="1" t="shared" si="30"/>
        <v>0</v>
      </c>
      <c r="P944" s="71">
        <f ca="1" t="shared" si="31"/>
        <v>58</v>
      </c>
      <c r="Q944" s="8" t="str">
        <f>VLOOKUP(B944,辅助信息!E:M,9,FALSE)</f>
        <v>ZTWM-CDGS-XS-2024-0181-五冶天府-国道542项目（二批次）</v>
      </c>
      <c r="R944" s="8"/>
    </row>
    <row r="945" hidden="1" spans="2:18">
      <c r="B945" s="4" t="s">
        <v>74</v>
      </c>
      <c r="C945" s="5">
        <v>45730</v>
      </c>
      <c r="D945" s="4" t="str">
        <f>VLOOKUP(B945,辅助信息!E:K,7,FALSE)</f>
        <v>JWDDCD2024102400111</v>
      </c>
      <c r="E945" s="4" t="str">
        <f>VLOOKUP(F945,辅助信息!A:B,2,FALSE)</f>
        <v>螺纹钢</v>
      </c>
      <c r="F945" s="4" t="s">
        <v>33</v>
      </c>
      <c r="G945" s="7">
        <v>9</v>
      </c>
      <c r="H945" s="7" t="str">
        <f>_xlfn._xlws.FILTER('[1]2025年已发货'!$E:$E,'[1]2025年已发货'!$F:$F&amp;'[1]2025年已发货'!$C:$C&amp;'[1]2025年已发货'!$G:$G&amp;'[1]2025年已发货'!$H:$H=C945&amp;F945&amp;I945&amp;J945,"未发货")</f>
        <v>未发货</v>
      </c>
      <c r="I945" s="4" t="str">
        <f>VLOOKUP(B945,辅助信息!E:I,3,FALSE)</f>
        <v>（五冶达州国道542项目-桥梁4标）四川省达州市达川区大堰镇双井村</v>
      </c>
      <c r="J945" s="4" t="str">
        <f>VLOOKUP(B945,辅助信息!E:I,4,FALSE)</f>
        <v>吴志强</v>
      </c>
      <c r="K945" s="4">
        <f>VLOOKUP(J945,辅助信息!H:I,2,FALSE)</f>
        <v>18820030907</v>
      </c>
      <c r="L945" s="85"/>
      <c r="M945" s="98">
        <v>45728</v>
      </c>
      <c r="O945" s="71">
        <f ca="1" t="shared" si="30"/>
        <v>0</v>
      </c>
      <c r="P945" s="71">
        <f ca="1" t="shared" si="31"/>
        <v>58</v>
      </c>
      <c r="Q945" s="8" t="str">
        <f>VLOOKUP(B945,辅助信息!E:M,9,FALSE)</f>
        <v>ZTWM-CDGS-XS-2024-0181-五冶天府-国道542项目（二批次）</v>
      </c>
      <c r="R945" s="8"/>
    </row>
    <row r="946" hidden="1" spans="2:18">
      <c r="B946" s="4" t="s">
        <v>74</v>
      </c>
      <c r="C946" s="5">
        <v>45730</v>
      </c>
      <c r="D946" s="4" t="str">
        <f>VLOOKUP(B946,辅助信息!E:K,7,FALSE)</f>
        <v>JWDDCD2024102400111</v>
      </c>
      <c r="E946" s="4" t="str">
        <f>VLOOKUP(F946,辅助信息!A:B,2,FALSE)</f>
        <v>螺纹钢</v>
      </c>
      <c r="F946" s="4" t="s">
        <v>18</v>
      </c>
      <c r="G946" s="7">
        <v>3</v>
      </c>
      <c r="H946" s="7" t="str">
        <f>_xlfn._xlws.FILTER('[1]2025年已发货'!$E:$E,'[1]2025年已发货'!$F:$F&amp;'[1]2025年已发货'!$C:$C&amp;'[1]2025年已发货'!$G:$G&amp;'[1]2025年已发货'!$H:$H=C946&amp;F946&amp;I946&amp;J946,"未发货")</f>
        <v>未发货</v>
      </c>
      <c r="I946" s="4" t="str">
        <f>VLOOKUP(B946,辅助信息!E:I,3,FALSE)</f>
        <v>（五冶达州国道542项目-桥梁4标）四川省达州市达川区大堰镇双井村</v>
      </c>
      <c r="J946" s="4" t="str">
        <f>VLOOKUP(B946,辅助信息!E:I,4,FALSE)</f>
        <v>吴志强</v>
      </c>
      <c r="K946" s="4">
        <f>VLOOKUP(J946,辅助信息!H:I,2,FALSE)</f>
        <v>18820030907</v>
      </c>
      <c r="L946" s="85"/>
      <c r="M946" s="98">
        <v>45728</v>
      </c>
      <c r="O946" s="71">
        <f ca="1" t="shared" si="30"/>
        <v>0</v>
      </c>
      <c r="P946" s="71">
        <f ca="1" t="shared" si="31"/>
        <v>58</v>
      </c>
      <c r="Q946" s="8" t="str">
        <f>VLOOKUP(B946,辅助信息!E:M,9,FALSE)</f>
        <v>ZTWM-CDGS-XS-2024-0181-五冶天府-国道542项目（二批次）</v>
      </c>
      <c r="R946" s="8"/>
    </row>
    <row r="947" hidden="1" spans="2:18">
      <c r="B947" s="4" t="s">
        <v>74</v>
      </c>
      <c r="C947" s="5">
        <v>45730</v>
      </c>
      <c r="D947" s="4" t="str">
        <f>VLOOKUP(B947,辅助信息!E:K,7,FALSE)</f>
        <v>JWDDCD2024102400111</v>
      </c>
      <c r="E947" s="4" t="str">
        <f>VLOOKUP(F947,辅助信息!A:B,2,FALSE)</f>
        <v>螺纹钢</v>
      </c>
      <c r="F947" s="4" t="s">
        <v>65</v>
      </c>
      <c r="G947" s="7">
        <v>21</v>
      </c>
      <c r="H947" s="7" t="str">
        <f>_xlfn._xlws.FILTER('[1]2025年已发货'!$E:$E,'[1]2025年已发货'!$F:$F&amp;'[1]2025年已发货'!$C:$C&amp;'[1]2025年已发货'!$G:$G&amp;'[1]2025年已发货'!$H:$H=C947&amp;F947&amp;I947&amp;J947,"未发货")</f>
        <v>未发货</v>
      </c>
      <c r="I947" s="4" t="str">
        <f>VLOOKUP(B947,辅助信息!E:I,3,FALSE)</f>
        <v>（五冶达州国道542项目-桥梁4标）四川省达州市达川区大堰镇双井村</v>
      </c>
      <c r="J947" s="4" t="str">
        <f>VLOOKUP(B947,辅助信息!E:I,4,FALSE)</f>
        <v>吴志强</v>
      </c>
      <c r="K947" s="4">
        <f>VLOOKUP(J947,辅助信息!H:I,2,FALSE)</f>
        <v>18820030907</v>
      </c>
      <c r="L947" s="83"/>
      <c r="M947" s="98">
        <v>45728</v>
      </c>
      <c r="O947" s="71">
        <f ca="1" t="shared" si="30"/>
        <v>0</v>
      </c>
      <c r="P947" s="71">
        <f ca="1" t="shared" si="31"/>
        <v>58</v>
      </c>
      <c r="Q947" s="8" t="str">
        <f>VLOOKUP(B947,辅助信息!E:M,9,FALSE)</f>
        <v>ZTWM-CDGS-XS-2024-0181-五冶天府-国道542项目（二批次）</v>
      </c>
      <c r="R947" s="8"/>
    </row>
    <row r="948" hidden="1" spans="2:18">
      <c r="B948" s="4" t="s">
        <v>68</v>
      </c>
      <c r="C948" s="5">
        <v>45730</v>
      </c>
      <c r="D948" s="4" t="s">
        <v>115</v>
      </c>
      <c r="E948" s="4" t="s">
        <v>116</v>
      </c>
      <c r="F948" s="4" t="s">
        <v>27</v>
      </c>
      <c r="G948" s="7">
        <v>11</v>
      </c>
      <c r="H948" s="7" t="str">
        <f>_xlfn._xlws.FILTER('[1]2025年已发货'!$E:$E,'[1]2025年已发货'!$F:$F&amp;'[1]2025年已发货'!$C:$C&amp;'[1]2025年已发货'!$G:$G&amp;'[1]2025年已发货'!$H:$H=C948&amp;F948&amp;I948&amp;J948,"未发货")</f>
        <v>未发货</v>
      </c>
      <c r="I948" s="4" t="str">
        <f>VLOOKUP(B948,辅助信息!E:I,3,FALSE)</f>
        <v>（商投建工达州中医药科技园-2工区-景观桥）达州市通川区达州中医药职业学院犀牛大道北段</v>
      </c>
      <c r="J948" s="4" t="str">
        <f>VLOOKUP(B948,辅助信息!E:I,4,FALSE)</f>
        <v>李波</v>
      </c>
      <c r="K948" s="4">
        <f>VLOOKUP(J948,辅助信息!H:I,2,FALSE)</f>
        <v>18381899787</v>
      </c>
      <c r="L948" s="84" t="str">
        <f>VLOOKUP(B948,辅助信息!E:J,6,FALSE)</f>
        <v>控制炉批号尽量少,优先安排达钢,提前联系到场规格及数量</v>
      </c>
      <c r="M948" s="98">
        <v>45726</v>
      </c>
      <c r="O948" s="71">
        <f ca="1" t="shared" si="30"/>
        <v>0</v>
      </c>
      <c r="P948" s="71">
        <f ca="1" t="shared" si="31"/>
        <v>60</v>
      </c>
      <c r="Q948" s="8" t="str">
        <f>VLOOKUP(B948,辅助信息!E:M,9,FALSE)</f>
        <v>ZTWM-CDGS-XS-2024-0134-商投建工达州中医药科技成果示范园项目</v>
      </c>
      <c r="R948" s="8"/>
    </row>
    <row r="949" hidden="1" spans="2:18">
      <c r="B949" s="4" t="s">
        <v>68</v>
      </c>
      <c r="C949" s="5">
        <v>45730</v>
      </c>
      <c r="D949" s="4" t="s">
        <v>115</v>
      </c>
      <c r="E949" s="4" t="s">
        <v>116</v>
      </c>
      <c r="F949" s="4" t="s">
        <v>32</v>
      </c>
      <c r="G949" s="7">
        <v>99</v>
      </c>
      <c r="H949" s="7" t="str">
        <f>_xlfn._xlws.FILTER('[1]2025年已发货'!$E:$E,'[1]2025年已发货'!$F:$F&amp;'[1]2025年已发货'!$C:$C&amp;'[1]2025年已发货'!$G:$G&amp;'[1]2025年已发货'!$H:$H=C949&amp;F949&amp;I949&amp;J949,"未发货")</f>
        <v>未发货</v>
      </c>
      <c r="I949" s="4" t="str">
        <f>VLOOKUP(B949,辅助信息!E:I,3,FALSE)</f>
        <v>（商投建工达州中医药科技园-2工区-景观桥）达州市通川区达州中医药职业学院犀牛大道北段</v>
      </c>
      <c r="J949" s="4" t="str">
        <f>VLOOKUP(B949,辅助信息!E:I,4,FALSE)</f>
        <v>李波</v>
      </c>
      <c r="K949" s="4">
        <f>VLOOKUP(J949,辅助信息!H:I,2,FALSE)</f>
        <v>18381899787</v>
      </c>
      <c r="L949" s="85"/>
      <c r="M949" s="98">
        <v>45726</v>
      </c>
      <c r="O949" s="71">
        <f ca="1" t="shared" si="30"/>
        <v>0</v>
      </c>
      <c r="P949" s="71">
        <f ca="1" t="shared" si="31"/>
        <v>60</v>
      </c>
      <c r="Q949" s="8" t="str">
        <f>VLOOKUP(B949,辅助信息!E:M,9,FALSE)</f>
        <v>ZTWM-CDGS-XS-2024-0134-商投建工达州中医药科技成果示范园项目</v>
      </c>
      <c r="R949" s="8"/>
    </row>
    <row r="950" hidden="1" spans="2:18">
      <c r="B950" s="4" t="s">
        <v>68</v>
      </c>
      <c r="C950" s="5">
        <v>45730</v>
      </c>
      <c r="D950" s="4" t="str">
        <f>VLOOKUP(B950,辅助信息!E:K,7,FALSE)</f>
        <v>JWDDCD2025050800081</v>
      </c>
      <c r="E950" s="4" t="str">
        <f>VLOOKUP(F950,辅助信息!A:B,2,FALSE)</f>
        <v>螺纹钢</v>
      </c>
      <c r="F950" s="4" t="s">
        <v>18</v>
      </c>
      <c r="G950" s="7">
        <v>14</v>
      </c>
      <c r="H950" s="7" t="str">
        <f>_xlfn._xlws.FILTER('[1]2025年已发货'!$E:$E,'[1]2025年已发货'!$F:$F&amp;'[1]2025年已发货'!$C:$C&amp;'[1]2025年已发货'!$G:$G&amp;'[1]2025年已发货'!$H:$H=C950&amp;F950&amp;I950&amp;J950,"未发货")</f>
        <v>未发货</v>
      </c>
      <c r="I950" s="4" t="str">
        <f>VLOOKUP(B950,辅助信息!E:I,3,FALSE)</f>
        <v>（商投建工达州中医药科技园-2工区-景观桥）达州市通川区达州中医药职业学院犀牛大道北段</v>
      </c>
      <c r="J950" s="4" t="str">
        <f>VLOOKUP(B950,辅助信息!E:I,4,FALSE)</f>
        <v>李波</v>
      </c>
      <c r="K950" s="4">
        <f>VLOOKUP(J950,辅助信息!H:I,2,FALSE)</f>
        <v>18381899787</v>
      </c>
      <c r="L950" s="83"/>
      <c r="M950" s="98">
        <v>45726</v>
      </c>
      <c r="O950" s="71">
        <f ca="1" t="shared" si="30"/>
        <v>0</v>
      </c>
      <c r="P950" s="71">
        <f ca="1" t="shared" si="31"/>
        <v>60</v>
      </c>
      <c r="Q950" s="8" t="str">
        <f>VLOOKUP(B950,辅助信息!E:M,9,FALSE)</f>
        <v>ZTWM-CDGS-XS-2024-0134-商投建工达州中医药科技成果示范园项目</v>
      </c>
      <c r="R950" s="8"/>
    </row>
    <row r="951" hidden="1" spans="2:18">
      <c r="B951" s="4" t="s">
        <v>69</v>
      </c>
      <c r="C951" s="5">
        <v>45730</v>
      </c>
      <c r="D951" s="4" t="str">
        <f>VLOOKUP(B951,辅助信息!E:K,7,FALSE)</f>
        <v>JWDDCD2025050800081</v>
      </c>
      <c r="E951" s="4" t="str">
        <f>VLOOKUP(F951,辅助信息!A:B,2,FALSE)</f>
        <v>螺纹钢</v>
      </c>
      <c r="F951" s="4" t="s">
        <v>58</v>
      </c>
      <c r="G951" s="7">
        <v>24</v>
      </c>
      <c r="H951" s="7" t="str">
        <f>_xlfn._xlws.FILTER('[1]2025年已发货'!$E:$E,'[1]2025年已发货'!$F:$F&amp;'[1]2025年已发货'!$C:$C&amp;'[1]2025年已发货'!$G:$G&amp;'[1]2025年已发货'!$H:$H=C951&amp;F951&amp;I951&amp;J951,"未发货")</f>
        <v>未发货</v>
      </c>
      <c r="I951" s="4" t="str">
        <f>VLOOKUP(B951,辅助信息!E:I,3,FALSE)</f>
        <v>（商投建工达州中医药科技园-4工区-2号楼）达州市通川区达州中医药职业学院犀牛大道北段</v>
      </c>
      <c r="J951" s="4" t="str">
        <f>VLOOKUP(B951,辅助信息!E:I,4,FALSE)</f>
        <v>张扬</v>
      </c>
      <c r="K951" s="4">
        <f>VLOOKUP(J951,辅助信息!H:I,2,FALSE)</f>
        <v>18381904567</v>
      </c>
      <c r="L951" s="84" t="str">
        <f>VLOOKUP(B951,辅助信息!E:J,6,FALSE)</f>
        <v>控制炉批号尽量少,优先安排达钢,提前联系到场规格及数量</v>
      </c>
      <c r="M951" s="98">
        <v>45731</v>
      </c>
      <c r="O951" s="71">
        <f ca="1" t="shared" si="30"/>
        <v>0</v>
      </c>
      <c r="P951" s="71">
        <f ca="1" t="shared" si="31"/>
        <v>55</v>
      </c>
      <c r="Q951" s="8" t="str">
        <f>VLOOKUP(B951,辅助信息!E:M,9,FALSE)</f>
        <v>ZTWM-CDGS-XS-2024-0134-商投建工达州中医药科技成果示范园项目</v>
      </c>
      <c r="R951" s="8"/>
    </row>
    <row r="952" hidden="1" spans="2:18">
      <c r="B952" s="4" t="s">
        <v>69</v>
      </c>
      <c r="C952" s="5">
        <v>45730</v>
      </c>
      <c r="D952" s="4" t="str">
        <f>VLOOKUP(B952,辅助信息!E:K,7,FALSE)</f>
        <v>JWDDCD2025050800081</v>
      </c>
      <c r="E952" s="4" t="str">
        <f>VLOOKUP(F952,辅助信息!A:B,2,FALSE)</f>
        <v>螺纹钢</v>
      </c>
      <c r="F952" s="4" t="s">
        <v>22</v>
      </c>
      <c r="G952" s="7">
        <v>12</v>
      </c>
      <c r="H952" s="7" t="str">
        <f>_xlfn._xlws.FILTER('[1]2025年已发货'!$E:$E,'[1]2025年已发货'!$F:$F&amp;'[1]2025年已发货'!$C:$C&amp;'[1]2025年已发货'!$G:$G&amp;'[1]2025年已发货'!$H:$H=C952&amp;F952&amp;I952&amp;J952,"未发货")</f>
        <v>未发货</v>
      </c>
      <c r="I952" s="4" t="str">
        <f>VLOOKUP(B952,辅助信息!E:I,3,FALSE)</f>
        <v>（商投建工达州中医药科技园-4工区-2号楼）达州市通川区达州中医药职业学院犀牛大道北段</v>
      </c>
      <c r="J952" s="4" t="str">
        <f>VLOOKUP(B952,辅助信息!E:I,4,FALSE)</f>
        <v>张扬</v>
      </c>
      <c r="K952" s="4">
        <f>VLOOKUP(J952,辅助信息!H:I,2,FALSE)</f>
        <v>18381904567</v>
      </c>
      <c r="L952" s="85"/>
      <c r="M952" s="98">
        <v>45731</v>
      </c>
      <c r="O952" s="71">
        <f ca="1" t="shared" si="30"/>
        <v>0</v>
      </c>
      <c r="P952" s="71">
        <f ca="1" t="shared" si="31"/>
        <v>55</v>
      </c>
      <c r="Q952" s="8" t="str">
        <f>VLOOKUP(B952,辅助信息!E:M,9,FALSE)</f>
        <v>ZTWM-CDGS-XS-2024-0134-商投建工达州中医药科技成果示范园项目</v>
      </c>
      <c r="R952" s="8"/>
    </row>
    <row r="953" hidden="1" spans="2:18">
      <c r="B953" s="4" t="s">
        <v>69</v>
      </c>
      <c r="C953" s="5">
        <v>45730</v>
      </c>
      <c r="D953" s="4" t="str">
        <f>VLOOKUP(B953,辅助信息!E:K,7,FALSE)</f>
        <v>JWDDCD2025050800081</v>
      </c>
      <c r="E953" s="4" t="str">
        <f>VLOOKUP(F953,辅助信息!A:B,2,FALSE)</f>
        <v>盘螺</v>
      </c>
      <c r="F953" s="4" t="s">
        <v>40</v>
      </c>
      <c r="G953" s="7">
        <v>60</v>
      </c>
      <c r="H953" s="7" t="str">
        <f>_xlfn._xlws.FILTER('[1]2025年已发货'!$E:$E,'[1]2025年已发货'!$F:$F&amp;'[1]2025年已发货'!$C:$C&amp;'[1]2025年已发货'!$G:$G&amp;'[1]2025年已发货'!$H:$H=C953&amp;F953&amp;I953&amp;J953,"未发货")</f>
        <v>未发货</v>
      </c>
      <c r="I953" s="4" t="str">
        <f>VLOOKUP(B953,辅助信息!E:I,3,FALSE)</f>
        <v>（商投建工达州中医药科技园-4工区-2号楼）达州市通川区达州中医药职业学院犀牛大道北段</v>
      </c>
      <c r="J953" s="4" t="str">
        <f>VLOOKUP(B953,辅助信息!E:I,4,FALSE)</f>
        <v>张扬</v>
      </c>
      <c r="K953" s="4">
        <f>VLOOKUP(J953,辅助信息!H:I,2,FALSE)</f>
        <v>18381904567</v>
      </c>
      <c r="L953" s="85"/>
      <c r="M953" s="98">
        <v>45731</v>
      </c>
      <c r="O953" s="71">
        <f ca="1" t="shared" si="30"/>
        <v>0</v>
      </c>
      <c r="P953" s="71">
        <f ca="1" t="shared" si="31"/>
        <v>55</v>
      </c>
      <c r="Q953" s="8" t="str">
        <f>VLOOKUP(B953,辅助信息!E:M,9,FALSE)</f>
        <v>ZTWM-CDGS-XS-2024-0134-商投建工达州中医药科技成果示范园项目</v>
      </c>
      <c r="R953" s="8"/>
    </row>
    <row r="954" hidden="1" spans="2:18">
      <c r="B954" s="4" t="s">
        <v>69</v>
      </c>
      <c r="C954" s="5">
        <v>45730</v>
      </c>
      <c r="D954" s="4" t="str">
        <f>VLOOKUP(B954,辅助信息!E:K,7,FALSE)</f>
        <v>JWDDCD2025050800081</v>
      </c>
      <c r="E954" s="4" t="str">
        <f>VLOOKUP(F954,辅助信息!A:B,2,FALSE)</f>
        <v>螺纹钢</v>
      </c>
      <c r="F954" s="4" t="s">
        <v>33</v>
      </c>
      <c r="G954" s="7">
        <v>9</v>
      </c>
      <c r="H954" s="7" t="str">
        <f>_xlfn._xlws.FILTER('[1]2025年已发货'!$E:$E,'[1]2025年已发货'!$F:$F&amp;'[1]2025年已发货'!$C:$C&amp;'[1]2025年已发货'!$G:$G&amp;'[1]2025年已发货'!$H:$H=C954&amp;F954&amp;I954&amp;J954,"未发货")</f>
        <v>未发货</v>
      </c>
      <c r="I954" s="4" t="str">
        <f>VLOOKUP(B954,辅助信息!E:I,3,FALSE)</f>
        <v>（商投建工达州中医药科技园-4工区-2号楼）达州市通川区达州中医药职业学院犀牛大道北段</v>
      </c>
      <c r="J954" s="4" t="str">
        <f>VLOOKUP(B954,辅助信息!E:I,4,FALSE)</f>
        <v>张扬</v>
      </c>
      <c r="K954" s="4">
        <f>VLOOKUP(J954,辅助信息!H:I,2,FALSE)</f>
        <v>18381904567</v>
      </c>
      <c r="L954" s="83"/>
      <c r="M954" s="98">
        <v>45731</v>
      </c>
      <c r="O954" s="71">
        <f ca="1" t="shared" si="30"/>
        <v>0</v>
      </c>
      <c r="P954" s="71">
        <f ca="1" t="shared" si="31"/>
        <v>55</v>
      </c>
      <c r="Q954" s="8" t="str">
        <f>VLOOKUP(B954,辅助信息!E:M,9,FALSE)</f>
        <v>ZTWM-CDGS-XS-2024-0134-商投建工达州中医药科技成果示范园项目</v>
      </c>
      <c r="R954" s="8"/>
    </row>
    <row r="955" hidden="1" spans="2:18">
      <c r="B955" s="4" t="s">
        <v>74</v>
      </c>
      <c r="C955" s="5">
        <v>45732</v>
      </c>
      <c r="D955" s="4" t="str">
        <f>VLOOKUP(B955,辅助信息!E:K,7,FALSE)</f>
        <v>JWDDCD2024102400111</v>
      </c>
      <c r="E955" s="4" t="str">
        <f>VLOOKUP(F955,辅助信息!A:B,2,FALSE)</f>
        <v>螺纹钢</v>
      </c>
      <c r="F955" s="4" t="s">
        <v>27</v>
      </c>
      <c r="G955" s="7">
        <v>3</v>
      </c>
      <c r="H955" s="7" t="str">
        <f>_xlfn._xlws.FILTER('[1]2025年已发货'!$E:$E,'[1]2025年已发货'!$F:$F&amp;'[1]2025年已发货'!$C:$C&amp;'[1]2025年已发货'!$G:$G&amp;'[1]2025年已发货'!$H:$H=C955&amp;F955&amp;I955&amp;J955,"未发货")</f>
        <v>未发货</v>
      </c>
      <c r="I955" s="4" t="str">
        <f>VLOOKUP(B955,辅助信息!E:I,3,FALSE)</f>
        <v>（五冶达州国道542项目-桥梁4标）四川省达州市达川区大堰镇双井村</v>
      </c>
      <c r="J955" s="4" t="str">
        <f>VLOOKUP(B955,辅助信息!E:I,4,FALSE)</f>
        <v>吴志强</v>
      </c>
      <c r="K955" s="4">
        <f>VLOOKUP(J955,辅助信息!H:I,2,FALSE)</f>
        <v>18820030907</v>
      </c>
      <c r="L955" s="84" t="str">
        <f>VLOOKUP(B955,辅助信息!E:J,6,FALSE)</f>
        <v>五冶建设送货单,送货车型13米,装货前联系收货人核实到场规格,没提前告知进场规格现场不给予接收</v>
      </c>
      <c r="M955" s="98">
        <v>45728</v>
      </c>
      <c r="O955" s="71">
        <f ca="1" t="shared" si="30"/>
        <v>0</v>
      </c>
      <c r="P955" s="71">
        <f ca="1" t="shared" si="31"/>
        <v>58</v>
      </c>
      <c r="Q955" s="8" t="str">
        <f>VLOOKUP(B955,辅助信息!E:M,9,FALSE)</f>
        <v>ZTWM-CDGS-XS-2024-0181-五冶天府-国道542项目（二批次）</v>
      </c>
      <c r="R955" s="8"/>
    </row>
    <row r="956" hidden="1" spans="2:18">
      <c r="B956" s="4" t="s">
        <v>74</v>
      </c>
      <c r="C956" s="5">
        <v>45732</v>
      </c>
      <c r="D956" s="4" t="str">
        <f>VLOOKUP(B956,辅助信息!E:K,7,FALSE)</f>
        <v>JWDDCD2024102400111</v>
      </c>
      <c r="E956" s="4" t="str">
        <f>VLOOKUP(F956,辅助信息!A:B,2,FALSE)</f>
        <v>螺纹钢</v>
      </c>
      <c r="F956" s="4" t="s">
        <v>19</v>
      </c>
      <c r="G956" s="7">
        <v>3</v>
      </c>
      <c r="H956" s="7" t="str">
        <f>_xlfn._xlws.FILTER('[1]2025年已发货'!$E:$E,'[1]2025年已发货'!$F:$F&amp;'[1]2025年已发货'!$C:$C&amp;'[1]2025年已发货'!$G:$G&amp;'[1]2025年已发货'!$H:$H=C956&amp;F956&amp;I956&amp;J956,"未发货")</f>
        <v>未发货</v>
      </c>
      <c r="I956" s="4" t="str">
        <f>VLOOKUP(B956,辅助信息!E:I,3,FALSE)</f>
        <v>（五冶达州国道542项目-桥梁4标）四川省达州市达川区大堰镇双井村</v>
      </c>
      <c r="J956" s="4" t="str">
        <f>VLOOKUP(B956,辅助信息!E:I,4,FALSE)</f>
        <v>吴志强</v>
      </c>
      <c r="K956" s="4">
        <f>VLOOKUP(J956,辅助信息!H:I,2,FALSE)</f>
        <v>18820030907</v>
      </c>
      <c r="L956" s="85"/>
      <c r="M956" s="98">
        <v>45728</v>
      </c>
      <c r="O956" s="71">
        <f ca="1" t="shared" si="30"/>
        <v>0</v>
      </c>
      <c r="P956" s="71">
        <f ca="1" t="shared" si="31"/>
        <v>58</v>
      </c>
      <c r="Q956" s="8" t="str">
        <f>VLOOKUP(B956,辅助信息!E:M,9,FALSE)</f>
        <v>ZTWM-CDGS-XS-2024-0181-五冶天府-国道542项目（二批次）</v>
      </c>
      <c r="R956" s="8"/>
    </row>
    <row r="957" hidden="1" spans="2:18">
      <c r="B957" s="4" t="s">
        <v>74</v>
      </c>
      <c r="C957" s="5">
        <v>45732</v>
      </c>
      <c r="D957" s="4" t="str">
        <f>VLOOKUP(B957,辅助信息!E:K,7,FALSE)</f>
        <v>JWDDCD2024102400111</v>
      </c>
      <c r="E957" s="4" t="str">
        <f>VLOOKUP(F957,辅助信息!A:B,2,FALSE)</f>
        <v>螺纹钢</v>
      </c>
      <c r="F957" s="4" t="s">
        <v>32</v>
      </c>
      <c r="G957" s="7">
        <v>6</v>
      </c>
      <c r="H957" s="7" t="str">
        <f>_xlfn._xlws.FILTER('[1]2025年已发货'!$E:$E,'[1]2025年已发货'!$F:$F&amp;'[1]2025年已发货'!$C:$C&amp;'[1]2025年已发货'!$G:$G&amp;'[1]2025年已发货'!$H:$H=C957&amp;F957&amp;I957&amp;J957,"未发货")</f>
        <v>未发货</v>
      </c>
      <c r="I957" s="4" t="str">
        <f>VLOOKUP(B957,辅助信息!E:I,3,FALSE)</f>
        <v>（五冶达州国道542项目-桥梁4标）四川省达州市达川区大堰镇双井村</v>
      </c>
      <c r="J957" s="4" t="str">
        <f>VLOOKUP(B957,辅助信息!E:I,4,FALSE)</f>
        <v>吴志强</v>
      </c>
      <c r="K957" s="4">
        <f>VLOOKUP(J957,辅助信息!H:I,2,FALSE)</f>
        <v>18820030907</v>
      </c>
      <c r="L957" s="85"/>
      <c r="M957" s="98">
        <v>45728</v>
      </c>
      <c r="O957" s="71">
        <f ca="1" t="shared" si="30"/>
        <v>0</v>
      </c>
      <c r="P957" s="71">
        <f ca="1" t="shared" si="31"/>
        <v>58</v>
      </c>
      <c r="Q957" s="8" t="str">
        <f>VLOOKUP(B957,辅助信息!E:M,9,FALSE)</f>
        <v>ZTWM-CDGS-XS-2024-0181-五冶天府-国道542项目（二批次）</v>
      </c>
      <c r="R957" s="8"/>
    </row>
    <row r="958" hidden="1" spans="2:18">
      <c r="B958" s="4" t="s">
        <v>74</v>
      </c>
      <c r="C958" s="5">
        <v>45732</v>
      </c>
      <c r="D958" s="4" t="str">
        <f>VLOOKUP(B958,辅助信息!E:K,7,FALSE)</f>
        <v>JWDDCD2024102400111</v>
      </c>
      <c r="E958" s="4" t="str">
        <f>VLOOKUP(F958,辅助信息!A:B,2,FALSE)</f>
        <v>螺纹钢</v>
      </c>
      <c r="F958" s="4" t="s">
        <v>33</v>
      </c>
      <c r="G958" s="7">
        <v>9</v>
      </c>
      <c r="H958" s="7" t="str">
        <f>_xlfn._xlws.FILTER('[1]2025年已发货'!$E:$E,'[1]2025年已发货'!$F:$F&amp;'[1]2025年已发货'!$C:$C&amp;'[1]2025年已发货'!$G:$G&amp;'[1]2025年已发货'!$H:$H=C958&amp;F958&amp;I958&amp;J958,"未发货")</f>
        <v>未发货</v>
      </c>
      <c r="I958" s="4" t="str">
        <f>VLOOKUP(B958,辅助信息!E:I,3,FALSE)</f>
        <v>（五冶达州国道542项目-桥梁4标）四川省达州市达川区大堰镇双井村</v>
      </c>
      <c r="J958" s="4" t="str">
        <f>VLOOKUP(B958,辅助信息!E:I,4,FALSE)</f>
        <v>吴志强</v>
      </c>
      <c r="K958" s="4">
        <f>VLOOKUP(J958,辅助信息!H:I,2,FALSE)</f>
        <v>18820030907</v>
      </c>
      <c r="L958" s="85"/>
      <c r="M958" s="98">
        <v>45728</v>
      </c>
      <c r="O958" s="71">
        <f ca="1" t="shared" si="30"/>
        <v>0</v>
      </c>
      <c r="P958" s="71">
        <f ca="1" t="shared" si="31"/>
        <v>58</v>
      </c>
      <c r="Q958" s="8" t="str">
        <f>VLOOKUP(B958,辅助信息!E:M,9,FALSE)</f>
        <v>ZTWM-CDGS-XS-2024-0181-五冶天府-国道542项目（二批次）</v>
      </c>
      <c r="R958" s="8"/>
    </row>
    <row r="959" hidden="1" spans="2:18">
      <c r="B959" s="4" t="s">
        <v>74</v>
      </c>
      <c r="C959" s="5">
        <v>45732</v>
      </c>
      <c r="D959" s="4" t="str">
        <f>VLOOKUP(B959,辅助信息!E:K,7,FALSE)</f>
        <v>JWDDCD2024102400111</v>
      </c>
      <c r="E959" s="4" t="str">
        <f>VLOOKUP(F959,辅助信息!A:B,2,FALSE)</f>
        <v>螺纹钢</v>
      </c>
      <c r="F959" s="4" t="s">
        <v>18</v>
      </c>
      <c r="G959" s="7">
        <v>3</v>
      </c>
      <c r="H959" s="7" t="str">
        <f>_xlfn._xlws.FILTER('[1]2025年已发货'!$E:$E,'[1]2025年已发货'!$F:$F&amp;'[1]2025年已发货'!$C:$C&amp;'[1]2025年已发货'!$G:$G&amp;'[1]2025年已发货'!$H:$H=C959&amp;F959&amp;I959&amp;J959,"未发货")</f>
        <v>未发货</v>
      </c>
      <c r="I959" s="4" t="str">
        <f>VLOOKUP(B959,辅助信息!E:I,3,FALSE)</f>
        <v>（五冶达州国道542项目-桥梁4标）四川省达州市达川区大堰镇双井村</v>
      </c>
      <c r="J959" s="4" t="str">
        <f>VLOOKUP(B959,辅助信息!E:I,4,FALSE)</f>
        <v>吴志强</v>
      </c>
      <c r="K959" s="4">
        <f>VLOOKUP(J959,辅助信息!H:I,2,FALSE)</f>
        <v>18820030907</v>
      </c>
      <c r="L959" s="85"/>
      <c r="M959" s="98">
        <v>45728</v>
      </c>
      <c r="O959" s="71">
        <f ca="1" t="shared" si="30"/>
        <v>0</v>
      </c>
      <c r="P959" s="71">
        <f ca="1" t="shared" si="31"/>
        <v>58</v>
      </c>
      <c r="Q959" s="8" t="str">
        <f>VLOOKUP(B959,辅助信息!E:M,9,FALSE)</f>
        <v>ZTWM-CDGS-XS-2024-0181-五冶天府-国道542项目（二批次）</v>
      </c>
      <c r="R959" s="8"/>
    </row>
    <row r="960" hidden="1" spans="2:18">
      <c r="B960" s="4" t="s">
        <v>74</v>
      </c>
      <c r="C960" s="5">
        <v>45732</v>
      </c>
      <c r="D960" s="4" t="str">
        <f>VLOOKUP(B960,辅助信息!E:K,7,FALSE)</f>
        <v>JWDDCD2024102400111</v>
      </c>
      <c r="E960" s="4" t="str">
        <f>VLOOKUP(F960,辅助信息!A:B,2,FALSE)</f>
        <v>螺纹钢</v>
      </c>
      <c r="F960" s="4" t="s">
        <v>65</v>
      </c>
      <c r="G960" s="7">
        <v>21</v>
      </c>
      <c r="H960" s="7" t="str">
        <f>_xlfn._xlws.FILTER('[1]2025年已发货'!$E:$E,'[1]2025年已发货'!$F:$F&amp;'[1]2025年已发货'!$C:$C&amp;'[1]2025年已发货'!$G:$G&amp;'[1]2025年已发货'!$H:$H=C960&amp;F960&amp;I960&amp;J960,"未发货")</f>
        <v>未发货</v>
      </c>
      <c r="I960" s="4" t="str">
        <f>VLOOKUP(B960,辅助信息!E:I,3,FALSE)</f>
        <v>（五冶达州国道542项目-桥梁4标）四川省达州市达川区大堰镇双井村</v>
      </c>
      <c r="J960" s="4" t="str">
        <f>VLOOKUP(B960,辅助信息!E:I,4,FALSE)</f>
        <v>吴志强</v>
      </c>
      <c r="K960" s="4">
        <f>VLOOKUP(J960,辅助信息!H:I,2,FALSE)</f>
        <v>18820030907</v>
      </c>
      <c r="L960" s="83"/>
      <c r="M960" s="98">
        <v>45728</v>
      </c>
      <c r="O960" s="71">
        <f ca="1" t="shared" si="30"/>
        <v>0</v>
      </c>
      <c r="P960" s="71">
        <f ca="1" t="shared" si="31"/>
        <v>58</v>
      </c>
      <c r="Q960" s="8" t="str">
        <f>VLOOKUP(B960,辅助信息!E:M,9,FALSE)</f>
        <v>ZTWM-CDGS-XS-2024-0181-五冶天府-国道542项目（二批次）</v>
      </c>
      <c r="R960" s="8"/>
    </row>
    <row r="961" hidden="1" spans="2:18">
      <c r="B961" s="4" t="s">
        <v>68</v>
      </c>
      <c r="C961" s="5">
        <v>45732</v>
      </c>
      <c r="D961" s="4" t="str">
        <f>VLOOKUP(B961,辅助信息!E:K,7,FALSE)</f>
        <v>JWDDCD2025050800081</v>
      </c>
      <c r="E961" s="4" t="str">
        <f>VLOOKUP(F961,辅助信息!A:B,2,FALSE)</f>
        <v>螺纹钢</v>
      </c>
      <c r="F961" s="4" t="s">
        <v>27</v>
      </c>
      <c r="G961" s="7">
        <v>11</v>
      </c>
      <c r="H961" s="7" t="str">
        <f>_xlfn._xlws.FILTER('[1]2025年已发货'!$E:$E,'[1]2025年已发货'!$F:$F&amp;'[1]2025年已发货'!$C:$C&amp;'[1]2025年已发货'!$G:$G&amp;'[1]2025年已发货'!$H:$H=C961&amp;F961&amp;I961&amp;J961,"未发货")</f>
        <v>未发货</v>
      </c>
      <c r="I961" s="4" t="str">
        <f>VLOOKUP(B961,辅助信息!E:I,3,FALSE)</f>
        <v>（商投建工达州中医药科技园-2工区-景观桥）达州市通川区达州中医药职业学院犀牛大道北段</v>
      </c>
      <c r="J961" s="4" t="str">
        <f>VLOOKUP(B961,辅助信息!E:I,4,FALSE)</f>
        <v>李波</v>
      </c>
      <c r="K961" s="4">
        <f>VLOOKUP(J961,辅助信息!H:I,2,FALSE)</f>
        <v>18381899787</v>
      </c>
      <c r="L961" s="84" t="str">
        <f>VLOOKUP(B961,辅助信息!E:J,6,FALSE)</f>
        <v>控制炉批号尽量少,优先安排达钢,提前联系到场规格及数量</v>
      </c>
      <c r="M961" s="98">
        <v>45726</v>
      </c>
      <c r="O961" s="71">
        <f ca="1" t="shared" si="30"/>
        <v>0</v>
      </c>
      <c r="P961" s="71">
        <f ca="1" t="shared" si="31"/>
        <v>60</v>
      </c>
      <c r="Q961" s="8" t="str">
        <f>VLOOKUP(B961,辅助信息!E:M,9,FALSE)</f>
        <v>ZTWM-CDGS-XS-2024-0134-商投建工达州中医药科技成果示范园项目</v>
      </c>
      <c r="R961" s="8"/>
    </row>
    <row r="962" hidden="1" spans="2:18">
      <c r="B962" s="4" t="s">
        <v>68</v>
      </c>
      <c r="C962" s="5">
        <v>45732</v>
      </c>
      <c r="D962" s="4" t="str">
        <f>VLOOKUP(B962,辅助信息!E:K,7,FALSE)</f>
        <v>JWDDCD2025050800081</v>
      </c>
      <c r="E962" s="4" t="str">
        <f>VLOOKUP(F962,辅助信息!A:B,2,FALSE)</f>
        <v>螺纹钢</v>
      </c>
      <c r="F962" s="4" t="s">
        <v>32</v>
      </c>
      <c r="G962" s="7">
        <v>99</v>
      </c>
      <c r="H962" s="7" t="str">
        <f>_xlfn._xlws.FILTER('[1]2025年已发货'!$E:$E,'[1]2025年已发货'!$F:$F&amp;'[1]2025年已发货'!$C:$C&amp;'[1]2025年已发货'!$G:$G&amp;'[1]2025年已发货'!$H:$H=C962&amp;F962&amp;I962&amp;J962,"未发货")</f>
        <v>未发货</v>
      </c>
      <c r="I962" s="4" t="str">
        <f>VLOOKUP(B962,辅助信息!E:I,3,FALSE)</f>
        <v>（商投建工达州中医药科技园-2工区-景观桥）达州市通川区达州中医药职业学院犀牛大道北段</v>
      </c>
      <c r="J962" s="4" t="str">
        <f>VLOOKUP(B962,辅助信息!E:I,4,FALSE)</f>
        <v>李波</v>
      </c>
      <c r="K962" s="4">
        <f>VLOOKUP(J962,辅助信息!H:I,2,FALSE)</f>
        <v>18381899787</v>
      </c>
      <c r="L962" s="85"/>
      <c r="M962" s="98">
        <v>45726</v>
      </c>
      <c r="O962" s="71">
        <f ca="1" t="shared" si="30"/>
        <v>0</v>
      </c>
      <c r="P962" s="71">
        <f ca="1" t="shared" si="31"/>
        <v>60</v>
      </c>
      <c r="Q962" s="8" t="str">
        <f>VLOOKUP(B962,辅助信息!E:M,9,FALSE)</f>
        <v>ZTWM-CDGS-XS-2024-0134-商投建工达州中医药科技成果示范园项目</v>
      </c>
      <c r="R962" s="8"/>
    </row>
    <row r="963" hidden="1" spans="2:18">
      <c r="B963" s="4" t="s">
        <v>68</v>
      </c>
      <c r="C963" s="5">
        <v>45732</v>
      </c>
      <c r="D963" s="4" t="str">
        <f>VLOOKUP(B963,辅助信息!E:K,7,FALSE)</f>
        <v>JWDDCD2025050800081</v>
      </c>
      <c r="E963" s="4" t="str">
        <f>VLOOKUP(F963,辅助信息!A:B,2,FALSE)</f>
        <v>螺纹钢</v>
      </c>
      <c r="F963" s="4" t="s">
        <v>18</v>
      </c>
      <c r="G963" s="7">
        <v>14</v>
      </c>
      <c r="H963" s="7" t="str">
        <f>_xlfn._xlws.FILTER('[1]2025年已发货'!$E:$E,'[1]2025年已发货'!$F:$F&amp;'[1]2025年已发货'!$C:$C&amp;'[1]2025年已发货'!$G:$G&amp;'[1]2025年已发货'!$H:$H=C963&amp;F963&amp;I963&amp;J963,"未发货")</f>
        <v>未发货</v>
      </c>
      <c r="I963" s="4" t="str">
        <f>VLOOKUP(B963,辅助信息!E:I,3,FALSE)</f>
        <v>（商投建工达州中医药科技园-2工区-景观桥）达州市通川区达州中医药职业学院犀牛大道北段</v>
      </c>
      <c r="J963" s="4" t="str">
        <f>VLOOKUP(B963,辅助信息!E:I,4,FALSE)</f>
        <v>李波</v>
      </c>
      <c r="K963" s="4">
        <f>VLOOKUP(J963,辅助信息!H:I,2,FALSE)</f>
        <v>18381899787</v>
      </c>
      <c r="L963" s="83"/>
      <c r="M963" s="98">
        <v>45726</v>
      </c>
      <c r="O963" s="71">
        <f ca="1" t="shared" si="30"/>
        <v>0</v>
      </c>
      <c r="P963" s="71">
        <f ca="1" t="shared" si="31"/>
        <v>60</v>
      </c>
      <c r="Q963" s="8" t="str">
        <f>VLOOKUP(B963,辅助信息!E:M,9,FALSE)</f>
        <v>ZTWM-CDGS-XS-2024-0134-商投建工达州中医药科技成果示范园项目</v>
      </c>
      <c r="R963" s="8"/>
    </row>
    <row r="964" hidden="1" spans="2:18">
      <c r="B964" s="4" t="s">
        <v>69</v>
      </c>
      <c r="C964" s="5">
        <v>45732</v>
      </c>
      <c r="D964" s="4" t="str">
        <f>VLOOKUP(B964,辅助信息!E:K,7,FALSE)</f>
        <v>JWDDCD2025050800081</v>
      </c>
      <c r="E964" s="4" t="str">
        <f>VLOOKUP(F964,辅助信息!A:B,2,FALSE)</f>
        <v>螺纹钢</v>
      </c>
      <c r="F964" s="4" t="s">
        <v>58</v>
      </c>
      <c r="G964" s="7">
        <v>24</v>
      </c>
      <c r="H964" s="94">
        <f>_xlfn._xlws.FILTER('[1]2025年已发货'!$E:$E,'[1]2025年已发货'!$F:$F&amp;'[1]2025年已发货'!$C:$C&amp;'[1]2025年已发货'!$G:$G&amp;'[1]2025年已发货'!$H:$H=C964&amp;F964&amp;I964&amp;J964,"未发货")</f>
        <v>18</v>
      </c>
      <c r="I964" s="4" t="str">
        <f>VLOOKUP(B964,辅助信息!E:I,3,FALSE)</f>
        <v>（商投建工达州中医药科技园-4工区-2号楼）达州市通川区达州中医药职业学院犀牛大道北段</v>
      </c>
      <c r="J964" s="4" t="str">
        <f>VLOOKUP(B964,辅助信息!E:I,4,FALSE)</f>
        <v>张扬</v>
      </c>
      <c r="K964" s="4">
        <f>VLOOKUP(J964,辅助信息!H:I,2,FALSE)</f>
        <v>18381904567</v>
      </c>
      <c r="L964" s="84" t="str">
        <f>VLOOKUP(B967,辅助信息!E:J,6,FALSE)</f>
        <v>控制炉批号尽量少,优先安排达钢,提前联系到场规格及数量</v>
      </c>
      <c r="M964" s="98">
        <v>45731</v>
      </c>
      <c r="O964" s="71">
        <f ca="1" t="shared" si="30"/>
        <v>0</v>
      </c>
      <c r="P964" s="71">
        <f ca="1" t="shared" si="31"/>
        <v>55</v>
      </c>
      <c r="Q964" s="8" t="str">
        <f>VLOOKUP(B964,辅助信息!E:M,9,FALSE)</f>
        <v>ZTWM-CDGS-XS-2024-0134-商投建工达州中医药科技成果示范园项目</v>
      </c>
      <c r="R964" s="8"/>
    </row>
    <row r="965" hidden="1" spans="2:18">
      <c r="B965" s="4" t="s">
        <v>69</v>
      </c>
      <c r="C965" s="5">
        <v>45732</v>
      </c>
      <c r="D965" s="4" t="str">
        <f>VLOOKUP(B965,辅助信息!E:K,7,FALSE)</f>
        <v>JWDDCD2025050800081</v>
      </c>
      <c r="E965" s="4" t="str">
        <f>VLOOKUP(F965,辅助信息!A:B,2,FALSE)</f>
        <v>螺纹钢</v>
      </c>
      <c r="F965" s="4" t="s">
        <v>22</v>
      </c>
      <c r="G965" s="7">
        <v>12</v>
      </c>
      <c r="H965" s="94">
        <f>_xlfn._xlws.FILTER('[1]2025年已发货'!$E:$E,'[1]2025年已发货'!$F:$F&amp;'[1]2025年已发货'!$C:$C&amp;'[1]2025年已发货'!$G:$G&amp;'[1]2025年已发货'!$H:$H=C965&amp;F965&amp;I965&amp;J965,"未发货")</f>
        <v>12</v>
      </c>
      <c r="I965" s="4" t="str">
        <f>VLOOKUP(B965,辅助信息!E:I,3,FALSE)</f>
        <v>（商投建工达州中医药科技园-4工区-2号楼）达州市通川区达州中医药职业学院犀牛大道北段</v>
      </c>
      <c r="J965" s="4" t="str">
        <f>VLOOKUP(B965,辅助信息!E:I,4,FALSE)</f>
        <v>张扬</v>
      </c>
      <c r="K965" s="4">
        <f>VLOOKUP(J965,辅助信息!H:I,2,FALSE)</f>
        <v>18381904567</v>
      </c>
      <c r="L965" s="85"/>
      <c r="M965" s="98">
        <v>45731</v>
      </c>
      <c r="O965" s="71">
        <f ca="1" t="shared" si="30"/>
        <v>0</v>
      </c>
      <c r="P965" s="71">
        <f ca="1" t="shared" si="31"/>
        <v>55</v>
      </c>
      <c r="Q965" s="8" t="str">
        <f>VLOOKUP(B965,辅助信息!E:M,9,FALSE)</f>
        <v>ZTWM-CDGS-XS-2024-0134-商投建工达州中医药科技成果示范园项目</v>
      </c>
      <c r="R965" s="8"/>
    </row>
    <row r="966" hidden="1" spans="2:18">
      <c r="B966" s="4" t="s">
        <v>69</v>
      </c>
      <c r="C966" s="5">
        <v>45732</v>
      </c>
      <c r="D966" s="4" t="str">
        <f>VLOOKUP(B966,辅助信息!E:K,7,FALSE)</f>
        <v>JWDDCD2025050800081</v>
      </c>
      <c r="E966" s="4" t="str">
        <f>VLOOKUP(F966,辅助信息!A:B,2,FALSE)</f>
        <v>盘螺</v>
      </c>
      <c r="F966" s="4" t="s">
        <v>40</v>
      </c>
      <c r="G966" s="7">
        <v>60</v>
      </c>
      <c r="H966" s="94">
        <f>_xlfn._xlws.FILTER('[1]2025年已发货'!$E:$E,'[1]2025年已发货'!$F:$F&amp;'[1]2025年已发货'!$C:$C&amp;'[1]2025年已发货'!$G:$G&amp;'[1]2025年已发货'!$H:$H=C966&amp;F966&amp;I966&amp;J966,"未发货")</f>
        <v>60</v>
      </c>
      <c r="I966" s="4" t="str">
        <f>VLOOKUP(B966,辅助信息!E:I,3,FALSE)</f>
        <v>（商投建工达州中医药科技园-4工区-2号楼）达州市通川区达州中医药职业学院犀牛大道北段</v>
      </c>
      <c r="J966" s="4" t="str">
        <f>VLOOKUP(B966,辅助信息!E:I,4,FALSE)</f>
        <v>张扬</v>
      </c>
      <c r="K966" s="4">
        <f>VLOOKUP(J966,辅助信息!H:I,2,FALSE)</f>
        <v>18381904567</v>
      </c>
      <c r="L966" s="85"/>
      <c r="M966" s="98">
        <v>45731</v>
      </c>
      <c r="O966" s="71">
        <f ca="1" t="shared" si="30"/>
        <v>0</v>
      </c>
      <c r="P966" s="71">
        <f ca="1" t="shared" si="31"/>
        <v>55</v>
      </c>
      <c r="Q966" s="8" t="str">
        <f>VLOOKUP(B966,辅助信息!E:M,9,FALSE)</f>
        <v>ZTWM-CDGS-XS-2024-0134-商投建工达州中医药科技成果示范园项目</v>
      </c>
      <c r="R966" s="8"/>
    </row>
    <row r="967" hidden="1" spans="2:18">
      <c r="B967" s="4" t="s">
        <v>69</v>
      </c>
      <c r="C967" s="5">
        <v>45731</v>
      </c>
      <c r="D967" s="4" t="str">
        <f>VLOOKUP(B967,辅助信息!E:K,7,FALSE)</f>
        <v>JWDDCD2025050800081</v>
      </c>
      <c r="E967" s="4" t="str">
        <f>VLOOKUP(F967,辅助信息!A:B,2,FALSE)</f>
        <v>螺纹钢</v>
      </c>
      <c r="F967" s="4" t="s">
        <v>33</v>
      </c>
      <c r="G967" s="7">
        <v>9</v>
      </c>
      <c r="H967" s="7" t="str">
        <f>_xlfn._xlws.FILTER('[1]2025年已发货'!$E:$E,'[1]2025年已发货'!$F:$F&amp;'[1]2025年已发货'!$C:$C&amp;'[1]2025年已发货'!$G:$G&amp;'[1]2025年已发货'!$H:$H=C967&amp;F967&amp;I967&amp;J967,"未发货")</f>
        <v>未发货</v>
      </c>
      <c r="I967" s="4" t="str">
        <f>VLOOKUP(B967,辅助信息!E:I,3,FALSE)</f>
        <v>（商投建工达州中医药科技园-4工区-2号楼）达州市通川区达州中医药职业学院犀牛大道北段</v>
      </c>
      <c r="J967" s="4" t="str">
        <f>VLOOKUP(B967,辅助信息!E:I,4,FALSE)</f>
        <v>张扬</v>
      </c>
      <c r="K967" s="4">
        <f>VLOOKUP(J967,辅助信息!H:I,2,FALSE)</f>
        <v>18381904567</v>
      </c>
      <c r="L967" s="83"/>
      <c r="M967" s="110">
        <v>45731</v>
      </c>
      <c r="N967" s="56"/>
      <c r="O967" s="56">
        <f ca="1" t="shared" si="30"/>
        <v>0</v>
      </c>
      <c r="P967" s="56">
        <f ca="1" t="shared" si="31"/>
        <v>55</v>
      </c>
      <c r="Q967" s="4" t="str">
        <f>VLOOKUP(B967,辅助信息!E:M,9,FALSE)</f>
        <v>ZTWM-CDGS-XS-2024-0134-商投建工达州中医药科技成果示范园项目</v>
      </c>
      <c r="R967" s="8"/>
    </row>
    <row r="968" hidden="1" spans="2:18">
      <c r="B968" s="4" t="s">
        <v>44</v>
      </c>
      <c r="C968" s="5">
        <v>45731</v>
      </c>
      <c r="D968" s="4" t="str">
        <f>VLOOKUP(B968,辅助信息!E:K,7,FALSE)</f>
        <v>ZTWM-CDGS-YL-20240911-005</v>
      </c>
      <c r="E968" s="4" t="str">
        <f>VLOOKUP(F968,辅助信息!A:B,2,FALSE)</f>
        <v>盘螺</v>
      </c>
      <c r="F968" s="4" t="s">
        <v>26</v>
      </c>
      <c r="G968" s="7">
        <v>35</v>
      </c>
      <c r="H968" s="7">
        <f>_xlfn._xlws.FILTER('[1]2025年已发货'!$E:$E,'[1]2025年已发货'!$F:$F&amp;'[1]2025年已发货'!$C:$C&amp;'[1]2025年已发货'!$G:$G&amp;'[1]2025年已发货'!$H:$H=C968&amp;F968&amp;I968&amp;J968,"未发货")</f>
        <v>35</v>
      </c>
      <c r="I968" s="4" t="str">
        <f>VLOOKUP(B968,辅助信息!E:I,3,FALSE)</f>
        <v>（华西酒城南）成都市武侯区火车南站西路8号酒城南项目</v>
      </c>
      <c r="J968" s="4" t="str">
        <f>VLOOKUP(B968,辅助信息!E:I,4,FALSE)</f>
        <v>龙耀宇</v>
      </c>
      <c r="K968" s="4">
        <f>VLOOKUP(J968,辅助信息!H:I,2,FALSE)</f>
        <v>18384145895</v>
      </c>
      <c r="L968" s="93" t="str">
        <f>VLOOKUP(B968,辅助信息!E:J,6,FALSE)</f>
        <v>对方卸车</v>
      </c>
      <c r="M968" s="110">
        <v>45733</v>
      </c>
      <c r="N968" s="56"/>
      <c r="O968" s="56">
        <f ca="1" t="shared" si="30"/>
        <v>0</v>
      </c>
      <c r="P968" s="56">
        <f ca="1" t="shared" si="31"/>
        <v>53</v>
      </c>
      <c r="Q968" s="4" t="str">
        <f>VLOOKUP(B968,辅助信息!E:M,9,FALSE)</f>
        <v>ZTWM-CDGS-XS-2024-0189-华西集采-酒城南项目</v>
      </c>
      <c r="R968" s="8"/>
    </row>
    <row r="969" hidden="1" spans="2:18">
      <c r="B969" s="4" t="s">
        <v>64</v>
      </c>
      <c r="C969" s="5">
        <v>45731</v>
      </c>
      <c r="D969" s="4" t="str">
        <f>VLOOKUP(B969,辅助信息!E:K,7,FALSE)</f>
        <v>JWDDCD2024102400111</v>
      </c>
      <c r="E969" s="4" t="str">
        <f>VLOOKUP(F969,辅助信息!A:B,2,FALSE)</f>
        <v>螺纹钢</v>
      </c>
      <c r="F969" s="4" t="s">
        <v>27</v>
      </c>
      <c r="G969" s="7">
        <v>24</v>
      </c>
      <c r="H969" s="7" t="str">
        <f>_xlfn._xlws.FILTER('[1]2025年已发货'!$E:$E,'[1]2025年已发货'!$F:$F&amp;'[1]2025年已发货'!$C:$C&amp;'[1]2025年已发货'!$G:$G&amp;'[1]2025年已发货'!$H:$H=C969&amp;F969&amp;I969&amp;J969,"未发货")</f>
        <v>未发货</v>
      </c>
      <c r="I969" s="4" t="str">
        <f>VLOOKUP(B969,辅助信息!E:I,3,FALSE)</f>
        <v>（五冶达州国道542项目-三工区桥梁3工段）四川省达州市达川区赵固镇水文村原村委会下300米</v>
      </c>
      <c r="J969" s="4" t="str">
        <f>VLOOKUP(B969,辅助信息!E:I,4,FALSE)</f>
        <v>李代茂</v>
      </c>
      <c r="K969" s="4">
        <f>VLOOKUP(J969,辅助信息!H:I,2,FALSE)</f>
        <v>18302833536</v>
      </c>
      <c r="L969" s="84" t="str">
        <f>VLOOKUP(B969,辅助信息!E:J,6,FALSE)</f>
        <v>五冶建设送货单,送货车型9.6米,装货前联系收货人核实到场规格,没提前告知进场规格现场不给予接收</v>
      </c>
      <c r="M969" s="110">
        <v>45733</v>
      </c>
      <c r="N969" s="56"/>
      <c r="O969" s="56">
        <f ca="1" t="shared" si="30"/>
        <v>0</v>
      </c>
      <c r="P969" s="56">
        <f ca="1" t="shared" si="31"/>
        <v>53</v>
      </c>
      <c r="Q969" s="4" t="str">
        <f>VLOOKUP(B969,辅助信息!E:M,9,FALSE)</f>
        <v>ZTWM-CDGS-XS-2024-0181-五冶天府-国道542项目（二批次）</v>
      </c>
      <c r="R969" s="8"/>
    </row>
    <row r="970" hidden="1" spans="2:18">
      <c r="B970" s="4" t="s">
        <v>64</v>
      </c>
      <c r="C970" s="5">
        <v>45731</v>
      </c>
      <c r="D970" s="4" t="str">
        <f>VLOOKUP(B970,辅助信息!E:K,7,FALSE)</f>
        <v>JWDDCD2024102400111</v>
      </c>
      <c r="E970" s="4" t="str">
        <f>VLOOKUP(F970,辅助信息!A:B,2,FALSE)</f>
        <v>螺纹钢</v>
      </c>
      <c r="F970" s="4" t="s">
        <v>32</v>
      </c>
      <c r="G970" s="7">
        <v>12</v>
      </c>
      <c r="H970" s="7" t="str">
        <f>_xlfn._xlws.FILTER('[1]2025年已发货'!$E:$E,'[1]2025年已发货'!$F:$F&amp;'[1]2025年已发货'!$C:$C&amp;'[1]2025年已发货'!$G:$G&amp;'[1]2025年已发货'!$H:$H=C970&amp;F970&amp;I970&amp;J970,"未发货")</f>
        <v>未发货</v>
      </c>
      <c r="I970" s="4" t="str">
        <f>VLOOKUP(B970,辅助信息!E:I,3,FALSE)</f>
        <v>（五冶达州国道542项目-三工区桥梁3工段）四川省达州市达川区赵固镇水文村原村委会下300米</v>
      </c>
      <c r="J970" s="4" t="str">
        <f>VLOOKUP(B970,辅助信息!E:I,4,FALSE)</f>
        <v>李代茂</v>
      </c>
      <c r="K970" s="4">
        <f>VLOOKUP(J970,辅助信息!H:I,2,FALSE)</f>
        <v>18302833536</v>
      </c>
      <c r="L970" s="85"/>
      <c r="M970" s="110">
        <v>45733</v>
      </c>
      <c r="N970" s="56"/>
      <c r="O970" s="56">
        <f ca="1" t="shared" si="30"/>
        <v>0</v>
      </c>
      <c r="P970" s="56">
        <f ca="1" t="shared" si="31"/>
        <v>53</v>
      </c>
      <c r="Q970" s="4" t="str">
        <f>VLOOKUP(B970,辅助信息!E:M,9,FALSE)</f>
        <v>ZTWM-CDGS-XS-2024-0181-五冶天府-国道542项目（二批次）</v>
      </c>
      <c r="R970" s="8"/>
    </row>
    <row r="971" hidden="1" spans="2:18">
      <c r="B971" s="4" t="s">
        <v>64</v>
      </c>
      <c r="C971" s="5">
        <v>45731</v>
      </c>
      <c r="D971" s="4" t="str">
        <f>VLOOKUP(B971,辅助信息!E:K,7,FALSE)</f>
        <v>JWDDCD2024102400111</v>
      </c>
      <c r="E971" s="4" t="str">
        <f>VLOOKUP(F971,辅助信息!A:B,2,FALSE)</f>
        <v>螺纹钢</v>
      </c>
      <c r="F971" s="4" t="s">
        <v>33</v>
      </c>
      <c r="G971" s="7">
        <v>6</v>
      </c>
      <c r="H971" s="7" t="str">
        <f>_xlfn._xlws.FILTER('[1]2025年已发货'!$E:$E,'[1]2025年已发货'!$F:$F&amp;'[1]2025年已发货'!$C:$C&amp;'[1]2025年已发货'!$G:$G&amp;'[1]2025年已发货'!$H:$H=C971&amp;F971&amp;I971&amp;J971,"未发货")</f>
        <v>未发货</v>
      </c>
      <c r="I971" s="4" t="str">
        <f>VLOOKUP(B971,辅助信息!E:I,3,FALSE)</f>
        <v>（五冶达州国道542项目-三工区桥梁3工段）四川省达州市达川区赵固镇水文村原村委会下300米</v>
      </c>
      <c r="J971" s="4" t="str">
        <f>VLOOKUP(B971,辅助信息!E:I,4,FALSE)</f>
        <v>李代茂</v>
      </c>
      <c r="K971" s="4">
        <f>VLOOKUP(J971,辅助信息!H:I,2,FALSE)</f>
        <v>18302833536</v>
      </c>
      <c r="L971" s="83"/>
      <c r="M971" s="110">
        <v>45733</v>
      </c>
      <c r="N971" s="56"/>
      <c r="O971" s="56">
        <f ca="1" t="shared" si="30"/>
        <v>0</v>
      </c>
      <c r="P971" s="56">
        <f ca="1" t="shared" si="31"/>
        <v>53</v>
      </c>
      <c r="Q971" s="4" t="str">
        <f>VLOOKUP(B971,辅助信息!E:M,9,FALSE)</f>
        <v>ZTWM-CDGS-XS-2024-0181-五冶天府-国道542项目（二批次）</v>
      </c>
      <c r="R971" s="8"/>
    </row>
    <row r="972" hidden="1" spans="2:18">
      <c r="B972" s="4" t="s">
        <v>74</v>
      </c>
      <c r="C972" s="5">
        <v>45731</v>
      </c>
      <c r="D972" s="4" t="str">
        <f>VLOOKUP(B972,辅助信息!E:K,7,FALSE)</f>
        <v>JWDDCD2024102400111</v>
      </c>
      <c r="E972" s="4" t="str">
        <f>VLOOKUP(F972,辅助信息!A:B,2,FALSE)</f>
        <v>螺纹钢</v>
      </c>
      <c r="F972" s="4" t="s">
        <v>27</v>
      </c>
      <c r="G972" s="7">
        <v>15</v>
      </c>
      <c r="H972" s="7">
        <f>_xlfn._xlws.FILTER('[1]2025年已发货'!$E:$E,'[1]2025年已发货'!$F:$F&amp;'[1]2025年已发货'!$C:$C&amp;'[1]2025年已发货'!$G:$G&amp;'[1]2025年已发货'!$H:$H=C972&amp;F972&amp;I972&amp;J972,"未发货")</f>
        <v>15</v>
      </c>
      <c r="I972" s="4" t="str">
        <f>VLOOKUP(B972,辅助信息!E:I,3,FALSE)</f>
        <v>（五冶达州国道542项目-桥梁4标）四川省达州市达川区大堰镇双井村</v>
      </c>
      <c r="J972" s="4" t="str">
        <f>VLOOKUP(B972,辅助信息!E:I,4,FALSE)</f>
        <v>吴志强</v>
      </c>
      <c r="K972" s="4">
        <f>VLOOKUP(J972,辅助信息!H:I,2,FALSE)</f>
        <v>18820030907</v>
      </c>
      <c r="L972" s="84" t="str">
        <f>VLOOKUP(B972,辅助信息!E:J,6,FALSE)</f>
        <v>五冶建设送货单,送货车型13米,装货前联系收货人核实到场规格,没提前告知进场规格现场不给予接收</v>
      </c>
      <c r="M972" s="110">
        <v>45738</v>
      </c>
      <c r="N972" s="56"/>
      <c r="O972" s="56">
        <f ca="1" t="shared" si="30"/>
        <v>0</v>
      </c>
      <c r="P972" s="56">
        <f ca="1" t="shared" si="31"/>
        <v>48</v>
      </c>
      <c r="Q972" s="4" t="str">
        <f>VLOOKUP(B972,辅助信息!E:M,9,FALSE)</f>
        <v>ZTWM-CDGS-XS-2024-0181-五冶天府-国道542项目（二批次）</v>
      </c>
      <c r="R972" s="8"/>
    </row>
    <row r="973" hidden="1" spans="2:18">
      <c r="B973" s="4" t="s">
        <v>74</v>
      </c>
      <c r="C973" s="5">
        <v>45731</v>
      </c>
      <c r="D973" s="4" t="str">
        <f>VLOOKUP(B973,辅助信息!E:K,7,FALSE)</f>
        <v>JWDDCD2024102400111</v>
      </c>
      <c r="E973" s="4" t="str">
        <f>VLOOKUP(F973,辅助信息!A:B,2,FALSE)</f>
        <v>螺纹钢</v>
      </c>
      <c r="F973" s="4" t="s">
        <v>19</v>
      </c>
      <c r="G973" s="7">
        <v>15</v>
      </c>
      <c r="H973" s="7">
        <f>_xlfn._xlws.FILTER('[1]2025年已发货'!$E:$E,'[1]2025年已发货'!$F:$F&amp;'[1]2025年已发货'!$C:$C&amp;'[1]2025年已发货'!$G:$G&amp;'[1]2025年已发货'!$H:$H=C973&amp;F973&amp;I973&amp;J973,"未发货")</f>
        <v>15</v>
      </c>
      <c r="I973" s="4" t="str">
        <f>VLOOKUP(B973,辅助信息!E:I,3,FALSE)</f>
        <v>（五冶达州国道542项目-桥梁4标）四川省达州市达川区大堰镇双井村</v>
      </c>
      <c r="J973" s="4" t="str">
        <f>VLOOKUP(B973,辅助信息!E:I,4,FALSE)</f>
        <v>吴志强</v>
      </c>
      <c r="K973" s="4">
        <f>VLOOKUP(J973,辅助信息!H:I,2,FALSE)</f>
        <v>18820030907</v>
      </c>
      <c r="L973" s="85"/>
      <c r="M973" s="110">
        <v>45738</v>
      </c>
      <c r="N973" s="56"/>
      <c r="O973" s="56">
        <f ca="1" t="shared" si="30"/>
        <v>0</v>
      </c>
      <c r="P973" s="56">
        <f ca="1" t="shared" si="31"/>
        <v>48</v>
      </c>
      <c r="Q973" s="4" t="str">
        <f>VLOOKUP(B973,辅助信息!E:M,9,FALSE)</f>
        <v>ZTWM-CDGS-XS-2024-0181-五冶天府-国道542项目（二批次）</v>
      </c>
      <c r="R973" s="8"/>
    </row>
    <row r="974" hidden="1" spans="2:18">
      <c r="B974" s="4" t="s">
        <v>74</v>
      </c>
      <c r="C974" s="5">
        <v>45731</v>
      </c>
      <c r="D974" s="4" t="str">
        <f>VLOOKUP(B974,辅助信息!E:K,7,FALSE)</f>
        <v>JWDDCD2024102400111</v>
      </c>
      <c r="E974" s="4" t="str">
        <f>VLOOKUP(F974,辅助信息!A:B,2,FALSE)</f>
        <v>螺纹钢</v>
      </c>
      <c r="F974" s="4" t="s">
        <v>32</v>
      </c>
      <c r="G974" s="7">
        <v>15</v>
      </c>
      <c r="H974" s="7">
        <f>_xlfn._xlws.FILTER('[1]2025年已发货'!$E:$E,'[1]2025年已发货'!$F:$F&amp;'[1]2025年已发货'!$C:$C&amp;'[1]2025年已发货'!$G:$G&amp;'[1]2025年已发货'!$H:$H=C974&amp;F974&amp;I974&amp;J974,"未发货")</f>
        <v>15</v>
      </c>
      <c r="I974" s="4" t="str">
        <f>VLOOKUP(B974,辅助信息!E:I,3,FALSE)</f>
        <v>（五冶达州国道542项目-桥梁4标）四川省达州市达川区大堰镇双井村</v>
      </c>
      <c r="J974" s="4" t="str">
        <f>VLOOKUP(B974,辅助信息!E:I,4,FALSE)</f>
        <v>吴志强</v>
      </c>
      <c r="K974" s="4">
        <f>VLOOKUP(J974,辅助信息!H:I,2,FALSE)</f>
        <v>18820030907</v>
      </c>
      <c r="L974" s="85"/>
      <c r="M974" s="110">
        <v>45738</v>
      </c>
      <c r="N974" s="56"/>
      <c r="O974" s="56">
        <f ca="1" t="shared" si="30"/>
        <v>0</v>
      </c>
      <c r="P974" s="56">
        <f ca="1" t="shared" si="31"/>
        <v>48</v>
      </c>
      <c r="Q974" s="4" t="str">
        <f>VLOOKUP(B974,辅助信息!E:M,9,FALSE)</f>
        <v>ZTWM-CDGS-XS-2024-0181-五冶天府-国道542项目（二批次）</v>
      </c>
      <c r="R974" s="8"/>
    </row>
    <row r="975" hidden="1" spans="2:18">
      <c r="B975" s="4" t="s">
        <v>74</v>
      </c>
      <c r="C975" s="5">
        <v>45731</v>
      </c>
      <c r="D975" s="4" t="str">
        <f>VLOOKUP(B975,辅助信息!E:K,7,FALSE)</f>
        <v>JWDDCD2024102400111</v>
      </c>
      <c r="E975" s="4" t="str">
        <f>VLOOKUP(F975,辅助信息!A:B,2,FALSE)</f>
        <v>螺纹钢</v>
      </c>
      <c r="F975" s="4" t="s">
        <v>65</v>
      </c>
      <c r="G975" s="7">
        <v>30</v>
      </c>
      <c r="H975" s="7" t="str">
        <f>_xlfn._xlws.FILTER('[1]2025年已发货'!$E:$E,'[1]2025年已发货'!$F:$F&amp;'[1]2025年已发货'!$C:$C&amp;'[1]2025年已发货'!$G:$G&amp;'[1]2025年已发货'!$H:$H=C975&amp;F975&amp;I975&amp;J975,"未发货")</f>
        <v>未发货</v>
      </c>
      <c r="I975" s="4" t="str">
        <f>VLOOKUP(B975,辅助信息!E:I,3,FALSE)</f>
        <v>（五冶达州国道542项目-桥梁4标）四川省达州市达川区大堰镇双井村</v>
      </c>
      <c r="J975" s="4" t="str">
        <f>VLOOKUP(B975,辅助信息!E:I,4,FALSE)</f>
        <v>吴志强</v>
      </c>
      <c r="K975" s="4">
        <f>VLOOKUP(J975,辅助信息!H:I,2,FALSE)</f>
        <v>18820030907</v>
      </c>
      <c r="L975" s="83"/>
      <c r="M975" s="110">
        <v>45738</v>
      </c>
      <c r="N975" s="56"/>
      <c r="O975" s="56">
        <f ca="1" t="shared" si="30"/>
        <v>0</v>
      </c>
      <c r="P975" s="56">
        <f ca="1" t="shared" si="31"/>
        <v>48</v>
      </c>
      <c r="Q975" s="4" t="str">
        <f>VLOOKUP(B975,辅助信息!E:M,9,FALSE)</f>
        <v>ZTWM-CDGS-XS-2024-0181-五冶天府-国道542项目（二批次）</v>
      </c>
      <c r="R975" s="8"/>
    </row>
    <row r="976" hidden="1" spans="2:18">
      <c r="B976" s="4" t="s">
        <v>75</v>
      </c>
      <c r="C976" s="5">
        <v>45731</v>
      </c>
      <c r="D976" s="4" t="str">
        <f>VLOOKUP(B976,辅助信息!E:K,7,FALSE)</f>
        <v>JWDDCD2024102400111</v>
      </c>
      <c r="E976" s="4" t="str">
        <f>VLOOKUP(F976,辅助信息!A:B,2,FALSE)</f>
        <v>盘螺</v>
      </c>
      <c r="F976" s="4" t="s">
        <v>26</v>
      </c>
      <c r="G976" s="7">
        <v>10</v>
      </c>
      <c r="H976" s="7" t="str">
        <f>_xlfn._xlws.FILTER('[1]2025年已发货'!$E:$E,'[1]2025年已发货'!$F:$F&amp;'[1]2025年已发货'!$C:$C&amp;'[1]2025年已发货'!$G:$G&amp;'[1]2025年已发货'!$H:$H=C976&amp;F976&amp;I976&amp;J976,"未发货")</f>
        <v>未发货</v>
      </c>
      <c r="I976" s="4" t="str">
        <f>VLOOKUP(B976,辅助信息!E:I,3,FALSE)</f>
        <v>（五冶达州国道542项目-一工区桥梁一工段）四川省达州市四川省达州市达川区石桥镇武寨村</v>
      </c>
      <c r="J976" s="4" t="str">
        <f>VLOOKUP(B976,辅助信息!E:I,4,FALSE)</f>
        <v>杨勇</v>
      </c>
      <c r="K976" s="4">
        <f>VLOOKUP(J976,辅助信息!H:I,2,FALSE)</f>
        <v>18398563998</v>
      </c>
      <c r="L976" s="84" t="str">
        <f>VLOOKUP(B976,辅助信息!E:J,6,FALSE)</f>
        <v>五冶建设送货单,送货车型13米,装货前联系收货人核实到场规格,没提前告知进场规格现场不给予接收</v>
      </c>
      <c r="M976" s="110">
        <v>45733</v>
      </c>
      <c r="N976" s="56"/>
      <c r="O976" s="56">
        <f ca="1" t="shared" si="30"/>
        <v>0</v>
      </c>
      <c r="P976" s="56">
        <f ca="1" t="shared" si="31"/>
        <v>53</v>
      </c>
      <c r="Q976" s="4" t="str">
        <f>VLOOKUP(B976,辅助信息!E:M,9,FALSE)</f>
        <v>ZTWM-CDGS-XS-2024-0181-五冶天府-国道542项目（二批次）</v>
      </c>
      <c r="R976" s="8"/>
    </row>
    <row r="977" hidden="1" spans="2:18">
      <c r="B977" s="4" t="s">
        <v>75</v>
      </c>
      <c r="C977" s="5">
        <v>45731</v>
      </c>
      <c r="D977" s="4" t="str">
        <f>VLOOKUP(B977,辅助信息!E:K,7,FALSE)</f>
        <v>JWDDCD2024102400111</v>
      </c>
      <c r="E977" s="4" t="str">
        <f>VLOOKUP(F977,辅助信息!A:B,2,FALSE)</f>
        <v>螺纹钢</v>
      </c>
      <c r="F977" s="4" t="s">
        <v>27</v>
      </c>
      <c r="G977" s="7">
        <v>10</v>
      </c>
      <c r="H977" s="7">
        <f>_xlfn._xlws.FILTER('[1]2025年已发货'!$E:$E,'[1]2025年已发货'!$F:$F&amp;'[1]2025年已发货'!$C:$C&amp;'[1]2025年已发货'!$G:$G&amp;'[1]2025年已发货'!$H:$H=C977&amp;F977&amp;I977&amp;J977,"未发货")</f>
        <v>9</v>
      </c>
      <c r="I977" s="4" t="str">
        <f>VLOOKUP(B977,辅助信息!E:I,3,FALSE)</f>
        <v>（五冶达州国道542项目-一工区桥梁一工段）四川省达州市四川省达州市达川区石桥镇武寨村</v>
      </c>
      <c r="J977" s="4" t="str">
        <f>VLOOKUP(B977,辅助信息!E:I,4,FALSE)</f>
        <v>杨勇</v>
      </c>
      <c r="K977" s="4">
        <f>VLOOKUP(J977,辅助信息!H:I,2,FALSE)</f>
        <v>18398563998</v>
      </c>
      <c r="L977" s="85"/>
      <c r="M977" s="110">
        <v>45733</v>
      </c>
      <c r="N977" s="56"/>
      <c r="O977" s="56">
        <f ca="1" t="shared" si="30"/>
        <v>0</v>
      </c>
      <c r="P977" s="56">
        <f ca="1" t="shared" si="31"/>
        <v>53</v>
      </c>
      <c r="Q977" s="4" t="str">
        <f>VLOOKUP(B977,辅助信息!E:M,9,FALSE)</f>
        <v>ZTWM-CDGS-XS-2024-0181-五冶天府-国道542项目（二批次）</v>
      </c>
      <c r="R977" s="8"/>
    </row>
    <row r="978" hidden="1" spans="2:18">
      <c r="B978" s="4" t="s">
        <v>75</v>
      </c>
      <c r="C978" s="5">
        <v>45731</v>
      </c>
      <c r="D978" s="4" t="str">
        <f>VLOOKUP(B978,辅助信息!E:K,7,FALSE)</f>
        <v>JWDDCD2024102400111</v>
      </c>
      <c r="E978" s="4" t="str">
        <f>VLOOKUP(F978,辅助信息!A:B,2,FALSE)</f>
        <v>螺纹钢</v>
      </c>
      <c r="F978" s="4" t="s">
        <v>19</v>
      </c>
      <c r="G978" s="7">
        <v>12</v>
      </c>
      <c r="H978" s="7">
        <f>_xlfn._xlws.FILTER('[1]2025年已发货'!$E:$E,'[1]2025年已发货'!$F:$F&amp;'[1]2025年已发货'!$C:$C&amp;'[1]2025年已发货'!$G:$G&amp;'[1]2025年已发货'!$H:$H=C978&amp;F978&amp;I978&amp;J978,"未发货")</f>
        <v>12</v>
      </c>
      <c r="I978" s="4" t="str">
        <f>VLOOKUP(B978,辅助信息!E:I,3,FALSE)</f>
        <v>（五冶达州国道542项目-一工区桥梁一工段）四川省达州市四川省达州市达川区石桥镇武寨村</v>
      </c>
      <c r="J978" s="4" t="str">
        <f>VLOOKUP(B978,辅助信息!E:I,4,FALSE)</f>
        <v>杨勇</v>
      </c>
      <c r="K978" s="4">
        <f>VLOOKUP(J978,辅助信息!H:I,2,FALSE)</f>
        <v>18398563998</v>
      </c>
      <c r="L978" s="85"/>
      <c r="M978" s="110">
        <v>45733</v>
      </c>
      <c r="N978" s="56"/>
      <c r="O978" s="56">
        <f ca="1" t="shared" si="30"/>
        <v>0</v>
      </c>
      <c r="P978" s="56">
        <f ca="1" t="shared" si="31"/>
        <v>53</v>
      </c>
      <c r="Q978" s="4" t="str">
        <f>VLOOKUP(B978,辅助信息!E:M,9,FALSE)</f>
        <v>ZTWM-CDGS-XS-2024-0181-五冶天府-国道542项目（二批次）</v>
      </c>
      <c r="R978" s="8"/>
    </row>
    <row r="979" hidden="1" spans="2:18">
      <c r="B979" s="4" t="s">
        <v>75</v>
      </c>
      <c r="C979" s="5">
        <v>45731</v>
      </c>
      <c r="D979" s="4" t="str">
        <f>VLOOKUP(B979,辅助信息!E:K,7,FALSE)</f>
        <v>JWDDCD2024102400111</v>
      </c>
      <c r="E979" s="4" t="str">
        <f>VLOOKUP(F979,辅助信息!A:B,2,FALSE)</f>
        <v>螺纹钢</v>
      </c>
      <c r="F979" s="4" t="s">
        <v>28</v>
      </c>
      <c r="G979" s="7">
        <v>9</v>
      </c>
      <c r="H979" s="7" t="str">
        <f>_xlfn._xlws.FILTER('[1]2025年已发货'!$E:$E,'[1]2025年已发货'!$F:$F&amp;'[1]2025年已发货'!$C:$C&amp;'[1]2025年已发货'!$G:$G&amp;'[1]2025年已发货'!$H:$H=C979&amp;F979&amp;I979&amp;J979,"未发货")</f>
        <v>未发货</v>
      </c>
      <c r="I979" s="4" t="str">
        <f>VLOOKUP(B979,辅助信息!E:I,3,FALSE)</f>
        <v>（五冶达州国道542项目-一工区桥梁一工段）四川省达州市四川省达州市达川区石桥镇武寨村</v>
      </c>
      <c r="J979" s="4" t="str">
        <f>VLOOKUP(B979,辅助信息!E:I,4,FALSE)</f>
        <v>杨勇</v>
      </c>
      <c r="K979" s="4">
        <f>VLOOKUP(J979,辅助信息!H:I,2,FALSE)</f>
        <v>18398563998</v>
      </c>
      <c r="L979" s="85"/>
      <c r="M979" s="110">
        <v>45733</v>
      </c>
      <c r="N979" s="56"/>
      <c r="O979" s="56">
        <f ca="1" t="shared" si="30"/>
        <v>0</v>
      </c>
      <c r="P979" s="56">
        <f ca="1" t="shared" si="31"/>
        <v>53</v>
      </c>
      <c r="Q979" s="4" t="str">
        <f>VLOOKUP(B979,辅助信息!E:M,9,FALSE)</f>
        <v>ZTWM-CDGS-XS-2024-0181-五冶天府-国道542项目（二批次）</v>
      </c>
      <c r="R979" s="8"/>
    </row>
    <row r="980" hidden="1" spans="2:18">
      <c r="B980" s="4" t="s">
        <v>75</v>
      </c>
      <c r="C980" s="5">
        <v>45731</v>
      </c>
      <c r="D980" s="4" t="str">
        <f>VLOOKUP(B980,辅助信息!E:K,7,FALSE)</f>
        <v>JWDDCD2024102400111</v>
      </c>
      <c r="E980" s="4" t="str">
        <f>VLOOKUP(F980,辅助信息!A:B,2,FALSE)</f>
        <v>螺纹钢</v>
      </c>
      <c r="F980" s="4" t="s">
        <v>65</v>
      </c>
      <c r="G980" s="7">
        <v>50</v>
      </c>
      <c r="H980" s="7">
        <f>_xlfn._xlws.FILTER('[1]2025年已发货'!$E:$E,'[1]2025年已发货'!$F:$F&amp;'[1]2025年已发货'!$C:$C&amp;'[1]2025年已发货'!$G:$G&amp;'[1]2025年已发货'!$H:$H=C980&amp;F980&amp;I980&amp;J980,"未发货")</f>
        <v>24</v>
      </c>
      <c r="I980" s="4" t="str">
        <f>VLOOKUP(B980,辅助信息!E:I,3,FALSE)</f>
        <v>（五冶达州国道542项目-一工区桥梁一工段）四川省达州市四川省达州市达川区石桥镇武寨村</v>
      </c>
      <c r="J980" s="4" t="str">
        <f>VLOOKUP(B980,辅助信息!E:I,4,FALSE)</f>
        <v>杨勇</v>
      </c>
      <c r="K980" s="4">
        <f>VLOOKUP(J980,辅助信息!H:I,2,FALSE)</f>
        <v>18398563998</v>
      </c>
      <c r="L980" s="83"/>
      <c r="M980" s="110">
        <v>45733</v>
      </c>
      <c r="N980" s="56"/>
      <c r="O980" s="56">
        <f ca="1" t="shared" si="30"/>
        <v>0</v>
      </c>
      <c r="P980" s="56">
        <f ca="1" t="shared" si="31"/>
        <v>53</v>
      </c>
      <c r="Q980" s="4" t="str">
        <f>VLOOKUP(B980,辅助信息!E:M,9,FALSE)</f>
        <v>ZTWM-CDGS-XS-2024-0181-五冶天府-国道542项目（二批次）</v>
      </c>
      <c r="R980" s="8"/>
    </row>
    <row r="981" hidden="1" spans="2:18">
      <c r="B981" s="4" t="s">
        <v>87</v>
      </c>
      <c r="C981" s="5">
        <v>45731</v>
      </c>
      <c r="D981" s="4" t="str">
        <f>VLOOKUP(B981,辅助信息!E:K,7,FALSE)</f>
        <v>JWDDCD2024102400111</v>
      </c>
      <c r="E981" s="4" t="str">
        <f>VLOOKUP(F981,辅助信息!A:B,2,FALSE)</f>
        <v>盘螺</v>
      </c>
      <c r="F981" s="4" t="s">
        <v>26</v>
      </c>
      <c r="G981" s="7">
        <v>10</v>
      </c>
      <c r="H981" s="7" t="str">
        <f>_xlfn._xlws.FILTER('[1]2025年已发货'!$E:$E,'[1]2025年已发货'!$F:$F&amp;'[1]2025年已发货'!$C:$C&amp;'[1]2025年已发货'!$G:$G&amp;'[1]2025年已发货'!$H:$H=C981&amp;F981&amp;I981&amp;J981,"未发货")</f>
        <v>未发货</v>
      </c>
      <c r="I981" s="4" t="str">
        <f>VLOOKUP(B981,辅助信息!E:I,3,FALSE)</f>
        <v>（五冶达州国道542项目-一工区桥梁二工段）四川省达州市达川区达川区石梯镇石成村</v>
      </c>
      <c r="J981" s="4" t="str">
        <f>VLOOKUP(B981,辅助信息!E:I,4,FALSE)</f>
        <v>夏树彬</v>
      </c>
      <c r="K981" s="4">
        <f>VLOOKUP(J981,辅助信息!H:I,2,FALSE)</f>
        <v>13518183653</v>
      </c>
      <c r="L981" s="84" t="str">
        <f>VLOOKUP(B981,辅助信息!E:J,6,FALSE)</f>
        <v>五冶建设送货单,送货车型9.6米,装货前联系收货人核实到场规格,没提前告知进场规格现场不给予接收</v>
      </c>
      <c r="M981" s="110">
        <v>45733</v>
      </c>
      <c r="N981" s="56"/>
      <c r="O981" s="56">
        <f ca="1" t="shared" si="30"/>
        <v>0</v>
      </c>
      <c r="P981" s="56">
        <f ca="1" t="shared" si="31"/>
        <v>53</v>
      </c>
      <c r="Q981" s="4" t="str">
        <f>VLOOKUP(B981,辅助信息!E:M,9,FALSE)</f>
        <v>ZTWM-CDGS-XS-2024-0181-五冶天府-国道542项目（二批次）</v>
      </c>
      <c r="R981" s="8"/>
    </row>
    <row r="982" hidden="1" spans="2:18">
      <c r="B982" s="4" t="s">
        <v>87</v>
      </c>
      <c r="C982" s="5">
        <v>45731</v>
      </c>
      <c r="D982" s="4" t="str">
        <f>VLOOKUP(B982,辅助信息!E:K,7,FALSE)</f>
        <v>JWDDCD2024102400111</v>
      </c>
      <c r="E982" s="4" t="str">
        <f>VLOOKUP(F982,辅助信息!A:B,2,FALSE)</f>
        <v>螺纹钢</v>
      </c>
      <c r="F982" s="4" t="s">
        <v>27</v>
      </c>
      <c r="G982" s="7">
        <v>10</v>
      </c>
      <c r="H982" s="7">
        <f>_xlfn._xlws.FILTER('[1]2025年已发货'!$E:$E,'[1]2025年已发货'!$F:$F&amp;'[1]2025年已发货'!$C:$C&amp;'[1]2025年已发货'!$G:$G&amp;'[1]2025年已发货'!$H:$H=C982&amp;F982&amp;I982&amp;J982,"未发货")</f>
        <v>9</v>
      </c>
      <c r="I982" s="4" t="str">
        <f>VLOOKUP(B982,辅助信息!E:I,3,FALSE)</f>
        <v>（五冶达州国道542项目-一工区桥梁二工段）四川省达州市达川区达川区石梯镇石成村</v>
      </c>
      <c r="J982" s="4" t="str">
        <f>VLOOKUP(B982,辅助信息!E:I,4,FALSE)</f>
        <v>夏树彬</v>
      </c>
      <c r="K982" s="4">
        <f>VLOOKUP(J982,辅助信息!H:I,2,FALSE)</f>
        <v>13518183653</v>
      </c>
      <c r="L982" s="85"/>
      <c r="M982" s="110">
        <v>45733</v>
      </c>
      <c r="N982" s="56"/>
      <c r="O982" s="56">
        <f ca="1" t="shared" si="30"/>
        <v>0</v>
      </c>
      <c r="P982" s="56">
        <f ca="1" t="shared" si="31"/>
        <v>53</v>
      </c>
      <c r="Q982" s="4" t="str">
        <f>VLOOKUP(B982,辅助信息!E:M,9,FALSE)</f>
        <v>ZTWM-CDGS-XS-2024-0181-五冶天府-国道542项目（二批次）</v>
      </c>
      <c r="R982" s="8"/>
    </row>
    <row r="983" hidden="1" spans="2:18">
      <c r="B983" s="4" t="s">
        <v>87</v>
      </c>
      <c r="C983" s="5">
        <v>45731</v>
      </c>
      <c r="D983" s="4" t="str">
        <f>VLOOKUP(B983,辅助信息!E:K,7,FALSE)</f>
        <v>JWDDCD2024102400111</v>
      </c>
      <c r="E983" s="4" t="str">
        <f>VLOOKUP(F983,辅助信息!A:B,2,FALSE)</f>
        <v>螺纹钢</v>
      </c>
      <c r="F983" s="4" t="s">
        <v>19</v>
      </c>
      <c r="G983" s="7">
        <v>10</v>
      </c>
      <c r="H983" s="7">
        <f>_xlfn._xlws.FILTER('[1]2025年已发货'!$E:$E,'[1]2025年已发货'!$F:$F&amp;'[1]2025年已发货'!$C:$C&amp;'[1]2025年已发货'!$G:$G&amp;'[1]2025年已发货'!$H:$H=C983&amp;F983&amp;I983&amp;J983,"未发货")</f>
        <v>9</v>
      </c>
      <c r="I983" s="4" t="str">
        <f>VLOOKUP(B983,辅助信息!E:I,3,FALSE)</f>
        <v>（五冶达州国道542项目-一工区桥梁二工段）四川省达州市达川区达川区石梯镇石成村</v>
      </c>
      <c r="J983" s="4" t="str">
        <f>VLOOKUP(B983,辅助信息!E:I,4,FALSE)</f>
        <v>夏树彬</v>
      </c>
      <c r="K983" s="4">
        <f>VLOOKUP(J983,辅助信息!H:I,2,FALSE)</f>
        <v>13518183653</v>
      </c>
      <c r="L983" s="85"/>
      <c r="M983" s="110">
        <v>45733</v>
      </c>
      <c r="N983" s="56"/>
      <c r="O983" s="56">
        <f ca="1" t="shared" si="30"/>
        <v>0</v>
      </c>
      <c r="P983" s="56">
        <f ca="1" t="shared" si="31"/>
        <v>53</v>
      </c>
      <c r="Q983" s="4" t="str">
        <f>VLOOKUP(B983,辅助信息!E:M,9,FALSE)</f>
        <v>ZTWM-CDGS-XS-2024-0181-五冶天府-国道542项目（二批次）</v>
      </c>
      <c r="R983" s="8"/>
    </row>
    <row r="984" hidden="1" spans="2:18">
      <c r="B984" s="4" t="s">
        <v>87</v>
      </c>
      <c r="C984" s="5">
        <v>45731</v>
      </c>
      <c r="D984" s="4" t="str">
        <f>VLOOKUP(B984,辅助信息!E:K,7,FALSE)</f>
        <v>JWDDCD2024102400111</v>
      </c>
      <c r="E984" s="4" t="str">
        <f>VLOOKUP(F984,辅助信息!A:B,2,FALSE)</f>
        <v>螺纹钢</v>
      </c>
      <c r="F984" s="4" t="s">
        <v>28</v>
      </c>
      <c r="G984" s="7">
        <v>10</v>
      </c>
      <c r="H984" s="7" t="str">
        <f>_xlfn._xlws.FILTER('[1]2025年已发货'!$E:$E,'[1]2025年已发货'!$F:$F&amp;'[1]2025年已发货'!$C:$C&amp;'[1]2025年已发货'!$G:$G&amp;'[1]2025年已发货'!$H:$H=C984&amp;F984&amp;I984&amp;J984,"未发货")</f>
        <v>未发货</v>
      </c>
      <c r="I984" s="4" t="str">
        <f>VLOOKUP(B984,辅助信息!E:I,3,FALSE)</f>
        <v>（五冶达州国道542项目-一工区桥梁二工段）四川省达州市达川区达川区石梯镇石成村</v>
      </c>
      <c r="J984" s="4" t="str">
        <f>VLOOKUP(B984,辅助信息!E:I,4,FALSE)</f>
        <v>夏树彬</v>
      </c>
      <c r="K984" s="4">
        <f>VLOOKUP(J984,辅助信息!H:I,2,FALSE)</f>
        <v>13518183653</v>
      </c>
      <c r="L984" s="85"/>
      <c r="M984" s="110">
        <v>45733</v>
      </c>
      <c r="N984" s="56"/>
      <c r="O984" s="56">
        <f ca="1" t="shared" si="30"/>
        <v>0</v>
      </c>
      <c r="P984" s="56">
        <f ca="1" t="shared" si="31"/>
        <v>53</v>
      </c>
      <c r="Q984" s="4" t="str">
        <f>VLOOKUP(B984,辅助信息!E:M,9,FALSE)</f>
        <v>ZTWM-CDGS-XS-2024-0181-五冶天府-国道542项目（二批次）</v>
      </c>
      <c r="R984" s="8"/>
    </row>
    <row r="985" hidden="1" spans="2:18">
      <c r="B985" s="4" t="s">
        <v>87</v>
      </c>
      <c r="C985" s="5">
        <v>45731</v>
      </c>
      <c r="D985" s="4" t="str">
        <f>VLOOKUP(B985,辅助信息!E:K,7,FALSE)</f>
        <v>JWDDCD2024102400111</v>
      </c>
      <c r="E985" s="4" t="str">
        <f>VLOOKUP(F985,辅助信息!A:B,2,FALSE)</f>
        <v>螺纹钢</v>
      </c>
      <c r="F985" s="4" t="s">
        <v>65</v>
      </c>
      <c r="G985" s="7">
        <v>30</v>
      </c>
      <c r="H985" s="7">
        <f>_xlfn._xlws.FILTER('[1]2025年已发货'!$E:$E,'[1]2025年已发货'!$F:$F&amp;'[1]2025年已发货'!$C:$C&amp;'[1]2025年已发货'!$G:$G&amp;'[1]2025年已发货'!$H:$H=C985&amp;F985&amp;I985&amp;J985,"未发货")</f>
        <v>30</v>
      </c>
      <c r="I985" s="4" t="str">
        <f>VLOOKUP(B985,辅助信息!E:I,3,FALSE)</f>
        <v>（五冶达州国道542项目-一工区桥梁二工段）四川省达州市达川区达川区石梯镇石成村</v>
      </c>
      <c r="J985" s="4" t="str">
        <f>VLOOKUP(B985,辅助信息!E:I,4,FALSE)</f>
        <v>夏树彬</v>
      </c>
      <c r="K985" s="4">
        <f>VLOOKUP(J985,辅助信息!H:I,2,FALSE)</f>
        <v>13518183653</v>
      </c>
      <c r="L985" s="85"/>
      <c r="M985" s="110">
        <v>45733</v>
      </c>
      <c r="N985" s="56"/>
      <c r="O985" s="56">
        <f ca="1" t="shared" si="30"/>
        <v>0</v>
      </c>
      <c r="P985" s="56">
        <f ca="1" t="shared" si="31"/>
        <v>53</v>
      </c>
      <c r="Q985" s="4" t="str">
        <f>VLOOKUP(B985,辅助信息!E:M,9,FALSE)</f>
        <v>ZTWM-CDGS-XS-2024-0181-五冶天府-国道542项目（二批次）</v>
      </c>
      <c r="R985" s="8"/>
    </row>
    <row r="986" hidden="1" spans="2:18">
      <c r="B986" s="4" t="s">
        <v>87</v>
      </c>
      <c r="C986" s="5">
        <v>45731</v>
      </c>
      <c r="D986" s="4" t="str">
        <f>VLOOKUP(B986,辅助信息!E:K,7,FALSE)</f>
        <v>JWDDCD2024102400111</v>
      </c>
      <c r="E986" s="4" t="str">
        <f>VLOOKUP(F986,辅助信息!A:B,2,FALSE)</f>
        <v>螺纹钢</v>
      </c>
      <c r="F986" s="4" t="s">
        <v>52</v>
      </c>
      <c r="G986" s="7">
        <v>30</v>
      </c>
      <c r="H986" s="7" t="str">
        <f>_xlfn._xlws.FILTER('[1]2025年已发货'!$E:$E,'[1]2025年已发货'!$F:$F&amp;'[1]2025年已发货'!$C:$C&amp;'[1]2025年已发货'!$G:$G&amp;'[1]2025年已发货'!$H:$H=C986&amp;F986&amp;I986&amp;J986,"未发货")</f>
        <v>未发货</v>
      </c>
      <c r="I986" s="4" t="str">
        <f>VLOOKUP(B986,辅助信息!E:I,3,FALSE)</f>
        <v>（五冶达州国道542项目-一工区桥梁二工段）四川省达州市达川区达川区石梯镇石成村</v>
      </c>
      <c r="J986" s="4" t="str">
        <f>VLOOKUP(B986,辅助信息!E:I,4,FALSE)</f>
        <v>夏树彬</v>
      </c>
      <c r="K986" s="4">
        <f>VLOOKUP(J986,辅助信息!H:I,2,FALSE)</f>
        <v>13518183653</v>
      </c>
      <c r="L986" s="83"/>
      <c r="M986" s="110">
        <v>45733</v>
      </c>
      <c r="N986" s="56"/>
      <c r="O986" s="56">
        <f ca="1" t="shared" si="30"/>
        <v>0</v>
      </c>
      <c r="P986" s="56">
        <f ca="1" t="shared" si="31"/>
        <v>53</v>
      </c>
      <c r="Q986" s="4" t="str">
        <f>VLOOKUP(B986,辅助信息!E:M,9,FALSE)</f>
        <v>ZTWM-CDGS-XS-2024-0181-五冶天府-国道542项目（二批次）</v>
      </c>
      <c r="R986" s="8"/>
    </row>
    <row r="987" hidden="1" spans="2:18">
      <c r="B987" s="4" t="s">
        <v>108</v>
      </c>
      <c r="C987" s="5">
        <v>45731</v>
      </c>
      <c r="D987" s="4" t="str">
        <f>VLOOKUP(B987,辅助信息!E:K,7,FALSE)</f>
        <v>JWDDCD2024102400111</v>
      </c>
      <c r="E987" s="4" t="str">
        <f>VLOOKUP(F987,辅助信息!A:B,2,FALSE)</f>
        <v>螺纹钢</v>
      </c>
      <c r="F987" s="4" t="s">
        <v>27</v>
      </c>
      <c r="G987" s="7">
        <v>7</v>
      </c>
      <c r="H987" s="7">
        <f>_xlfn._xlws.FILTER('[1]2025年已发货'!$E:$E,'[1]2025年已发货'!$F:$F&amp;'[1]2025年已发货'!$C:$C&amp;'[1]2025年已发货'!$G:$G&amp;'[1]2025年已发货'!$H:$H=C987&amp;F987&amp;I987&amp;J987,"未发货")</f>
        <v>6</v>
      </c>
      <c r="I987" s="4" t="str">
        <f>VLOOKUP(B987,辅助信息!E:I,3,FALSE)</f>
        <v>（五冶达州国道542项目-三工区路基八工段(连接线)）四川省达州市达川区大堰镇梨子沟</v>
      </c>
      <c r="J987" s="4" t="str">
        <f>VLOOKUP(B987,辅助信息!E:I,4,FALSE)</f>
        <v>谭鹏程</v>
      </c>
      <c r="K987" s="4">
        <f>VLOOKUP(J987,辅助信息!H:I,2,FALSE)</f>
        <v>18280895666</v>
      </c>
      <c r="L987" s="84" t="str">
        <f>VLOOKUP(B987,辅助信息!E:J,6,FALSE)</f>
        <v>五冶建设送货单,送货车型9.6米,装货前联系收货人核实到场规格,没提前告知进场规格现场不给予接收</v>
      </c>
      <c r="M987" s="110">
        <v>45733</v>
      </c>
      <c r="N987" s="56"/>
      <c r="O987" s="56">
        <f ca="1" t="shared" si="30"/>
        <v>0</v>
      </c>
      <c r="P987" s="56">
        <f ca="1" t="shared" si="31"/>
        <v>53</v>
      </c>
      <c r="Q987" s="4" t="str">
        <f>VLOOKUP(B987,辅助信息!E:M,9,FALSE)</f>
        <v>ZTWM-CDGS-XS-2024-0181-五冶天府-国道542项目（二批次）</v>
      </c>
      <c r="R987" s="8"/>
    </row>
    <row r="988" hidden="1" spans="2:18">
      <c r="B988" s="4" t="s">
        <v>108</v>
      </c>
      <c r="C988" s="5">
        <v>45731</v>
      </c>
      <c r="D988" s="4" t="str">
        <f>VLOOKUP(B988,辅助信息!E:K,7,FALSE)</f>
        <v>JWDDCD2024102400111</v>
      </c>
      <c r="E988" s="4" t="str">
        <f>VLOOKUP(F988,辅助信息!A:B,2,FALSE)</f>
        <v>螺纹钢</v>
      </c>
      <c r="F988" s="4" t="s">
        <v>32</v>
      </c>
      <c r="G988" s="7">
        <v>3</v>
      </c>
      <c r="H988" s="7" t="str">
        <f>_xlfn._xlws.FILTER('[1]2025年已发货'!$E:$E,'[1]2025年已发货'!$F:$F&amp;'[1]2025年已发货'!$C:$C&amp;'[1]2025年已发货'!$G:$G&amp;'[1]2025年已发货'!$H:$H=C988&amp;F988&amp;I988&amp;J988,"未发货")</f>
        <v>未发货</v>
      </c>
      <c r="I988" s="4" t="str">
        <f>VLOOKUP(B988,辅助信息!E:I,3,FALSE)</f>
        <v>（五冶达州国道542项目-三工区路基八工段(连接线)）四川省达州市达川区大堰镇梨子沟</v>
      </c>
      <c r="J988" s="4" t="str">
        <f>VLOOKUP(B988,辅助信息!E:I,4,FALSE)</f>
        <v>谭鹏程</v>
      </c>
      <c r="K988" s="4">
        <f>VLOOKUP(J988,辅助信息!H:I,2,FALSE)</f>
        <v>18280895666</v>
      </c>
      <c r="L988" s="85"/>
      <c r="M988" s="110">
        <v>45733</v>
      </c>
      <c r="N988" s="56"/>
      <c r="O988" s="56">
        <f ca="1" t="shared" si="30"/>
        <v>0</v>
      </c>
      <c r="P988" s="56">
        <f ca="1" t="shared" si="31"/>
        <v>53</v>
      </c>
      <c r="Q988" s="4" t="str">
        <f>VLOOKUP(B988,辅助信息!E:M,9,FALSE)</f>
        <v>ZTWM-CDGS-XS-2024-0181-五冶天府-国道542项目（二批次）</v>
      </c>
      <c r="R988" s="8"/>
    </row>
    <row r="989" hidden="1" spans="2:18">
      <c r="B989" s="4" t="s">
        <v>108</v>
      </c>
      <c r="C989" s="5">
        <v>45731</v>
      </c>
      <c r="D989" s="4" t="str">
        <f>VLOOKUP(B989,辅助信息!E:K,7,FALSE)</f>
        <v>JWDDCD2024102400111</v>
      </c>
      <c r="E989" s="4" t="str">
        <f>VLOOKUP(F989,辅助信息!A:B,2,FALSE)</f>
        <v>螺纹钢</v>
      </c>
      <c r="F989" s="4" t="s">
        <v>33</v>
      </c>
      <c r="G989" s="7">
        <v>3</v>
      </c>
      <c r="H989" s="7" t="str">
        <f>_xlfn._xlws.FILTER('[1]2025年已发货'!$E:$E,'[1]2025年已发货'!$F:$F&amp;'[1]2025年已发货'!$C:$C&amp;'[1]2025年已发货'!$G:$G&amp;'[1]2025年已发货'!$H:$H=C989&amp;F989&amp;I989&amp;J989,"未发货")</f>
        <v>未发货</v>
      </c>
      <c r="I989" s="4" t="str">
        <f>VLOOKUP(B989,辅助信息!E:I,3,FALSE)</f>
        <v>（五冶达州国道542项目-三工区路基八工段(连接线)）四川省达州市达川区大堰镇梨子沟</v>
      </c>
      <c r="J989" s="4" t="str">
        <f>VLOOKUP(B989,辅助信息!E:I,4,FALSE)</f>
        <v>谭鹏程</v>
      </c>
      <c r="K989" s="4">
        <f>VLOOKUP(J989,辅助信息!H:I,2,FALSE)</f>
        <v>18280895666</v>
      </c>
      <c r="L989" s="85"/>
      <c r="M989" s="110">
        <v>45733</v>
      </c>
      <c r="N989" s="56"/>
      <c r="O989" s="56">
        <f ca="1" t="shared" si="30"/>
        <v>0</v>
      </c>
      <c r="P989" s="56">
        <f ca="1" t="shared" si="31"/>
        <v>53</v>
      </c>
      <c r="Q989" s="4" t="str">
        <f>VLOOKUP(B989,辅助信息!E:M,9,FALSE)</f>
        <v>ZTWM-CDGS-XS-2024-0181-五冶天府-国道542项目（二批次）</v>
      </c>
      <c r="R989" s="8"/>
    </row>
    <row r="990" hidden="1" spans="2:18">
      <c r="B990" s="4" t="s">
        <v>108</v>
      </c>
      <c r="C990" s="5">
        <v>45731</v>
      </c>
      <c r="D990" s="4" t="str">
        <f>VLOOKUP(B990,辅助信息!E:K,7,FALSE)</f>
        <v>JWDDCD2024102400111</v>
      </c>
      <c r="E990" s="4" t="str">
        <f>VLOOKUP(F990,辅助信息!A:B,2,FALSE)</f>
        <v>螺纹钢</v>
      </c>
      <c r="F990" s="4" t="s">
        <v>52</v>
      </c>
      <c r="G990" s="7">
        <v>46</v>
      </c>
      <c r="H990" s="7">
        <f>_xlfn._xlws.FILTER('[1]2025年已发货'!$E:$E,'[1]2025年已发货'!$F:$F&amp;'[1]2025年已发货'!$C:$C&amp;'[1]2025年已发货'!$G:$G&amp;'[1]2025年已发货'!$H:$H=C990&amp;F990&amp;I990&amp;J990,"未发货")</f>
        <v>45</v>
      </c>
      <c r="I990" s="4" t="str">
        <f>VLOOKUP(B990,辅助信息!E:I,3,FALSE)</f>
        <v>（五冶达州国道542项目-三工区路基八工段(连接线)）四川省达州市达川区大堰镇梨子沟</v>
      </c>
      <c r="J990" s="4" t="str">
        <f>VLOOKUP(B990,辅助信息!E:I,4,FALSE)</f>
        <v>谭鹏程</v>
      </c>
      <c r="K990" s="4">
        <f>VLOOKUP(J990,辅助信息!H:I,2,FALSE)</f>
        <v>18280895666</v>
      </c>
      <c r="L990" s="83"/>
      <c r="M990" s="110">
        <v>45733</v>
      </c>
      <c r="N990" s="56"/>
      <c r="O990" s="56">
        <f ca="1" t="shared" si="30"/>
        <v>0</v>
      </c>
      <c r="P990" s="56">
        <f ca="1" t="shared" si="31"/>
        <v>53</v>
      </c>
      <c r="Q990" s="4" t="str">
        <f>VLOOKUP(B990,辅助信息!E:M,9,FALSE)</f>
        <v>ZTWM-CDGS-XS-2024-0181-五冶天府-国道542项目（二批次）</v>
      </c>
      <c r="R990" s="8"/>
    </row>
    <row r="991" hidden="1" spans="2:18">
      <c r="B991" s="4" t="s">
        <v>106</v>
      </c>
      <c r="C991" s="5">
        <v>45731</v>
      </c>
      <c r="D991" s="4" t="str">
        <f>VLOOKUP(B991,辅助信息!E:K,7,FALSE)</f>
        <v>JWDDCD2024101600133</v>
      </c>
      <c r="E991" s="4" t="str">
        <f>VLOOKUP(F991,辅助信息!A:B,2,FALSE)</f>
        <v>高线</v>
      </c>
      <c r="F991" s="4" t="s">
        <v>51</v>
      </c>
      <c r="G991" s="7">
        <v>3</v>
      </c>
      <c r="H991" s="7">
        <f>_xlfn._xlws.FILTER('[1]2025年已发货'!$E:$E,'[1]2025年已发货'!$F:$F&amp;'[1]2025年已发货'!$C:$C&amp;'[1]2025年已发货'!$G:$G&amp;'[1]2025年已发货'!$H:$H=C991&amp;F991&amp;I991&amp;J991,"未发货")</f>
        <v>3</v>
      </c>
      <c r="I991" s="4" t="str">
        <f>VLOOKUP(B991,辅助信息!E:I,3,FALSE)</f>
        <v>（五冶钢构宜宾高县月江镇建设项目）  四川省宜宾市高县月江镇刚记超市斜对面(还阳组团沪碳二期项目)</v>
      </c>
      <c r="J991" s="4" t="str">
        <f>VLOOKUP(B991,辅助信息!E:I,4,FALSE)</f>
        <v>张朝亮</v>
      </c>
      <c r="K991" s="4">
        <f>VLOOKUP(J991,辅助信息!H:I,2,FALSE)</f>
        <v>15228205853</v>
      </c>
      <c r="L991" s="84" t="str">
        <f>VLOOKUP(B991,辅助信息!E:J,6,FALSE)</f>
        <v>提前联系到场规格</v>
      </c>
      <c r="M991" s="110">
        <v>45733</v>
      </c>
      <c r="N991" s="56"/>
      <c r="O991" s="56">
        <f ca="1" t="shared" si="30"/>
        <v>0</v>
      </c>
      <c r="P991" s="56">
        <f ca="1" t="shared" si="31"/>
        <v>53</v>
      </c>
      <c r="Q991" s="4" t="str">
        <f>VLOOKUP(B991,辅助信息!E:M,9,FALSE)</f>
        <v>ZTWM-CDGS-XS-2024-0169-中冶西部钢构-宜宾市南溪区幸福路东路,高县月江镇建设项目</v>
      </c>
      <c r="R991" s="8"/>
    </row>
    <row r="992" hidden="1" spans="2:18">
      <c r="B992" s="4" t="s">
        <v>106</v>
      </c>
      <c r="C992" s="5">
        <v>45731</v>
      </c>
      <c r="D992" s="4" t="str">
        <f>VLOOKUP(B992,辅助信息!E:K,7,FALSE)</f>
        <v>JWDDCD2024101600133</v>
      </c>
      <c r="E992" s="4" t="str">
        <f>VLOOKUP(F992,辅助信息!A:B,2,FALSE)</f>
        <v>螺纹钢</v>
      </c>
      <c r="F992" s="4" t="s">
        <v>27</v>
      </c>
      <c r="G992" s="7">
        <v>3</v>
      </c>
      <c r="H992" s="7">
        <f>_xlfn._xlws.FILTER('[1]2025年已发货'!$E:$E,'[1]2025年已发货'!$F:$F&amp;'[1]2025年已发货'!$C:$C&amp;'[1]2025年已发货'!$G:$G&amp;'[1]2025年已发货'!$H:$H=C992&amp;F992&amp;I992&amp;J992,"未发货")</f>
        <v>3</v>
      </c>
      <c r="I992" s="4" t="str">
        <f>VLOOKUP(B992,辅助信息!E:I,3,FALSE)</f>
        <v>（五冶钢构宜宾高县月江镇建设项目）  四川省宜宾市高县月江镇刚记超市斜对面(还阳组团沪碳二期项目)</v>
      </c>
      <c r="J992" s="4" t="str">
        <f>VLOOKUP(B992,辅助信息!E:I,4,FALSE)</f>
        <v>张朝亮</v>
      </c>
      <c r="K992" s="4">
        <f>VLOOKUP(J992,辅助信息!H:I,2,FALSE)</f>
        <v>15228205853</v>
      </c>
      <c r="L992" s="85"/>
      <c r="M992" s="110">
        <v>45733</v>
      </c>
      <c r="N992" s="56"/>
      <c r="O992" s="56">
        <f ca="1" t="shared" si="30"/>
        <v>0</v>
      </c>
      <c r="P992" s="56">
        <f ca="1" t="shared" si="31"/>
        <v>53</v>
      </c>
      <c r="Q992" s="4" t="str">
        <f>VLOOKUP(B992,辅助信息!E:M,9,FALSE)</f>
        <v>ZTWM-CDGS-XS-2024-0169-中冶西部钢构-宜宾市南溪区幸福路东路,高县月江镇建设项目</v>
      </c>
      <c r="R992" s="8"/>
    </row>
    <row r="993" hidden="1" spans="2:18">
      <c r="B993" s="4" t="s">
        <v>106</v>
      </c>
      <c r="C993" s="5">
        <v>45731</v>
      </c>
      <c r="D993" s="4" t="str">
        <f>VLOOKUP(B993,辅助信息!E:K,7,FALSE)</f>
        <v>JWDDCD2024101600133</v>
      </c>
      <c r="E993" s="4" t="str">
        <f>VLOOKUP(F993,辅助信息!A:B,2,FALSE)</f>
        <v>螺纹钢</v>
      </c>
      <c r="F993" s="4" t="s">
        <v>32</v>
      </c>
      <c r="G993" s="7">
        <v>12</v>
      </c>
      <c r="H993" s="7">
        <f>_xlfn._xlws.FILTER('[1]2025年已发货'!$E:$E,'[1]2025年已发货'!$F:$F&amp;'[1]2025年已发货'!$C:$C&amp;'[1]2025年已发货'!$G:$G&amp;'[1]2025年已发货'!$H:$H=C993&amp;F993&amp;I993&amp;J993,"未发货")</f>
        <v>12</v>
      </c>
      <c r="I993" s="4" t="str">
        <f>VLOOKUP(B993,辅助信息!E:I,3,FALSE)</f>
        <v>（五冶钢构宜宾高县月江镇建设项目）  四川省宜宾市高县月江镇刚记超市斜对面(还阳组团沪碳二期项目)</v>
      </c>
      <c r="J993" s="4" t="str">
        <f>VLOOKUP(B993,辅助信息!E:I,4,FALSE)</f>
        <v>张朝亮</v>
      </c>
      <c r="K993" s="4">
        <f>VLOOKUP(J993,辅助信息!H:I,2,FALSE)</f>
        <v>15228205853</v>
      </c>
      <c r="L993" s="85"/>
      <c r="M993" s="110">
        <v>45733</v>
      </c>
      <c r="N993" s="56"/>
      <c r="O993" s="56">
        <f ca="1" t="shared" si="30"/>
        <v>0</v>
      </c>
      <c r="P993" s="56">
        <f ca="1" t="shared" si="31"/>
        <v>53</v>
      </c>
      <c r="Q993" s="4" t="str">
        <f>VLOOKUP(B993,辅助信息!E:M,9,FALSE)</f>
        <v>ZTWM-CDGS-XS-2024-0169-中冶西部钢构-宜宾市南溪区幸福路东路,高县月江镇建设项目</v>
      </c>
      <c r="R993" s="8"/>
    </row>
    <row r="994" hidden="1" spans="2:18">
      <c r="B994" s="4" t="s">
        <v>106</v>
      </c>
      <c r="C994" s="5">
        <v>45731</v>
      </c>
      <c r="D994" s="4" t="str">
        <f>VLOOKUP(B994,辅助信息!E:K,7,FALSE)</f>
        <v>JWDDCD2024101600133</v>
      </c>
      <c r="E994" s="4" t="str">
        <f>VLOOKUP(F994,辅助信息!A:B,2,FALSE)</f>
        <v>螺纹钢</v>
      </c>
      <c r="F994" s="4" t="s">
        <v>28</v>
      </c>
      <c r="G994" s="7">
        <v>18</v>
      </c>
      <c r="H994" s="7">
        <f>_xlfn._xlws.FILTER('[1]2025年已发货'!$E:$E,'[1]2025年已发货'!$F:$F&amp;'[1]2025年已发货'!$C:$C&amp;'[1]2025年已发货'!$G:$G&amp;'[1]2025年已发货'!$H:$H=C994&amp;F994&amp;I994&amp;J994,"未发货")</f>
        <v>18</v>
      </c>
      <c r="I994" s="4" t="str">
        <f>VLOOKUP(B994,辅助信息!E:I,3,FALSE)</f>
        <v>（五冶钢构宜宾高县月江镇建设项目）  四川省宜宾市高县月江镇刚记超市斜对面(还阳组团沪碳二期项目)</v>
      </c>
      <c r="J994" s="4" t="str">
        <f>VLOOKUP(B994,辅助信息!E:I,4,FALSE)</f>
        <v>张朝亮</v>
      </c>
      <c r="K994" s="4">
        <f>VLOOKUP(J994,辅助信息!H:I,2,FALSE)</f>
        <v>15228205853</v>
      </c>
      <c r="L994" s="83"/>
      <c r="M994" s="110">
        <v>45733</v>
      </c>
      <c r="N994" s="56"/>
      <c r="O994" s="56">
        <f ca="1" t="shared" ref="O994:O1000" si="32">IF(OR(M994="",N994&lt;&gt;""),"",MAX(M994-TODAY(),0))</f>
        <v>0</v>
      </c>
      <c r="P994" s="56">
        <f ca="1" t="shared" ref="P994:P1000" si="33">IF(M994="","",IF(N994&lt;&gt;"",MAX(N994-M994,0),IF(TODAY()&gt;M994,TODAY()-M994,0)))</f>
        <v>53</v>
      </c>
      <c r="Q994" s="4" t="str">
        <f>VLOOKUP(B994,辅助信息!E:M,9,FALSE)</f>
        <v>ZTWM-CDGS-XS-2024-0169-中冶西部钢构-宜宾市南溪区幸福路东路,高县月江镇建设项目</v>
      </c>
      <c r="R994" s="8"/>
    </row>
    <row r="995" ht="56.25" hidden="1" customHeight="1" spans="2:18">
      <c r="B995" s="4" t="s">
        <v>54</v>
      </c>
      <c r="C995" s="5">
        <v>45731</v>
      </c>
      <c r="D995" s="4" t="str">
        <f>VLOOKUP(B995,辅助信息!E:K,7,FALSE)</f>
        <v>JWDDCD2024102400111</v>
      </c>
      <c r="E995" s="4" t="str">
        <f>VLOOKUP(F995,辅助信息!A:B,2,FALSE)</f>
        <v>螺纹钢</v>
      </c>
      <c r="F995" s="4" t="s">
        <v>32</v>
      </c>
      <c r="G995" s="7">
        <v>35</v>
      </c>
      <c r="H995" s="7" t="str">
        <f>_xlfn._xlws.FILTER('[1]2025年已发货'!$E:$E,'[1]2025年已发货'!$F:$F&amp;'[1]2025年已发货'!$C:$C&amp;'[1]2025年已发货'!$G:$G&amp;'[1]2025年已发货'!$H:$H=C995&amp;F995&amp;I995&amp;J995,"未发货")</f>
        <v>未发货</v>
      </c>
      <c r="I995" s="4" t="str">
        <f>VLOOKUP(B995,辅助信息!E:I,3,FALSE)</f>
        <v>（五冶达州国道542项目-二工区巴河特大桥工段-5号墩）四川省达州市达川区石梯镇固家村村民委员会</v>
      </c>
      <c r="J995" s="4" t="str">
        <f>VLOOKUP(B995,辅助信息!E:I,4,FALSE)</f>
        <v>谭福中</v>
      </c>
      <c r="K995" s="4">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6"/>
      <c r="O995" s="56">
        <f ca="1" t="shared" si="32"/>
        <v>0</v>
      </c>
      <c r="P995" s="56">
        <f ca="1" t="shared" si="33"/>
        <v>52</v>
      </c>
      <c r="Q995" s="4" t="str">
        <f>VLOOKUP(B995,辅助信息!E:M,9,FALSE)</f>
        <v>ZTWM-CDGS-XS-2024-0181-五冶天府-国道542项目（二批次）</v>
      </c>
      <c r="R995" s="8"/>
    </row>
    <row r="996" hidden="1" spans="2:18">
      <c r="B996" s="4" t="s">
        <v>69</v>
      </c>
      <c r="C996" s="5">
        <v>45740</v>
      </c>
      <c r="D996" s="4" t="str">
        <f>VLOOKUP(B996,辅助信息!E:K,7,FALSE)</f>
        <v>JWDDCD2025050800081</v>
      </c>
      <c r="E996" s="4" t="str">
        <f>VLOOKUP(F996,辅助信息!A:B,2,FALSE)</f>
        <v>盘螺</v>
      </c>
      <c r="F996" s="4" t="s">
        <v>40</v>
      </c>
      <c r="G996" s="7">
        <v>30</v>
      </c>
      <c r="H996" s="109">
        <f>_xlfn.XLOOKUP(C996&amp;F996&amp;I996&amp;J996,'[1]2025年已发货'!$F:$F&amp;'[1]2025年已发货'!$C:$C&amp;'[1]2025年已发货'!$G:$G&amp;'[1]2025年已发货'!$H:$H,'[1]2025年已发货'!$E:$E,"未发货")</f>
        <v>27</v>
      </c>
      <c r="I996" s="4" t="str">
        <f>VLOOKUP(B996,辅助信息!E:I,3,FALSE)</f>
        <v>（商投建工达州中医药科技园-4工区-2号楼）达州市通川区达州中医药职业学院犀牛大道北段</v>
      </c>
      <c r="J996" s="4" t="str">
        <f>VLOOKUP(B996,辅助信息!E:I,4,FALSE)</f>
        <v>张扬</v>
      </c>
      <c r="K996" s="4">
        <f>VLOOKUP(J996,辅助信息!H:I,2,FALSE)</f>
        <v>18381904567</v>
      </c>
      <c r="L996" s="96" t="str">
        <f>VLOOKUP(B996,辅助信息!E:J,6,FALSE)</f>
        <v>控制炉批号尽量少,优先安排达钢,提前联系到场规格及数量</v>
      </c>
      <c r="M996" s="110"/>
      <c r="N996" s="56"/>
      <c r="O996" s="56" t="str">
        <f ca="1" t="shared" si="32"/>
        <v/>
      </c>
      <c r="P996" s="56" t="str">
        <f ca="1" t="shared" si="33"/>
        <v/>
      </c>
      <c r="Q996" s="4" t="str">
        <f>VLOOKUP(B996,辅助信息!E:M,9,FALSE)</f>
        <v>ZTWM-CDGS-XS-2024-0134-商投建工达州中医药科技成果示范园项目</v>
      </c>
      <c r="R996" s="8"/>
    </row>
    <row r="997" hidden="1" spans="1:18">
      <c r="A997" s="84"/>
      <c r="B997" s="4" t="s">
        <v>69</v>
      </c>
      <c r="C997" s="5">
        <v>45740</v>
      </c>
      <c r="D997" s="4" t="str">
        <f>VLOOKUP(B997,辅助信息!E:K,7,FALSE)</f>
        <v>JWDDCD2025050800081</v>
      </c>
      <c r="E997" s="4" t="str">
        <f>VLOOKUP(F997,辅助信息!A:B,2,FALSE)</f>
        <v>螺纹钢</v>
      </c>
      <c r="F997" s="4" t="s">
        <v>33</v>
      </c>
      <c r="G997" s="7">
        <v>9</v>
      </c>
      <c r="H997" s="109">
        <f>_xlfn.XLOOKUP(C997&amp;F997&amp;I997&amp;J997,'[1]2025年已发货'!$F:$F&amp;'[1]2025年已发货'!$C:$C&amp;'[1]2025年已发货'!$G:$G&amp;'[1]2025年已发货'!$H:$H,'[1]2025年已发货'!$E:$E,"未发货")</f>
        <v>8</v>
      </c>
      <c r="I997" s="4" t="str">
        <f>VLOOKUP(B997,辅助信息!E:I,3,FALSE)</f>
        <v>（商投建工达州中医药科技园-4工区-2号楼）达州市通川区达州中医药职业学院犀牛大道北段</v>
      </c>
      <c r="J997" s="4" t="str">
        <f>VLOOKUP(B997,辅助信息!E:I,4,FALSE)</f>
        <v>张扬</v>
      </c>
      <c r="K997" s="4">
        <f>VLOOKUP(J997,辅助信息!H:I,2,FALSE)</f>
        <v>18381904567</v>
      </c>
      <c r="L997" s="85"/>
      <c r="M997" s="110">
        <v>45731</v>
      </c>
      <c r="N997" s="56"/>
      <c r="O997" s="56">
        <f ca="1" t="shared" si="32"/>
        <v>0</v>
      </c>
      <c r="P997" s="56">
        <f ca="1" t="shared" si="33"/>
        <v>55</v>
      </c>
      <c r="Q997" s="4" t="str">
        <f>VLOOKUP(B997,辅助信息!E:M,9,FALSE)</f>
        <v>ZTWM-CDGS-XS-2024-0134-商投建工达州中医药科技成果示范园项目</v>
      </c>
      <c r="R997" s="8"/>
    </row>
    <row r="998" hidden="1" spans="1:18">
      <c r="A998" s="84"/>
      <c r="B998" s="4" t="s">
        <v>75</v>
      </c>
      <c r="C998" s="5">
        <v>45740</v>
      </c>
      <c r="D998" s="4" t="str">
        <f>VLOOKUP(B998,辅助信息!E:K,7,FALSE)</f>
        <v>JWDDCD2024102400111</v>
      </c>
      <c r="E998" s="4" t="str">
        <f>VLOOKUP(F998,辅助信息!A:B,2,FALSE)</f>
        <v>盘螺</v>
      </c>
      <c r="F998" s="4" t="s">
        <v>41</v>
      </c>
      <c r="G998" s="7">
        <v>2.5</v>
      </c>
      <c r="H998" s="109" t="str">
        <f>_xlfn.XLOOKUP(C998&amp;F998&amp;I998&amp;J998,'[1]2025年已发货'!$F:$F&amp;'[1]2025年已发货'!$C:$C&amp;'[1]2025年已发货'!$G:$G&amp;'[1]2025年已发货'!$H:$H,'[1]2025年已发货'!$E:$E,"未发货")</f>
        <v>未发货</v>
      </c>
      <c r="I998" s="4" t="str">
        <f>VLOOKUP(B998,辅助信息!E:I,3,FALSE)</f>
        <v>（五冶达州国道542项目-一工区桥梁一工段）四川省达州市四川省达州市达川区石桥镇武寨村</v>
      </c>
      <c r="J998" s="4" t="str">
        <f>VLOOKUP(B998,辅助信息!E:I,4,FALSE)</f>
        <v>杨勇</v>
      </c>
      <c r="K998" s="4">
        <f>VLOOKUP(J998,辅助信息!H:I,2,FALSE)</f>
        <v>18398563998</v>
      </c>
      <c r="L998" s="96" t="str">
        <f>VLOOKUP(B998,辅助信息!E:J,6,FALSE)</f>
        <v>五冶建设送货单,送货车型13米,装货前联系收货人核实到场规格,没提前告知进场规格现场不给予接收</v>
      </c>
      <c r="M998" s="110">
        <v>45733</v>
      </c>
      <c r="N998" s="56"/>
      <c r="O998" s="56">
        <f ca="1" t="shared" si="32"/>
        <v>0</v>
      </c>
      <c r="P998" s="56">
        <f ca="1" t="shared" si="33"/>
        <v>53</v>
      </c>
      <c r="Q998" s="4" t="str">
        <f>VLOOKUP(B998,辅助信息!E:M,9,FALSE)</f>
        <v>ZTWM-CDGS-XS-2024-0181-五冶天府-国道542项目（二批次）</v>
      </c>
      <c r="R998" s="8"/>
    </row>
    <row r="999" hidden="1" spans="1:18">
      <c r="A999" s="84"/>
      <c r="B999" s="4" t="s">
        <v>75</v>
      </c>
      <c r="C999" s="5">
        <v>45740</v>
      </c>
      <c r="D999" s="4" t="str">
        <f>VLOOKUP(B999,辅助信息!E:K,7,FALSE)</f>
        <v>JWDDCD2024102400111</v>
      </c>
      <c r="E999" s="4" t="str">
        <f>VLOOKUP(F999,辅助信息!A:B,2,FALSE)</f>
        <v>螺纹钢</v>
      </c>
      <c r="F999" s="4" t="s">
        <v>28</v>
      </c>
      <c r="G999" s="7">
        <v>9</v>
      </c>
      <c r="H999" s="109" t="str">
        <f>_xlfn.XLOOKUP(C999&amp;F999&amp;I999&amp;J999,'[1]2025年已发货'!$F:$F&amp;'[1]2025年已发货'!$C:$C&amp;'[1]2025年已发货'!$G:$G&amp;'[1]2025年已发货'!$H:$H,'[1]2025年已发货'!$E:$E,"未发货")</f>
        <v>未发货</v>
      </c>
      <c r="I999" s="4" t="str">
        <f>VLOOKUP(B999,辅助信息!E:I,3,FALSE)</f>
        <v>（五冶达州国道542项目-一工区桥梁一工段）四川省达州市四川省达州市达川区石桥镇武寨村</v>
      </c>
      <c r="J999" s="4" t="str">
        <f>VLOOKUP(B999,辅助信息!E:I,4,FALSE)</f>
        <v>杨勇</v>
      </c>
      <c r="K999" s="4">
        <f>VLOOKUP(J999,辅助信息!H:I,2,FALSE)</f>
        <v>18398563998</v>
      </c>
      <c r="L999" s="85"/>
      <c r="M999" s="110">
        <v>45733</v>
      </c>
      <c r="N999" s="56"/>
      <c r="O999" s="56">
        <f ca="1" t="shared" si="32"/>
        <v>0</v>
      </c>
      <c r="P999" s="56">
        <f ca="1" t="shared" si="33"/>
        <v>53</v>
      </c>
      <c r="Q999" s="4" t="str">
        <f>VLOOKUP(B999,辅助信息!E:M,9,FALSE)</f>
        <v>ZTWM-CDGS-XS-2024-0181-五冶天府-国道542项目（二批次）</v>
      </c>
      <c r="R999" s="8"/>
    </row>
    <row r="1000" ht="33.75" hidden="1" customHeight="1" spans="2:18">
      <c r="B1000" s="4" t="s">
        <v>68</v>
      </c>
      <c r="C1000" s="5">
        <v>45740</v>
      </c>
      <c r="D1000" s="4" t="str">
        <f>VLOOKUP(B1000,辅助信息!E:K,7,FALSE)</f>
        <v>JWDDCD2025050800081</v>
      </c>
      <c r="E1000" s="4" t="str">
        <f>VLOOKUP(F1000,辅助信息!A:B,2,FALSE)</f>
        <v>高线</v>
      </c>
      <c r="F1000" s="4" t="s">
        <v>51</v>
      </c>
      <c r="G1000" s="7">
        <v>3</v>
      </c>
      <c r="H1000" s="109" t="str">
        <f>_xlfn.XLOOKUP(C1000&amp;F1000&amp;I1000&amp;J1000,'[1]2025年已发货'!$F:$F&amp;'[1]2025年已发货'!$C:$C&amp;'[1]2025年已发货'!$G:$G&amp;'[1]2025年已发货'!$H:$H,'[1]2025年已发货'!$E:$E,"未发货")</f>
        <v>未发货</v>
      </c>
      <c r="I1000" s="4" t="str">
        <f>VLOOKUP(B1000,辅助信息!E:I,3,FALSE)</f>
        <v>（商投建工达州中医药科技园-2工区-景观桥）达州市通川区达州中医药职业学院犀牛大道北段</v>
      </c>
      <c r="J1000" s="4" t="str">
        <f>VLOOKUP(B1000,辅助信息!E:I,4,FALSE)</f>
        <v>李波</v>
      </c>
      <c r="K1000" s="4">
        <f>VLOOKUP(J1000,辅助信息!H:I,2,FALSE)</f>
        <v>18381899787</v>
      </c>
      <c r="L1000" s="84" t="str">
        <f>VLOOKUP(B1000,辅助信息!E:J,6,FALSE)</f>
        <v>控制炉批号尽量少,优先安排达钢,提前联系到场规格及数量</v>
      </c>
      <c r="M1000" s="111">
        <v>45736</v>
      </c>
      <c r="O1000" s="56">
        <f ca="1" t="shared" si="32"/>
        <v>0</v>
      </c>
      <c r="P1000" s="56">
        <f ca="1" t="shared" si="33"/>
        <v>50</v>
      </c>
      <c r="Q1000" s="4" t="str">
        <f>VLOOKUP(B1000,辅助信息!E:M,9,FALSE)</f>
        <v>ZTWM-CDGS-XS-2024-0134-商投建工达州中医药科技成果示范园项目</v>
      </c>
      <c r="R1000" s="8"/>
    </row>
    <row r="1001" hidden="1" spans="2:18">
      <c r="B1001" s="4" t="s">
        <v>73</v>
      </c>
      <c r="C1001" s="5">
        <v>45740</v>
      </c>
      <c r="D1001" s="4" t="s">
        <v>118</v>
      </c>
      <c r="E1001" s="4" t="s">
        <v>119</v>
      </c>
      <c r="F1001" s="4" t="s">
        <v>49</v>
      </c>
      <c r="G1001" s="7">
        <v>10</v>
      </c>
      <c r="H1001" s="109">
        <f>_xlfn.XLOOKUP(C1001&amp;F1001&amp;I1001&amp;J1001,'[1]2025年已发货'!$F:$F&amp;'[1]2025年已发货'!$C:$C&amp;'[1]2025年已发货'!$G:$G&amp;'[1]2025年已发货'!$H:$H,'[1]2025年已发货'!$E:$E,"未发货")</f>
        <v>10</v>
      </c>
      <c r="I1001" s="4" t="str">
        <f>VLOOKUP(B1001,辅助信息!E:I,3,FALSE)</f>
        <v>(五冶钢构医学科学产业园建设项目房建三部-一标（7-1）)四川省南充市顺庆区搬罾街道学府大道二段</v>
      </c>
      <c r="J1001" s="4" t="str">
        <f>VLOOKUP(B1001,辅助信息!E:I,4,FALSE)</f>
        <v>郑林</v>
      </c>
      <c r="K1001" s="4">
        <f>VLOOKUP(J1001,辅助信息!H:I,2,FALSE)</f>
        <v>18349955455</v>
      </c>
      <c r="L1001" s="84"/>
      <c r="M1001" s="111"/>
      <c r="O1001" s="56"/>
      <c r="P1001" s="56"/>
      <c r="Q1001" s="4"/>
      <c r="R1001" s="8"/>
    </row>
    <row r="1002" hidden="1" spans="2:18">
      <c r="B1002" s="4" t="s">
        <v>73</v>
      </c>
      <c r="C1002" s="5">
        <v>45740</v>
      </c>
      <c r="D1002" s="4" t="str">
        <f>VLOOKUP(B1002,辅助信息!E:K,7,FALSE)</f>
        <v>JWDDCD2025021900064</v>
      </c>
      <c r="E1002" s="4" t="str">
        <f>VLOOKUP(F1002,辅助信息!A:B,2,FALSE)</f>
        <v>盘螺</v>
      </c>
      <c r="F1002" s="4" t="s">
        <v>26</v>
      </c>
      <c r="G1002" s="7">
        <v>17</v>
      </c>
      <c r="H1002" s="109">
        <f>_xlfn.XLOOKUP(C1002&amp;F1002&amp;I1002&amp;J1002,'[1]2025年已发货'!$F:$F&amp;'[1]2025年已发货'!$C:$C&amp;'[1]2025年已发货'!$G:$G&amp;'[1]2025年已发货'!$H:$H,'[1]2025年已发货'!$E:$E,"未发货")</f>
        <v>17</v>
      </c>
      <c r="I1002" s="4" t="str">
        <f>VLOOKUP(B1002,辅助信息!E:I,3,FALSE)</f>
        <v>(五冶钢构医学科学产业园建设项目房建三部-一标（7-1）)四川省南充市顺庆区搬罾街道学府大道二段</v>
      </c>
      <c r="J1002" s="4" t="str">
        <f>VLOOKUP(B1002,辅助信息!E:I,4,FALSE)</f>
        <v>郑林</v>
      </c>
      <c r="K1002" s="4">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6">
        <f ca="1" t="shared" ref="O1002:O1010" si="34">IF(OR(M1002="",N1002&lt;&gt;""),"",MAX(M1002-TODAY(),0))</f>
        <v>0</v>
      </c>
      <c r="P1002" s="56">
        <f ca="1" t="shared" ref="P1002:P1010" si="35">IF(M1002="","",IF(N1002&lt;&gt;"",MAX(N1002-M1002,0),IF(TODAY()&gt;M1002,TODAY()-M1002,0)))</f>
        <v>48</v>
      </c>
      <c r="Q1002" s="4" t="str">
        <f>VLOOKUP(B1002,辅助信息!E:M,9,FALSE)</f>
        <v>ZTWM-CDGS-XS-2024-0248-五冶钢构-南充市医学院项目</v>
      </c>
      <c r="R1002" s="8"/>
    </row>
    <row r="1003" hidden="1" spans="2:18">
      <c r="B1003" s="4" t="s">
        <v>73</v>
      </c>
      <c r="C1003" s="5">
        <v>45740</v>
      </c>
      <c r="D1003" s="4" t="str">
        <f>VLOOKUP(B1003,辅助信息!E:K,7,FALSE)</f>
        <v>JWDDCD2025021900064</v>
      </c>
      <c r="E1003" s="4" t="str">
        <f>VLOOKUP(F1003,辅助信息!A:B,2,FALSE)</f>
        <v>盘螺</v>
      </c>
      <c r="F1003" s="4" t="s">
        <v>40</v>
      </c>
      <c r="G1003" s="7">
        <v>8</v>
      </c>
      <c r="H1003" s="109">
        <f>_xlfn.XLOOKUP(C1003&amp;F1003&amp;I1003&amp;J1003,'[1]2025年已发货'!$F:$F&amp;'[1]2025年已发货'!$C:$C&amp;'[1]2025年已发货'!$G:$G&amp;'[1]2025年已发货'!$H:$H,'[1]2025年已发货'!$E:$E,"未发货")</f>
        <v>8</v>
      </c>
      <c r="I1003" s="4" t="str">
        <f>VLOOKUP(B1003,辅助信息!E:I,3,FALSE)</f>
        <v>(五冶钢构医学科学产业园建设项目房建三部-一标（7-1）)四川省南充市顺庆区搬罾街道学府大道二段</v>
      </c>
      <c r="J1003" s="4" t="str">
        <f>VLOOKUP(B1003,辅助信息!E:I,4,FALSE)</f>
        <v>郑林</v>
      </c>
      <c r="K1003" s="4">
        <f>VLOOKUP(J1003,辅助信息!H:I,2,FALSE)</f>
        <v>18349955455</v>
      </c>
      <c r="L1003" s="83"/>
      <c r="M1003" s="111">
        <v>45738</v>
      </c>
      <c r="O1003" s="56">
        <f ca="1" t="shared" si="34"/>
        <v>0</v>
      </c>
      <c r="P1003" s="56">
        <f ca="1" t="shared" si="35"/>
        <v>48</v>
      </c>
      <c r="Q1003" s="4" t="str">
        <f>VLOOKUP(B1003,辅助信息!E:M,9,FALSE)</f>
        <v>ZTWM-CDGS-XS-2024-0248-五冶钢构-南充市医学院项目</v>
      </c>
      <c r="R1003" s="8"/>
    </row>
    <row r="1004" hidden="1" spans="2:18">
      <c r="B1004" s="4" t="s">
        <v>113</v>
      </c>
      <c r="C1004" s="5">
        <v>45740</v>
      </c>
      <c r="D1004" s="4" t="str">
        <f>VLOOKUP(B1004,辅助信息!E:K,7,FALSE)</f>
        <v>JWDDCD2025021900064</v>
      </c>
      <c r="E1004" s="4" t="str">
        <f>VLOOKUP(F1004,辅助信息!A:B,2,FALSE)</f>
        <v>螺纹钢</v>
      </c>
      <c r="F1004" s="4" t="s">
        <v>32</v>
      </c>
      <c r="G1004" s="7">
        <v>10</v>
      </c>
      <c r="H1004" s="109">
        <f>_xlfn.XLOOKUP(C1004&amp;F1004&amp;I1004&amp;J1004,'[1]2025年已发货'!$F:$F&amp;'[1]2025年已发货'!$C:$C&amp;'[1]2025年已发货'!$G:$G&amp;'[1]2025年已发货'!$H:$H,'[1]2025年已发货'!$E:$E,"未发货")</f>
        <v>10</v>
      </c>
      <c r="I1004" s="4" t="str">
        <f>VLOOKUP(B1004,辅助信息!E:I,3,FALSE)</f>
        <v>(五冶钢构医学科学产业园建设项目房建二部-排洪渠（五标）)四川省南充市顺庆区搬罾街道学府大道二段</v>
      </c>
      <c r="J1004" s="4" t="str">
        <f>VLOOKUP(B1004,辅助信息!E:I,4,FALSE)</f>
        <v>安南</v>
      </c>
      <c r="K1004" s="4">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6">
        <f ca="1" t="shared" si="34"/>
        <v>0</v>
      </c>
      <c r="P1004" s="56">
        <f ca="1" t="shared" si="35"/>
        <v>48</v>
      </c>
      <c r="Q1004" s="4" t="str">
        <f>VLOOKUP(B1004,辅助信息!E:M,9,FALSE)</f>
        <v>ZTWM-CDGS-XS-2024-0248-五冶钢构-南充市医学院项目</v>
      </c>
      <c r="R1004" s="8"/>
    </row>
    <row r="1005" hidden="1" spans="2:18">
      <c r="B1005" s="4" t="s">
        <v>113</v>
      </c>
      <c r="C1005" s="5">
        <v>45740</v>
      </c>
      <c r="D1005" s="4" t="str">
        <f>VLOOKUP(B1005,辅助信息!E:K,7,FALSE)</f>
        <v>JWDDCD2025021900064</v>
      </c>
      <c r="E1005" s="4" t="str">
        <f>VLOOKUP(F1005,辅助信息!A:B,2,FALSE)</f>
        <v>螺纹钢</v>
      </c>
      <c r="F1005" s="4" t="s">
        <v>18</v>
      </c>
      <c r="G1005" s="7">
        <v>25</v>
      </c>
      <c r="H1005" s="109">
        <f>_xlfn.XLOOKUP(C1005&amp;F1005&amp;I1005&amp;J1005,'[1]2025年已发货'!$F:$F&amp;'[1]2025年已发货'!$C:$C&amp;'[1]2025年已发货'!$G:$G&amp;'[1]2025年已发货'!$H:$H,'[1]2025年已发货'!$E:$E,"未发货")</f>
        <v>25</v>
      </c>
      <c r="I1005" s="4" t="str">
        <f>VLOOKUP(B1005,辅助信息!E:I,3,FALSE)</f>
        <v>(五冶钢构医学科学产业园建设项目房建二部-排洪渠（五标）)四川省南充市顺庆区搬罾街道学府大道二段</v>
      </c>
      <c r="J1005" s="4" t="str">
        <f>VLOOKUP(B1005,辅助信息!E:I,4,FALSE)</f>
        <v>安南</v>
      </c>
      <c r="K1005" s="4">
        <f>VLOOKUP(J1005,辅助信息!H:I,2,FALSE)</f>
        <v>19950525030</v>
      </c>
      <c r="L1005" s="83"/>
      <c r="M1005" s="111">
        <v>45738</v>
      </c>
      <c r="O1005" s="56">
        <f ca="1" t="shared" si="34"/>
        <v>0</v>
      </c>
      <c r="P1005" s="56">
        <f ca="1" t="shared" si="35"/>
        <v>48</v>
      </c>
      <c r="Q1005" s="4" t="str">
        <f>VLOOKUP(B1005,辅助信息!E:M,9,FALSE)</f>
        <v>ZTWM-CDGS-XS-2024-0248-五冶钢构-南充市医学院项目</v>
      </c>
      <c r="R1005" s="8"/>
    </row>
    <row r="1006" hidden="1" spans="2:18">
      <c r="B1006" s="4" t="s">
        <v>29</v>
      </c>
      <c r="C1006" s="5">
        <v>45740</v>
      </c>
      <c r="D1006" s="4" t="str">
        <f>VLOOKUP(B1006,辅助信息!E:K,7,FALSE)</f>
        <v>JWDDCD2024102400111</v>
      </c>
      <c r="E1006" s="4" t="str">
        <f>VLOOKUP(F1006,辅助信息!A:B,2,FALSE)</f>
        <v>螺纹钢</v>
      </c>
      <c r="F1006" s="4" t="s">
        <v>27</v>
      </c>
      <c r="G1006" s="7">
        <v>20</v>
      </c>
      <c r="H1006" s="109">
        <f>_xlfn.XLOOKUP(C1006&amp;F1006&amp;I1006&amp;J1006,'[1]2025年已发货'!$F:$F&amp;'[1]2025年已发货'!$C:$C&amp;'[1]2025年已发货'!$G:$G&amp;'[1]2025年已发货'!$H:$H,'[1]2025年已发货'!$E:$E,"未发货")</f>
        <v>21</v>
      </c>
      <c r="I1006" s="4" t="str">
        <f>VLOOKUP(B1006,辅助信息!E:I,3,FALSE)</f>
        <v>（五冶达州国道542项目-二工区黄家湾隧道工段）四川省达州市达川区赵固镇黄家坡</v>
      </c>
      <c r="J1006" s="4" t="str">
        <f>VLOOKUP(B1006,辅助信息!E:I,4,FALSE)</f>
        <v>罗永方</v>
      </c>
      <c r="K1006" s="4">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6">
        <f ca="1" t="shared" si="34"/>
        <v>0</v>
      </c>
      <c r="P1006" s="56">
        <f ca="1" t="shared" si="35"/>
        <v>48</v>
      </c>
      <c r="Q1006" s="4" t="str">
        <f>VLOOKUP(B1006,辅助信息!E:M,9,FALSE)</f>
        <v>ZTWM-CDGS-XS-2024-0181-五冶天府-国道542项目（二批次）</v>
      </c>
      <c r="R1006" s="8"/>
    </row>
    <row r="1007" hidden="1" spans="2:18">
      <c r="B1007" s="4" t="s">
        <v>29</v>
      </c>
      <c r="C1007" s="5">
        <v>45740</v>
      </c>
      <c r="D1007" s="4" t="str">
        <f>VLOOKUP(B1007,辅助信息!E:K,7,FALSE)</f>
        <v>JWDDCD2024102400111</v>
      </c>
      <c r="E1007" s="4" t="str">
        <f>VLOOKUP(F1007,辅助信息!A:B,2,FALSE)</f>
        <v>螺纹钢</v>
      </c>
      <c r="F1007" s="4" t="s">
        <v>28</v>
      </c>
      <c r="G1007" s="7">
        <v>15</v>
      </c>
      <c r="H1007" s="109">
        <f>_xlfn.XLOOKUP(C1007&amp;F1007&amp;I1007&amp;J1007,'[1]2025年已发货'!$F:$F&amp;'[1]2025年已发货'!$C:$C&amp;'[1]2025年已发货'!$G:$G&amp;'[1]2025年已发货'!$H:$H,'[1]2025年已发货'!$E:$E,"未发货")</f>
        <v>15</v>
      </c>
      <c r="I1007" s="4" t="str">
        <f>VLOOKUP(B1007,辅助信息!E:I,3,FALSE)</f>
        <v>（五冶达州国道542项目-二工区黄家湾隧道工段）四川省达州市达川区赵固镇黄家坡</v>
      </c>
      <c r="J1007" s="4" t="str">
        <f>VLOOKUP(B1007,辅助信息!E:I,4,FALSE)</f>
        <v>罗永方</v>
      </c>
      <c r="K1007" s="4">
        <f>VLOOKUP(J1007,辅助信息!H:I,2,FALSE)</f>
        <v>13551450899</v>
      </c>
      <c r="L1007" s="83"/>
      <c r="M1007" s="111">
        <v>45738</v>
      </c>
      <c r="O1007" s="56">
        <f ca="1" t="shared" si="34"/>
        <v>0</v>
      </c>
      <c r="P1007" s="56">
        <f ca="1" t="shared" si="35"/>
        <v>48</v>
      </c>
      <c r="Q1007" s="4" t="str">
        <f>VLOOKUP(B1007,辅助信息!E:M,9,FALSE)</f>
        <v>ZTWM-CDGS-XS-2024-0181-五冶天府-国道542项目（二批次）</v>
      </c>
      <c r="R1007" s="8"/>
    </row>
    <row r="1008" hidden="1" spans="2:18">
      <c r="B1008" s="4" t="s">
        <v>87</v>
      </c>
      <c r="C1008" s="5">
        <v>45740</v>
      </c>
      <c r="D1008" s="4" t="str">
        <f>VLOOKUP(B1008,辅助信息!E:K,7,FALSE)</f>
        <v>JWDDCD2024102400111</v>
      </c>
      <c r="E1008" s="4" t="str">
        <f>VLOOKUP(F1008,辅助信息!A:B,2,FALSE)</f>
        <v>螺纹钢</v>
      </c>
      <c r="F1008" s="4" t="s">
        <v>27</v>
      </c>
      <c r="G1008" s="7">
        <v>5</v>
      </c>
      <c r="H1008" s="109">
        <f>_xlfn.XLOOKUP(C1008&amp;F1008&amp;I1008&amp;J1008,'[1]2025年已发货'!$F:$F&amp;'[1]2025年已发货'!$C:$C&amp;'[1]2025年已发货'!$G:$G&amp;'[1]2025年已发货'!$H:$H,'[1]2025年已发货'!$E:$E,"未发货")</f>
        <v>6</v>
      </c>
      <c r="I1008" s="4" t="str">
        <f>VLOOKUP(B1008,辅助信息!E:I,3,FALSE)</f>
        <v>（五冶达州国道542项目-一工区桥梁二工段）四川省达州市达川区达川区石梯镇石成村</v>
      </c>
      <c r="J1008" s="4" t="str">
        <f>VLOOKUP(B1008,辅助信息!E:I,4,FALSE)</f>
        <v>夏树彬</v>
      </c>
      <c r="K1008" s="4">
        <f>VLOOKUP(J1008,辅助信息!H:I,2,FALSE)</f>
        <v>13518183653</v>
      </c>
      <c r="L1008" s="84" t="str">
        <f>VLOOKUP(B1008,辅助信息!E:J,6,FALSE)</f>
        <v>五冶建设送货单,送货车型9.6米,装货前联系收货人核实到场规格,没提前告知进场规格现场不给予接收</v>
      </c>
      <c r="M1008" s="111">
        <v>45738</v>
      </c>
      <c r="O1008" s="56">
        <f ca="1" t="shared" si="34"/>
        <v>0</v>
      </c>
      <c r="P1008" s="56">
        <f ca="1" t="shared" si="35"/>
        <v>48</v>
      </c>
      <c r="Q1008" s="4" t="str">
        <f>VLOOKUP(B1008,辅助信息!E:M,9,FALSE)</f>
        <v>ZTWM-CDGS-XS-2024-0181-五冶天府-国道542项目（二批次）</v>
      </c>
      <c r="R1008" s="8"/>
    </row>
    <row r="1009" hidden="1" spans="2:18">
      <c r="B1009" s="4" t="s">
        <v>87</v>
      </c>
      <c r="C1009" s="5">
        <v>45740</v>
      </c>
      <c r="D1009" s="4" t="str">
        <f>VLOOKUP(B1009,辅助信息!E:K,7,FALSE)</f>
        <v>JWDDCD2024102400111</v>
      </c>
      <c r="E1009" s="4" t="str">
        <f>VLOOKUP(F1009,辅助信息!A:B,2,FALSE)</f>
        <v>螺纹钢</v>
      </c>
      <c r="F1009" s="4" t="s">
        <v>19</v>
      </c>
      <c r="G1009" s="7">
        <v>8</v>
      </c>
      <c r="H1009" s="109">
        <f>_xlfn.XLOOKUP(C1009&amp;F1009&amp;I1009&amp;J1009,'[1]2025年已发货'!$F:$F&amp;'[1]2025年已发货'!$C:$C&amp;'[1]2025年已发货'!$G:$G&amp;'[1]2025年已发货'!$H:$H,'[1]2025年已发货'!$E:$E,"未发货")</f>
        <v>9</v>
      </c>
      <c r="I1009" s="4" t="str">
        <f>VLOOKUP(B1009,辅助信息!E:I,3,FALSE)</f>
        <v>（五冶达州国道542项目-一工区桥梁二工段）四川省达州市达川区达川区石梯镇石成村</v>
      </c>
      <c r="J1009" s="4" t="str">
        <f>VLOOKUP(B1009,辅助信息!E:I,4,FALSE)</f>
        <v>夏树彬</v>
      </c>
      <c r="K1009" s="4">
        <f>VLOOKUP(J1009,辅助信息!H:I,2,FALSE)</f>
        <v>13518183653</v>
      </c>
      <c r="L1009" s="85"/>
      <c r="M1009" s="111">
        <v>45738</v>
      </c>
      <c r="O1009" s="56">
        <f ca="1" t="shared" si="34"/>
        <v>0</v>
      </c>
      <c r="P1009" s="56">
        <f ca="1" t="shared" si="35"/>
        <v>48</v>
      </c>
      <c r="Q1009" s="4" t="str">
        <f>VLOOKUP(B1009,辅助信息!E:M,9,FALSE)</f>
        <v>ZTWM-CDGS-XS-2024-0181-五冶天府-国道542项目（二批次）</v>
      </c>
      <c r="R1009" s="8"/>
    </row>
    <row r="1010" hidden="1" spans="2:18">
      <c r="B1010" s="4" t="s">
        <v>87</v>
      </c>
      <c r="C1010" s="5">
        <v>45740</v>
      </c>
      <c r="D1010" s="4" t="str">
        <f>VLOOKUP(B1010,辅助信息!E:K,7,FALSE)</f>
        <v>JWDDCD2024102400111</v>
      </c>
      <c r="E1010" s="4" t="str">
        <f>VLOOKUP(F1010,辅助信息!A:B,2,FALSE)</f>
        <v>螺纹钢</v>
      </c>
      <c r="F1010" s="4" t="s">
        <v>52</v>
      </c>
      <c r="G1010" s="7">
        <v>22</v>
      </c>
      <c r="H1010" s="109">
        <f>_xlfn.XLOOKUP(C1010&amp;F1010&amp;I1010&amp;J1010,'[1]2025年已发货'!$F:$F&amp;'[1]2025年已发货'!$C:$C&amp;'[1]2025年已发货'!$G:$G&amp;'[1]2025年已发货'!$H:$H,'[1]2025年已发货'!$E:$E,"未发货")</f>
        <v>21</v>
      </c>
      <c r="I1010" s="4" t="str">
        <f>VLOOKUP(B1010,辅助信息!E:I,3,FALSE)</f>
        <v>（五冶达州国道542项目-一工区桥梁二工段）四川省达州市达川区达川区石梯镇石成村</v>
      </c>
      <c r="J1010" s="4" t="str">
        <f>VLOOKUP(B1010,辅助信息!E:I,4,FALSE)</f>
        <v>夏树彬</v>
      </c>
      <c r="K1010" s="4">
        <f>VLOOKUP(J1010,辅助信息!H:I,2,FALSE)</f>
        <v>13518183653</v>
      </c>
      <c r="L1010" s="83"/>
      <c r="M1010" s="111">
        <v>45738</v>
      </c>
      <c r="O1010" s="56">
        <f ca="1" t="shared" si="34"/>
        <v>0</v>
      </c>
      <c r="P1010" s="56">
        <f ca="1" t="shared" si="35"/>
        <v>48</v>
      </c>
      <c r="Q1010" s="4" t="str">
        <f>VLOOKUP(B1010,辅助信息!E:M,9,FALSE)</f>
        <v>ZTWM-CDGS-XS-2024-0181-五冶天府-国道542项目（二批次）</v>
      </c>
      <c r="R1010" s="8"/>
    </row>
    <row r="1011" hidden="1" spans="2:18">
      <c r="B1011" s="4" t="s">
        <v>87</v>
      </c>
      <c r="C1011" s="5">
        <v>45740</v>
      </c>
      <c r="D1011" s="4" t="str">
        <f>VLOOKUP(B1011,辅助信息!E:K,7,FALSE)</f>
        <v>JWDDCD2024102400111</v>
      </c>
      <c r="E1011" s="4" t="str">
        <f>VLOOKUP(F1011,辅助信息!A:B,2,FALSE)</f>
        <v>螺纹钢</v>
      </c>
      <c r="F1011" s="4" t="s">
        <v>65</v>
      </c>
      <c r="G1011" s="7">
        <v>10</v>
      </c>
      <c r="H1011" s="109">
        <f>_xlfn.XLOOKUP(C1011&amp;F1011&amp;I1011&amp;J1011,'[1]2025年已发货'!$F:$F&amp;'[1]2025年已发货'!$C:$C&amp;'[1]2025年已发货'!$G:$G&amp;'[1]2025年已发货'!$H:$H,'[1]2025年已发货'!$E:$E,"未发货")</f>
        <v>9</v>
      </c>
      <c r="I1011" s="4" t="str">
        <f>VLOOKUP(B1011,辅助信息!E:I,3,FALSE)</f>
        <v>（五冶达州国道542项目-一工区桥梁二工段）四川省达州市达川区达川区石梯镇石成村</v>
      </c>
      <c r="J1011" s="4" t="str">
        <f>VLOOKUP(B1011,辅助信息!E:I,4,FALSE)</f>
        <v>夏树彬</v>
      </c>
      <c r="K1011" s="4"/>
      <c r="L1011" s="84"/>
      <c r="M1011" s="111"/>
      <c r="O1011" s="56"/>
      <c r="P1011" s="56"/>
      <c r="Q1011" s="4"/>
      <c r="R1011" s="8"/>
    </row>
    <row r="1012" hidden="1" spans="2:18">
      <c r="B1012" s="4" t="s">
        <v>120</v>
      </c>
      <c r="C1012" s="5">
        <v>45740</v>
      </c>
      <c r="D1012" s="4" t="str">
        <f>VLOOKUP(B1012,辅助信息!E:K,7,FALSE)</f>
        <v>JWDDCD2024102400111</v>
      </c>
      <c r="E1012" s="4" t="str">
        <f>VLOOKUP(F1012,辅助信息!A:B,2,FALSE)</f>
        <v>高线</v>
      </c>
      <c r="F1012" s="4" t="s">
        <v>53</v>
      </c>
      <c r="G1012" s="7">
        <v>3</v>
      </c>
      <c r="H1012" s="109" t="str">
        <f>_xlfn.XLOOKUP(C1012&amp;F1012&amp;I1012&amp;J1012,'[1]2025年已发货'!$F:$F&amp;'[1]2025年已发货'!$C:$C&amp;'[1]2025年已发货'!$G:$G&amp;'[1]2025年已发货'!$H:$H,'[1]2025年已发货'!$E:$E,"未发货")</f>
        <v>未发货</v>
      </c>
      <c r="I1012" s="4" t="str">
        <f>VLOOKUP(B1012,辅助信息!E:I,3,FALSE)</f>
        <v>（五冶达州国道542项目-一工区路基四工段-1）达州市达州区桥湾镇兰庙村村民委员会</v>
      </c>
      <c r="J1012" s="4" t="str">
        <f>VLOOKUP(B1012,辅助信息!E:I,4,FALSE)</f>
        <v>杨勇</v>
      </c>
      <c r="K1012" s="4">
        <f>VLOOKUP(J1012,辅助信息!H:I,2,FALSE)</f>
        <v>18398563998</v>
      </c>
      <c r="L1012" s="84" t="str">
        <f>VLOOKUP(B1012,辅助信息!E:J,6,FALSE)</f>
        <v>五冶建设送货单,送货车型9.6米,装货前联系收货人核实到场规格,没提前告知进场规格现场不给予接收</v>
      </c>
      <c r="M1012" s="111">
        <v>45738</v>
      </c>
      <c r="O1012" s="56">
        <f ca="1" t="shared" ref="O1012:O1019" si="36">IF(OR(M1012="",N1012&lt;&gt;""),"",MAX(M1012-TODAY(),0))</f>
        <v>0</v>
      </c>
      <c r="P1012" s="56">
        <f ca="1" t="shared" ref="P1012:P1075" si="37">IF(M1012="","",IF(N1012&lt;&gt;"",MAX(N1012-M1012,0),IF(TODAY()&gt;M1012,TODAY()-M1012,0)))</f>
        <v>48</v>
      </c>
      <c r="Q1012" s="4" t="str">
        <f>VLOOKUP(B1012,辅助信息!E:M,9,FALSE)</f>
        <v>ZTWM-CDGS-XS-2024-0181-五冶天府-国道542项目（二批次）</v>
      </c>
      <c r="R1012" s="8"/>
    </row>
    <row r="1013" hidden="1" spans="2:18">
      <c r="B1013" s="4" t="s">
        <v>120</v>
      </c>
      <c r="C1013" s="5">
        <v>45740</v>
      </c>
      <c r="D1013" s="4" t="str">
        <f>VLOOKUP(B1013,辅助信息!E:K,7,FALSE)</f>
        <v>JWDDCD2024102400111</v>
      </c>
      <c r="E1013" s="4" t="str">
        <f>VLOOKUP(F1013,辅助信息!A:B,2,FALSE)</f>
        <v>盘螺</v>
      </c>
      <c r="F1013" s="4" t="s">
        <v>41</v>
      </c>
      <c r="G1013" s="7">
        <v>6</v>
      </c>
      <c r="H1013" s="109" t="str">
        <f>_xlfn.XLOOKUP(C1013&amp;F1013&amp;I1013&amp;J1013,'[1]2025年已发货'!$F:$F&amp;'[1]2025年已发货'!$C:$C&amp;'[1]2025年已发货'!$G:$G&amp;'[1]2025年已发货'!$H:$H,'[1]2025年已发货'!$E:$E,"未发货")</f>
        <v>未发货</v>
      </c>
      <c r="I1013" s="4" t="str">
        <f>VLOOKUP(B1013,辅助信息!E:I,3,FALSE)</f>
        <v>（五冶达州国道542项目-一工区路基四工段-1）达州市达州区桥湾镇兰庙村村民委员会</v>
      </c>
      <c r="J1013" s="4" t="str">
        <f>VLOOKUP(B1013,辅助信息!E:I,4,FALSE)</f>
        <v>杨勇</v>
      </c>
      <c r="K1013" s="4">
        <f>VLOOKUP(J1013,辅助信息!H:I,2,FALSE)</f>
        <v>18398563998</v>
      </c>
      <c r="L1013" s="85"/>
      <c r="M1013" s="111">
        <v>45738</v>
      </c>
      <c r="O1013" s="56">
        <f ca="1" t="shared" si="36"/>
        <v>0</v>
      </c>
      <c r="P1013" s="56">
        <f ca="1" t="shared" si="37"/>
        <v>48</v>
      </c>
      <c r="Q1013" s="4" t="str">
        <f>VLOOKUP(B1013,辅助信息!E:M,9,FALSE)</f>
        <v>ZTWM-CDGS-XS-2024-0181-五冶天府-国道542项目（二批次）</v>
      </c>
      <c r="R1013" s="8"/>
    </row>
    <row r="1014" hidden="1" spans="2:18">
      <c r="B1014" s="4" t="s">
        <v>120</v>
      </c>
      <c r="C1014" s="5">
        <v>45740</v>
      </c>
      <c r="D1014" s="4" t="str">
        <f>VLOOKUP(B1014,辅助信息!E:K,7,FALSE)</f>
        <v>JWDDCD2024102400111</v>
      </c>
      <c r="E1014" s="4" t="str">
        <f>VLOOKUP(F1014,辅助信息!A:B,2,FALSE)</f>
        <v>螺纹钢</v>
      </c>
      <c r="F1014" s="4" t="s">
        <v>27</v>
      </c>
      <c r="G1014" s="7">
        <v>6</v>
      </c>
      <c r="H1014" s="109" t="str">
        <f>_xlfn.XLOOKUP(C1014&amp;F1014&amp;I1014&amp;J1014,'[1]2025年已发货'!$F:$F&amp;'[1]2025年已发货'!$C:$C&amp;'[1]2025年已发货'!$G:$G&amp;'[1]2025年已发货'!$H:$H,'[1]2025年已发货'!$E:$E,"未发货")</f>
        <v>未发货</v>
      </c>
      <c r="I1014" s="4" t="str">
        <f>VLOOKUP(B1014,辅助信息!E:I,3,FALSE)</f>
        <v>（五冶达州国道542项目-一工区路基四工段-1）达州市达州区桥湾镇兰庙村村民委员会</v>
      </c>
      <c r="J1014" s="4" t="str">
        <f>VLOOKUP(B1014,辅助信息!E:I,4,FALSE)</f>
        <v>杨勇</v>
      </c>
      <c r="K1014" s="4">
        <f>VLOOKUP(J1014,辅助信息!H:I,2,FALSE)</f>
        <v>18398563998</v>
      </c>
      <c r="L1014" s="85"/>
      <c r="M1014" s="111">
        <v>45738</v>
      </c>
      <c r="O1014" s="56">
        <f ca="1" t="shared" si="36"/>
        <v>0</v>
      </c>
      <c r="P1014" s="56">
        <f ca="1" t="shared" si="37"/>
        <v>48</v>
      </c>
      <c r="Q1014" s="4" t="str">
        <f>VLOOKUP(B1014,辅助信息!E:M,9,FALSE)</f>
        <v>ZTWM-CDGS-XS-2024-0181-五冶天府-国道542项目（二批次）</v>
      </c>
      <c r="R1014" s="8"/>
    </row>
    <row r="1015" hidden="1" spans="2:18">
      <c r="B1015" s="4" t="s">
        <v>120</v>
      </c>
      <c r="C1015" s="5">
        <v>45740</v>
      </c>
      <c r="D1015" s="4" t="str">
        <f>VLOOKUP(B1015,辅助信息!E:K,7,FALSE)</f>
        <v>JWDDCD2024102400111</v>
      </c>
      <c r="E1015" s="4" t="str">
        <f>VLOOKUP(F1015,辅助信息!A:B,2,FALSE)</f>
        <v>螺纹钢</v>
      </c>
      <c r="F1015" s="4" t="s">
        <v>32</v>
      </c>
      <c r="G1015" s="7">
        <v>3</v>
      </c>
      <c r="H1015" s="109" t="str">
        <f>_xlfn.XLOOKUP(C1015&amp;F1015&amp;I1015&amp;J1015,'[1]2025年已发货'!$F:$F&amp;'[1]2025年已发货'!$C:$C&amp;'[1]2025年已发货'!$G:$G&amp;'[1]2025年已发货'!$H:$H,'[1]2025年已发货'!$E:$E,"未发货")</f>
        <v>未发货</v>
      </c>
      <c r="I1015" s="4" t="str">
        <f>VLOOKUP(B1015,辅助信息!E:I,3,FALSE)</f>
        <v>（五冶达州国道542项目-一工区路基四工段-1）达州市达州区桥湾镇兰庙村村民委员会</v>
      </c>
      <c r="J1015" s="4" t="str">
        <f>VLOOKUP(B1015,辅助信息!E:I,4,FALSE)</f>
        <v>杨勇</v>
      </c>
      <c r="K1015" s="4">
        <f>VLOOKUP(J1015,辅助信息!H:I,2,FALSE)</f>
        <v>18398563998</v>
      </c>
      <c r="L1015" s="85"/>
      <c r="M1015" s="111">
        <v>45738</v>
      </c>
      <c r="O1015" s="56">
        <f ca="1" t="shared" si="36"/>
        <v>0</v>
      </c>
      <c r="P1015" s="56">
        <f ca="1" t="shared" si="37"/>
        <v>48</v>
      </c>
      <c r="Q1015" s="4" t="str">
        <f>VLOOKUP(B1015,辅助信息!E:M,9,FALSE)</f>
        <v>ZTWM-CDGS-XS-2024-0181-五冶天府-国道542项目（二批次）</v>
      </c>
      <c r="R1015" s="8"/>
    </row>
    <row r="1016" hidden="1" spans="2:18">
      <c r="B1016" s="4" t="s">
        <v>120</v>
      </c>
      <c r="C1016" s="5">
        <v>45740</v>
      </c>
      <c r="D1016" s="4" t="str">
        <f>VLOOKUP(B1016,辅助信息!E:K,7,FALSE)</f>
        <v>JWDDCD2024102400111</v>
      </c>
      <c r="E1016" s="4" t="str">
        <f>VLOOKUP(F1016,辅助信息!A:B,2,FALSE)</f>
        <v>螺纹钢</v>
      </c>
      <c r="F1016" s="4" t="s">
        <v>52</v>
      </c>
      <c r="G1016" s="7">
        <v>15</v>
      </c>
      <c r="H1016" s="109" t="str">
        <f>_xlfn.XLOOKUP(C1016&amp;F1016&amp;I1016&amp;J1016,'[1]2025年已发货'!$F:$F&amp;'[1]2025年已发货'!$C:$C&amp;'[1]2025年已发货'!$G:$G&amp;'[1]2025年已发货'!$H:$H,'[1]2025年已发货'!$E:$E,"未发货")</f>
        <v>未发货</v>
      </c>
      <c r="I1016" s="4" t="str">
        <f>VLOOKUP(B1016,辅助信息!E:I,3,FALSE)</f>
        <v>（五冶达州国道542项目-一工区路基四工段-1）达州市达州区桥湾镇兰庙村村民委员会</v>
      </c>
      <c r="J1016" s="4" t="str">
        <f>VLOOKUP(B1016,辅助信息!E:I,4,FALSE)</f>
        <v>杨勇</v>
      </c>
      <c r="K1016" s="4">
        <f>VLOOKUP(J1016,辅助信息!H:I,2,FALSE)</f>
        <v>18398563998</v>
      </c>
      <c r="L1016" s="83"/>
      <c r="M1016" s="111">
        <v>45738</v>
      </c>
      <c r="O1016" s="56">
        <f ca="1" t="shared" si="36"/>
        <v>0</v>
      </c>
      <c r="P1016" s="56">
        <f ca="1" t="shared" si="37"/>
        <v>48</v>
      </c>
      <c r="Q1016" s="4" t="str">
        <f>VLOOKUP(B1016,辅助信息!E:M,9,FALSE)</f>
        <v>ZTWM-CDGS-XS-2024-0181-五冶天府-国道542项目（二批次）</v>
      </c>
      <c r="R1016" s="8"/>
    </row>
    <row r="1017" hidden="1" spans="2:18">
      <c r="B1017" s="4" t="s">
        <v>64</v>
      </c>
      <c r="C1017" s="5">
        <v>45740</v>
      </c>
      <c r="D1017" s="4" t="str">
        <f>VLOOKUP(B1017,辅助信息!E:K,7,FALSE)</f>
        <v>JWDDCD2024102400111</v>
      </c>
      <c r="E1017" s="4" t="str">
        <f>VLOOKUP(F1017,辅助信息!A:B,2,FALSE)</f>
        <v>螺纹钢</v>
      </c>
      <c r="F1017" s="4" t="s">
        <v>19</v>
      </c>
      <c r="G1017" s="7">
        <v>10</v>
      </c>
      <c r="H1017" s="109">
        <f>_xlfn.XLOOKUP(C1017&amp;F1017&amp;I1017&amp;J1017,'[1]2025年已发货'!$F:$F&amp;'[1]2025年已发货'!$C:$C&amp;'[1]2025年已发货'!$G:$G&amp;'[1]2025年已发货'!$H:$H,'[1]2025年已发货'!$E:$E,"未发货")</f>
        <v>9</v>
      </c>
      <c r="I1017" s="4" t="str">
        <f>VLOOKUP(B1017,辅助信息!E:I,3,FALSE)</f>
        <v>（五冶达州国道542项目-三工区桥梁3工段）四川省达州市达川区赵固镇水文村原村委会下300米</v>
      </c>
      <c r="J1017" s="4" t="str">
        <f>VLOOKUP(B1017,辅助信息!E:I,4,FALSE)</f>
        <v>李代茂</v>
      </c>
      <c r="K1017" s="4">
        <f>VLOOKUP(J1017,辅助信息!H:I,2,FALSE)</f>
        <v>18302833536</v>
      </c>
      <c r="L1017" s="84" t="str">
        <f>VLOOKUP(B1017,辅助信息!E:J,6,FALSE)</f>
        <v>五冶建设送货单,送货车型9.6米,装货前联系收货人核实到场规格,没提前告知进场规格现场不给予接收</v>
      </c>
      <c r="M1017" s="111">
        <v>45738</v>
      </c>
      <c r="O1017" s="56">
        <f ca="1" t="shared" si="36"/>
        <v>0</v>
      </c>
      <c r="P1017" s="56">
        <f ca="1" t="shared" si="37"/>
        <v>48</v>
      </c>
      <c r="Q1017" s="4" t="str">
        <f>VLOOKUP(B1017,辅助信息!E:M,9,FALSE)</f>
        <v>ZTWM-CDGS-XS-2024-0181-五冶天府-国道542项目（二批次）</v>
      </c>
      <c r="R1017" s="8"/>
    </row>
    <row r="1018" hidden="1" spans="2:18">
      <c r="B1018" s="4" t="s">
        <v>64</v>
      </c>
      <c r="C1018" s="5">
        <v>45740</v>
      </c>
      <c r="D1018" s="4" t="str">
        <f>VLOOKUP(B1018,辅助信息!E:K,7,FALSE)</f>
        <v>JWDDCD2024102400111</v>
      </c>
      <c r="E1018" s="4" t="str">
        <f>VLOOKUP(F1018,辅助信息!A:B,2,FALSE)</f>
        <v>螺纹钢</v>
      </c>
      <c r="F1018" s="4" t="s">
        <v>32</v>
      </c>
      <c r="G1018" s="7">
        <v>11</v>
      </c>
      <c r="H1018" s="109" t="str">
        <f>_xlfn.XLOOKUP(C1018&amp;F1018&amp;I1018&amp;J1018,'[1]2025年已发货'!$F:$F&amp;'[1]2025年已发货'!$C:$C&amp;'[1]2025年已发货'!$G:$G&amp;'[1]2025年已发货'!$H:$H,'[1]2025年已发货'!$E:$E,"未发货")</f>
        <v>未发货</v>
      </c>
      <c r="I1018" s="4" t="str">
        <f>VLOOKUP(B1018,辅助信息!E:I,3,FALSE)</f>
        <v>（五冶达州国道542项目-三工区桥梁3工段）四川省达州市达川区赵固镇水文村原村委会下300米</v>
      </c>
      <c r="J1018" s="4" t="str">
        <f>VLOOKUP(B1018,辅助信息!E:I,4,FALSE)</f>
        <v>李代茂</v>
      </c>
      <c r="K1018" s="4">
        <f>VLOOKUP(J1018,辅助信息!H:I,2,FALSE)</f>
        <v>18302833536</v>
      </c>
      <c r="L1018" s="85"/>
      <c r="M1018" s="111">
        <v>45738</v>
      </c>
      <c r="O1018" s="56">
        <f ca="1" t="shared" si="36"/>
        <v>0</v>
      </c>
      <c r="P1018" s="56">
        <f ca="1" t="shared" si="37"/>
        <v>48</v>
      </c>
      <c r="Q1018" s="4" t="str">
        <f>VLOOKUP(B1018,辅助信息!E:M,9,FALSE)</f>
        <v>ZTWM-CDGS-XS-2024-0181-五冶天府-国道542项目（二批次）</v>
      </c>
      <c r="R1018" s="8"/>
    </row>
    <row r="1019" hidden="1" spans="2:18">
      <c r="B1019" s="4" t="s">
        <v>64</v>
      </c>
      <c r="C1019" s="5">
        <v>45740</v>
      </c>
      <c r="D1019" s="4" t="str">
        <f>VLOOKUP(B1019,辅助信息!E:K,7,FALSE)</f>
        <v>JWDDCD2024102400111</v>
      </c>
      <c r="E1019" s="4" t="str">
        <f>VLOOKUP(F1019,辅助信息!A:B,2,FALSE)</f>
        <v>螺纹钢</v>
      </c>
      <c r="F1019" s="4" t="s">
        <v>52</v>
      </c>
      <c r="G1019" s="7">
        <v>21</v>
      </c>
      <c r="H1019" s="109">
        <f>_xlfn.XLOOKUP(C1019&amp;F1019&amp;I1019&amp;J1019,'[1]2025年已发货'!$F:$F&amp;'[1]2025年已发货'!$C:$C&amp;'[1]2025年已发货'!$G:$G&amp;'[1]2025年已发货'!$H:$H,'[1]2025年已发货'!$E:$E,"未发货")</f>
        <v>18</v>
      </c>
      <c r="I1019" s="4" t="str">
        <f>VLOOKUP(B1019,辅助信息!E:I,3,FALSE)</f>
        <v>（五冶达州国道542项目-三工区桥梁3工段）四川省达州市达川区赵固镇水文村原村委会下300米</v>
      </c>
      <c r="J1019" s="4" t="str">
        <f>VLOOKUP(B1019,辅助信息!E:I,4,FALSE)</f>
        <v>李代茂</v>
      </c>
      <c r="K1019" s="4">
        <f>VLOOKUP(J1019,辅助信息!H:I,2,FALSE)</f>
        <v>18302833536</v>
      </c>
      <c r="L1019" s="83"/>
      <c r="M1019" s="111">
        <v>45738</v>
      </c>
      <c r="O1019" s="56">
        <f ca="1" t="shared" si="36"/>
        <v>0</v>
      </c>
      <c r="P1019" s="56">
        <f ca="1" t="shared" si="37"/>
        <v>48</v>
      </c>
      <c r="Q1019" s="4" t="str">
        <f>VLOOKUP(B1019,辅助信息!E:M,9,FALSE)</f>
        <v>ZTWM-CDGS-XS-2024-0181-五冶天府-国道542项目（二批次）</v>
      </c>
      <c r="R1019" s="8"/>
    </row>
    <row r="1020" ht="13.5" hidden="1" customHeight="1" spans="2:17">
      <c r="B1020" s="4" t="s">
        <v>106</v>
      </c>
      <c r="C1020" s="5">
        <v>45740</v>
      </c>
      <c r="D1020" s="4" t="s">
        <v>121</v>
      </c>
      <c r="E1020" s="4" t="str">
        <f>VLOOKUP(F1020,辅助信息!A:B,2,FALSE)</f>
        <v>盘螺</v>
      </c>
      <c r="F1020" s="4" t="s">
        <v>40</v>
      </c>
      <c r="G1020" s="7">
        <v>10</v>
      </c>
      <c r="H1020" s="109" t="str">
        <f>_xlfn.XLOOKUP(C1020&amp;F1020&amp;I1020&amp;J1020,'[1]2025年已发货'!$F:$F&amp;'[1]2025年已发货'!$C:$C&amp;'[1]2025年已发货'!$G:$G&amp;'[1]2025年已发货'!$H:$H,'[1]2025年已发货'!$E:$E,"未发货")</f>
        <v>未发货</v>
      </c>
      <c r="I1020" s="4" t="s">
        <v>122</v>
      </c>
      <c r="J1020" s="4" t="s">
        <v>123</v>
      </c>
      <c r="K1020" s="4">
        <v>15228205853</v>
      </c>
      <c r="L1020" s="84" t="s">
        <v>124</v>
      </c>
      <c r="M1020" s="111">
        <v>45741</v>
      </c>
      <c r="O1020" s="56">
        <v>1</v>
      </c>
      <c r="P1020" s="56">
        <f ca="1" t="shared" si="37"/>
        <v>45</v>
      </c>
      <c r="Q1020" s="4" t="s">
        <v>125</v>
      </c>
    </row>
    <row r="1021" ht="13.5" hidden="1" customHeight="1" spans="2:17">
      <c r="B1021" s="4" t="s">
        <v>106</v>
      </c>
      <c r="C1021" s="5">
        <v>45740</v>
      </c>
      <c r="D1021" s="4" t="s">
        <v>121</v>
      </c>
      <c r="E1021" s="4" t="str">
        <f>VLOOKUP(F1021,辅助信息!A:B,2,FALSE)</f>
        <v>盘螺</v>
      </c>
      <c r="F1021" s="4" t="s">
        <v>41</v>
      </c>
      <c r="G1021" s="7">
        <v>15</v>
      </c>
      <c r="H1021" s="109" t="str">
        <f>_xlfn.XLOOKUP(C1021&amp;F1021&amp;I1021&amp;J1021,'[1]2025年已发货'!$F:$F&amp;'[1]2025年已发货'!$C:$C&amp;'[1]2025年已发货'!$G:$G&amp;'[1]2025年已发货'!$H:$H,'[1]2025年已发货'!$E:$E,"未发货")</f>
        <v>未发货</v>
      </c>
      <c r="I1021" s="4" t="s">
        <v>122</v>
      </c>
      <c r="J1021" s="4" t="s">
        <v>123</v>
      </c>
      <c r="K1021" s="4">
        <v>15228205853</v>
      </c>
      <c r="L1021" s="85"/>
      <c r="M1021" s="111">
        <v>45741</v>
      </c>
      <c r="O1021" s="56">
        <v>1</v>
      </c>
      <c r="P1021" s="56">
        <f ca="1" t="shared" si="37"/>
        <v>45</v>
      </c>
      <c r="Q1021" s="4" t="s">
        <v>125</v>
      </c>
    </row>
    <row r="1022" ht="13.5" hidden="1" customHeight="1" spans="2:17">
      <c r="B1022" s="4" t="s">
        <v>106</v>
      </c>
      <c r="C1022" s="5">
        <v>45740</v>
      </c>
      <c r="D1022" s="4" t="s">
        <v>121</v>
      </c>
      <c r="E1022" s="4" t="str">
        <f>VLOOKUP(F1022,辅助信息!A:B,2,FALSE)</f>
        <v>螺纹钢</v>
      </c>
      <c r="F1022" s="4" t="s">
        <v>18</v>
      </c>
      <c r="G1022" s="7">
        <v>9</v>
      </c>
      <c r="H1022" s="109" t="str">
        <f>_xlfn.XLOOKUP(C1022&amp;F1022&amp;I1022&amp;J1022,'[1]2025年已发货'!$F:$F&amp;'[1]2025年已发货'!$C:$C&amp;'[1]2025年已发货'!$G:$G&amp;'[1]2025年已发货'!$H:$H,'[1]2025年已发货'!$E:$E,"未发货")</f>
        <v>未发货</v>
      </c>
      <c r="I1022" s="4" t="s">
        <v>122</v>
      </c>
      <c r="J1022" s="4" t="s">
        <v>123</v>
      </c>
      <c r="K1022" s="4">
        <v>15228205853</v>
      </c>
      <c r="L1022" s="83"/>
      <c r="M1022" s="112">
        <v>45741</v>
      </c>
      <c r="O1022" s="104">
        <v>1</v>
      </c>
      <c r="P1022" s="104">
        <f ca="1" t="shared" si="37"/>
        <v>45</v>
      </c>
      <c r="Q1022" s="4" t="s">
        <v>125</v>
      </c>
    </row>
    <row r="1023" s="8" customFormat="1" hidden="1" spans="1:17">
      <c r="A1023" s="105" t="s">
        <v>126</v>
      </c>
      <c r="B1023" s="4" t="s">
        <v>120</v>
      </c>
      <c r="C1023" s="5">
        <v>45744</v>
      </c>
      <c r="D1023" s="4" t="str">
        <f>VLOOKUP(B1023,辅助信息!E:K,7,FALSE)</f>
        <v>JWDDCD2024102400111</v>
      </c>
      <c r="E1023" s="4" t="str">
        <f>VLOOKUP(F1023,辅助信息!A:B,2,FALSE)</f>
        <v>高线</v>
      </c>
      <c r="F1023" s="4" t="s">
        <v>53</v>
      </c>
      <c r="G1023" s="7">
        <v>3</v>
      </c>
      <c r="H1023" s="7" t="str">
        <f>_xlfn.XLOOKUP(C1023&amp;F1023&amp;I1023&amp;J1023,'[1]2025年已发货'!$F:$F&amp;'[1]2025年已发货'!$C:$C&amp;'[1]2025年已发货'!$G:$G&amp;'[1]2025年已发货'!$H:$H,'[1]2025年已发货'!$E:$E,"未发货")</f>
        <v>未发货</v>
      </c>
      <c r="I1023" s="4" t="str">
        <f>VLOOKUP(B1023,辅助信息!E:I,3,FALSE)</f>
        <v>（五冶达州国道542项目-一工区路基四工段-1）达州市达州区桥湾镇兰庙村村民委员会</v>
      </c>
      <c r="J1023" s="4" t="str">
        <f>VLOOKUP(B1023,辅助信息!E:I,4,FALSE)</f>
        <v>杨勇</v>
      </c>
      <c r="K1023" s="4">
        <f>VLOOKUP(J1023,辅助信息!H:I,2,FALSE)</f>
        <v>18398563998</v>
      </c>
      <c r="L1023" s="56" t="str">
        <f>VLOOKUP(B1023,辅助信息!E:J,6,FALSE)</f>
        <v>五冶建设送货单,送货车型9.6米,装货前联系收货人核实到场规格,没提前告知进场规格现场不给予接收</v>
      </c>
      <c r="M1023" s="98">
        <v>45738</v>
      </c>
      <c r="N1023" s="71"/>
      <c r="O1023" s="71">
        <f ca="1" t="shared" ref="O1023:O1086" si="38">IF(OR(M1023="",N1023&lt;&gt;""),"",MAX(M1023-TODAY(),0))</f>
        <v>0</v>
      </c>
      <c r="P1023" s="71">
        <f ca="1" t="shared" si="37"/>
        <v>48</v>
      </c>
      <c r="Q1023" s="8" t="str">
        <f>VLOOKUP(B1023,辅助信息!E:M,9,FALSE)</f>
        <v>ZTWM-CDGS-XS-2024-0181-五冶天府-国道542项目（二批次）</v>
      </c>
    </row>
    <row r="1024" s="8" customFormat="1" hidden="1" spans="1:17">
      <c r="A1024" s="85"/>
      <c r="B1024" s="4" t="s">
        <v>120</v>
      </c>
      <c r="C1024" s="5">
        <v>45744</v>
      </c>
      <c r="D1024" s="4" t="str">
        <f>VLOOKUP(B1024,辅助信息!E:K,7,FALSE)</f>
        <v>JWDDCD2024102400111</v>
      </c>
      <c r="E1024" s="4" t="str">
        <f>VLOOKUP(F1024,辅助信息!A:B,2,FALSE)</f>
        <v>盘螺</v>
      </c>
      <c r="F1024" s="4" t="s">
        <v>41</v>
      </c>
      <c r="G1024" s="7">
        <v>6</v>
      </c>
      <c r="H1024" s="7" t="str">
        <f>_xlfn.XLOOKUP(C1024&amp;F1024&amp;I1024&amp;J1024,'[1]2025年已发货'!$F:$F&amp;'[1]2025年已发货'!$C:$C&amp;'[1]2025年已发货'!$G:$G&amp;'[1]2025年已发货'!$H:$H,'[1]2025年已发货'!$E:$E,"未发货")</f>
        <v>未发货</v>
      </c>
      <c r="I1024" s="4" t="str">
        <f>VLOOKUP(B1024,辅助信息!E:I,3,FALSE)</f>
        <v>（五冶达州国道542项目-一工区路基四工段-1）达州市达州区桥湾镇兰庙村村民委员会</v>
      </c>
      <c r="J1024" s="4" t="str">
        <f>VLOOKUP(B1024,辅助信息!E:I,4,FALSE)</f>
        <v>杨勇</v>
      </c>
      <c r="K1024" s="4">
        <f>VLOOKUP(J1024,辅助信息!H:I,2,FALSE)</f>
        <v>18398563998</v>
      </c>
      <c r="L1024" s="85"/>
      <c r="M1024" s="98">
        <v>45738</v>
      </c>
      <c r="N1024" s="71"/>
      <c r="O1024" s="71">
        <f ca="1" t="shared" si="38"/>
        <v>0</v>
      </c>
      <c r="P1024" s="71">
        <f ca="1" t="shared" si="37"/>
        <v>48</v>
      </c>
      <c r="Q1024" s="8" t="str">
        <f>VLOOKUP(B1024,辅助信息!E:M,9,FALSE)</f>
        <v>ZTWM-CDGS-XS-2024-0181-五冶天府-国道542项目（二批次）</v>
      </c>
    </row>
    <row r="1025" s="8" customFormat="1" hidden="1" spans="1:17">
      <c r="A1025" s="85"/>
      <c r="B1025" s="4" t="s">
        <v>120</v>
      </c>
      <c r="C1025" s="5">
        <v>45744</v>
      </c>
      <c r="D1025" s="4" t="str">
        <f>VLOOKUP(B1025,辅助信息!E:K,7,FALSE)</f>
        <v>JWDDCD2024102400111</v>
      </c>
      <c r="E1025" s="4" t="str">
        <f>VLOOKUP(F1025,辅助信息!A:B,2,FALSE)</f>
        <v>螺纹钢</v>
      </c>
      <c r="F1025" s="4" t="s">
        <v>27</v>
      </c>
      <c r="G1025" s="7">
        <v>6</v>
      </c>
      <c r="H1025" s="7" t="str">
        <f>_xlfn.XLOOKUP(C1025&amp;F1025&amp;I1025&amp;J1025,'[1]2025年已发货'!$F:$F&amp;'[1]2025年已发货'!$C:$C&amp;'[1]2025年已发货'!$G:$G&amp;'[1]2025年已发货'!$H:$H,'[1]2025年已发货'!$E:$E,"未发货")</f>
        <v>未发货</v>
      </c>
      <c r="I1025" s="4" t="str">
        <f>VLOOKUP(B1025,辅助信息!E:I,3,FALSE)</f>
        <v>（五冶达州国道542项目-一工区路基四工段-1）达州市达州区桥湾镇兰庙村村民委员会</v>
      </c>
      <c r="J1025" s="4" t="str">
        <f>VLOOKUP(B1025,辅助信息!E:I,4,FALSE)</f>
        <v>杨勇</v>
      </c>
      <c r="K1025" s="4">
        <f>VLOOKUP(J1025,辅助信息!H:I,2,FALSE)</f>
        <v>18398563998</v>
      </c>
      <c r="L1025" s="85"/>
      <c r="M1025" s="98">
        <v>45738</v>
      </c>
      <c r="N1025" s="71"/>
      <c r="O1025" s="71">
        <f ca="1" t="shared" si="38"/>
        <v>0</v>
      </c>
      <c r="P1025" s="71">
        <f ca="1" t="shared" si="37"/>
        <v>48</v>
      </c>
      <c r="Q1025" s="8" t="str">
        <f>VLOOKUP(B1025,辅助信息!E:M,9,FALSE)</f>
        <v>ZTWM-CDGS-XS-2024-0181-五冶天府-国道542项目（二批次）</v>
      </c>
    </row>
    <row r="1026" s="8" customFormat="1" hidden="1" spans="1:17">
      <c r="A1026" s="85"/>
      <c r="B1026" s="4" t="s">
        <v>120</v>
      </c>
      <c r="C1026" s="5">
        <v>45744</v>
      </c>
      <c r="D1026" s="4" t="str">
        <f>VLOOKUP(B1026,辅助信息!E:K,7,FALSE)</f>
        <v>JWDDCD2024102400111</v>
      </c>
      <c r="E1026" s="4" t="str">
        <f>VLOOKUP(F1026,辅助信息!A:B,2,FALSE)</f>
        <v>螺纹钢</v>
      </c>
      <c r="F1026" s="4" t="s">
        <v>32</v>
      </c>
      <c r="G1026" s="7">
        <v>3</v>
      </c>
      <c r="H1026" s="7" t="str">
        <f>_xlfn.XLOOKUP(C1026&amp;F1026&amp;I1026&amp;J1026,'[1]2025年已发货'!$F:$F&amp;'[1]2025年已发货'!$C:$C&amp;'[1]2025年已发货'!$G:$G&amp;'[1]2025年已发货'!$H:$H,'[1]2025年已发货'!$E:$E,"未发货")</f>
        <v>未发货</v>
      </c>
      <c r="I1026" s="4" t="str">
        <f>VLOOKUP(B1026,辅助信息!E:I,3,FALSE)</f>
        <v>（五冶达州国道542项目-一工区路基四工段-1）达州市达州区桥湾镇兰庙村村民委员会</v>
      </c>
      <c r="J1026" s="4" t="str">
        <f>VLOOKUP(B1026,辅助信息!E:I,4,FALSE)</f>
        <v>杨勇</v>
      </c>
      <c r="K1026" s="4">
        <f>VLOOKUP(J1026,辅助信息!H:I,2,FALSE)</f>
        <v>18398563998</v>
      </c>
      <c r="L1026" s="85"/>
      <c r="M1026" s="98">
        <v>45738</v>
      </c>
      <c r="N1026" s="71"/>
      <c r="O1026" s="71">
        <f ca="1" t="shared" si="38"/>
        <v>0</v>
      </c>
      <c r="P1026" s="71">
        <f ca="1" t="shared" si="37"/>
        <v>48</v>
      </c>
      <c r="Q1026" s="8" t="str">
        <f>VLOOKUP(B1026,辅助信息!E:M,9,FALSE)</f>
        <v>ZTWM-CDGS-XS-2024-0181-五冶天府-国道542项目（二批次）</v>
      </c>
    </row>
    <row r="1027" s="8" customFormat="1" hidden="1" spans="1:17">
      <c r="A1027" s="83"/>
      <c r="B1027" s="4" t="s">
        <v>120</v>
      </c>
      <c r="C1027" s="5">
        <v>45744</v>
      </c>
      <c r="D1027" s="4" t="str">
        <f>VLOOKUP(B1027,辅助信息!E:K,7,FALSE)</f>
        <v>JWDDCD2024102400111</v>
      </c>
      <c r="E1027" s="4" t="str">
        <f>VLOOKUP(F1027,辅助信息!A:B,2,FALSE)</f>
        <v>螺纹钢</v>
      </c>
      <c r="F1027" s="4" t="s">
        <v>52</v>
      </c>
      <c r="G1027" s="7">
        <v>15</v>
      </c>
      <c r="H1027" s="7" t="str">
        <f>_xlfn.XLOOKUP(C1027&amp;F1027&amp;I1027&amp;J1027,'[1]2025年已发货'!$F:$F&amp;'[1]2025年已发货'!$C:$C&amp;'[1]2025年已发货'!$G:$G&amp;'[1]2025年已发货'!$H:$H,'[1]2025年已发货'!$E:$E,"未发货")</f>
        <v>未发货</v>
      </c>
      <c r="I1027" s="4" t="str">
        <f>VLOOKUP(B1027,辅助信息!E:I,3,FALSE)</f>
        <v>（五冶达州国道542项目-一工区路基四工段-1）达州市达州区桥湾镇兰庙村村民委员会</v>
      </c>
      <c r="J1027" s="4" t="str">
        <f>VLOOKUP(B1027,辅助信息!E:I,4,FALSE)</f>
        <v>杨勇</v>
      </c>
      <c r="K1027" s="4">
        <f>VLOOKUP(J1027,辅助信息!H:I,2,FALSE)</f>
        <v>18398563998</v>
      </c>
      <c r="L1027" s="83"/>
      <c r="M1027" s="98">
        <v>45738</v>
      </c>
      <c r="N1027" s="71"/>
      <c r="O1027" s="71">
        <f ca="1" t="shared" si="38"/>
        <v>0</v>
      </c>
      <c r="P1027" s="71">
        <f ca="1" t="shared" si="37"/>
        <v>48</v>
      </c>
      <c r="Q1027" s="8" t="str">
        <f>VLOOKUP(B1027,辅助信息!E:M,9,FALSE)</f>
        <v>ZTWM-CDGS-XS-2024-0181-五冶天府-国道542项目（二批次）</v>
      </c>
    </row>
    <row r="1028" hidden="1" spans="2:18">
      <c r="B1028" s="4" t="s">
        <v>74</v>
      </c>
      <c r="C1028" s="5">
        <v>45746</v>
      </c>
      <c r="D1028" s="4" t="str">
        <f>VLOOKUP(B1028,辅助信息!E:K,7,FALSE)</f>
        <v>JWDDCD2024102400111</v>
      </c>
      <c r="E1028" s="4" t="str">
        <f>VLOOKUP(F1028,辅助信息!A:B,2,FALSE)</f>
        <v>螺纹钢</v>
      </c>
      <c r="F1028" s="4" t="s">
        <v>27</v>
      </c>
      <c r="G1028" s="7">
        <v>30</v>
      </c>
      <c r="H1028" s="7">
        <f>_xlfn.XLOOKUP(C1028&amp;F1028&amp;I1028&amp;J1028,'[1]2025年已发货'!$F:$F&amp;'[1]2025年已发货'!$C:$C&amp;'[1]2025年已发货'!$G:$G&amp;'[1]2025年已发货'!$H:$H,'[1]2025年已发货'!$E:$E,"未发货")</f>
        <v>30</v>
      </c>
      <c r="I1028" s="4" t="str">
        <f>VLOOKUP(B1028,辅助信息!E:I,3,FALSE)</f>
        <v>（五冶达州国道542项目-桥梁4标）四川省达州市达川区大堰镇双井村</v>
      </c>
      <c r="J1028" s="4" t="str">
        <f>VLOOKUP(B1028,辅助信息!E:I,4,FALSE)</f>
        <v>吴志强</v>
      </c>
      <c r="K1028" s="4">
        <f>VLOOKUP(J1028,辅助信息!H:I,2,FALSE)</f>
        <v>18820030907</v>
      </c>
      <c r="L1028" s="56" t="str">
        <f>VLOOKUP(B1028,辅助信息!E:J,6,FALSE)</f>
        <v>五冶建设送货单,送货车型13米,装货前联系收货人核实到场规格,没提前告知进场规格现场不给予接收</v>
      </c>
      <c r="M1028" s="98">
        <v>45752</v>
      </c>
      <c r="O1028" s="71">
        <f ca="1" t="shared" si="38"/>
        <v>0</v>
      </c>
      <c r="P1028" s="71">
        <f ca="1" t="shared" si="37"/>
        <v>34</v>
      </c>
      <c r="Q1028" s="8" t="str">
        <f>VLOOKUP(B1028,辅助信息!E:M,9,FALSE)</f>
        <v>ZTWM-CDGS-XS-2024-0181-五冶天府-国道542项目（二批次）</v>
      </c>
      <c r="R1028" s="8"/>
    </row>
    <row r="1029" hidden="1" spans="2:18">
      <c r="B1029" s="4" t="s">
        <v>74</v>
      </c>
      <c r="C1029" s="5">
        <v>45746</v>
      </c>
      <c r="D1029" s="4" t="str">
        <f>VLOOKUP(B1029,辅助信息!E:K,7,FALSE)</f>
        <v>JWDDCD2024102400111</v>
      </c>
      <c r="E1029" s="4" t="str">
        <f>VLOOKUP(F1029,辅助信息!A:B,2,FALSE)</f>
        <v>螺纹钢</v>
      </c>
      <c r="F1029" s="4" t="s">
        <v>19</v>
      </c>
      <c r="G1029" s="7">
        <v>15</v>
      </c>
      <c r="H1029" s="7">
        <f>_xlfn.XLOOKUP(C1029&amp;F1029&amp;I1029&amp;J1029,'[1]2025年已发货'!$F:$F&amp;'[1]2025年已发货'!$C:$C&amp;'[1]2025年已发货'!$G:$G&amp;'[1]2025年已发货'!$H:$H,'[1]2025年已发货'!$E:$E,"未发货")</f>
        <v>15</v>
      </c>
      <c r="I1029" s="4" t="str">
        <f>VLOOKUP(B1029,辅助信息!E:I,3,FALSE)</f>
        <v>（五冶达州国道542项目-桥梁4标）四川省达州市达川区大堰镇双井村</v>
      </c>
      <c r="J1029" s="4" t="str">
        <f>VLOOKUP(B1029,辅助信息!E:I,4,FALSE)</f>
        <v>吴志强</v>
      </c>
      <c r="K1029" s="4">
        <f>VLOOKUP(J1029,辅助信息!H:I,2,FALSE)</f>
        <v>18820030907</v>
      </c>
      <c r="L1029" s="85"/>
      <c r="M1029" s="98">
        <v>45752</v>
      </c>
      <c r="O1029" s="71">
        <f ca="1" t="shared" si="38"/>
        <v>0</v>
      </c>
      <c r="P1029" s="71">
        <f ca="1" t="shared" si="37"/>
        <v>34</v>
      </c>
      <c r="Q1029" s="8" t="str">
        <f>VLOOKUP(B1029,辅助信息!E:M,9,FALSE)</f>
        <v>ZTWM-CDGS-XS-2024-0181-五冶天府-国道542项目（二批次）</v>
      </c>
      <c r="R1029" s="8"/>
    </row>
    <row r="1030" hidden="1" spans="2:18">
      <c r="B1030" s="4" t="s">
        <v>74</v>
      </c>
      <c r="C1030" s="5">
        <v>45746</v>
      </c>
      <c r="D1030" s="4" t="str">
        <f>VLOOKUP(B1030,辅助信息!E:K,7,FALSE)</f>
        <v>JWDDCD2024102400111</v>
      </c>
      <c r="E1030" s="4" t="str">
        <f>VLOOKUP(F1030,辅助信息!A:B,2,FALSE)</f>
        <v>螺纹钢</v>
      </c>
      <c r="F1030" s="4" t="s">
        <v>32</v>
      </c>
      <c r="G1030" s="7">
        <v>15</v>
      </c>
      <c r="H1030" s="7">
        <f>_xlfn.XLOOKUP(C1030&amp;F1030&amp;I1030&amp;J1030,'[1]2025年已发货'!$F:$F&amp;'[1]2025年已发货'!$C:$C&amp;'[1]2025年已发货'!$G:$G&amp;'[1]2025年已发货'!$H:$H,'[1]2025年已发货'!$E:$E,"未发货")</f>
        <v>15</v>
      </c>
      <c r="I1030" s="4" t="str">
        <f>VLOOKUP(B1030,辅助信息!E:I,3,FALSE)</f>
        <v>（五冶达州国道542项目-桥梁4标）四川省达州市达川区大堰镇双井村</v>
      </c>
      <c r="J1030" s="4" t="str">
        <f>VLOOKUP(B1030,辅助信息!E:I,4,FALSE)</f>
        <v>吴志强</v>
      </c>
      <c r="K1030" s="4">
        <f>VLOOKUP(J1030,辅助信息!H:I,2,FALSE)</f>
        <v>18820030907</v>
      </c>
      <c r="L1030" s="85"/>
      <c r="M1030" s="98">
        <v>45752</v>
      </c>
      <c r="O1030" s="71">
        <f ca="1" t="shared" si="38"/>
        <v>0</v>
      </c>
      <c r="P1030" s="71">
        <f ca="1" t="shared" si="37"/>
        <v>34</v>
      </c>
      <c r="Q1030" s="8" t="str">
        <f>VLOOKUP(B1030,辅助信息!E:M,9,FALSE)</f>
        <v>ZTWM-CDGS-XS-2024-0181-五冶天府-国道542项目（二批次）</v>
      </c>
      <c r="R1030" s="8"/>
    </row>
    <row r="1031" hidden="1" spans="2:18">
      <c r="B1031" s="4" t="s">
        <v>74</v>
      </c>
      <c r="C1031" s="5">
        <v>45746</v>
      </c>
      <c r="D1031" s="4" t="str">
        <f>VLOOKUP(B1031,辅助信息!E:K,7,FALSE)</f>
        <v>JWDDCD2024102400111</v>
      </c>
      <c r="E1031" s="4" t="str">
        <f>VLOOKUP(F1031,辅助信息!A:B,2,FALSE)</f>
        <v>螺纹钢</v>
      </c>
      <c r="F1031" s="4" t="s">
        <v>65</v>
      </c>
      <c r="G1031" s="7">
        <v>30</v>
      </c>
      <c r="H1031" s="7">
        <f>_xlfn.XLOOKUP(C1031&amp;F1031&amp;I1031&amp;J1031,'[1]2025年已发货'!$F:$F&amp;'[1]2025年已发货'!$C:$C&amp;'[1]2025年已发货'!$G:$G&amp;'[1]2025年已发货'!$H:$H,'[1]2025年已发货'!$E:$E,"未发货")</f>
        <v>30</v>
      </c>
      <c r="I1031" s="4" t="str">
        <f>VLOOKUP(B1031,辅助信息!E:I,3,FALSE)</f>
        <v>（五冶达州国道542项目-桥梁4标）四川省达州市达川区大堰镇双井村</v>
      </c>
      <c r="J1031" s="4" t="str">
        <f>VLOOKUP(B1031,辅助信息!E:I,4,FALSE)</f>
        <v>吴志强</v>
      </c>
      <c r="K1031" s="4">
        <f>VLOOKUP(J1031,辅助信息!H:I,2,FALSE)</f>
        <v>18820030907</v>
      </c>
      <c r="L1031" s="83"/>
      <c r="M1031" s="98">
        <v>45752</v>
      </c>
      <c r="O1031" s="71">
        <f ca="1" t="shared" si="38"/>
        <v>0</v>
      </c>
      <c r="P1031" s="71">
        <f ca="1" t="shared" si="37"/>
        <v>34</v>
      </c>
      <c r="Q1031" s="8" t="str">
        <f>VLOOKUP(B1031,辅助信息!E:M,9,FALSE)</f>
        <v>ZTWM-CDGS-XS-2024-0181-五冶天府-国道542项目（二批次）</v>
      </c>
      <c r="R1031" s="8"/>
    </row>
    <row r="1032" hidden="1" spans="2:18">
      <c r="B1032" s="4" t="s">
        <v>64</v>
      </c>
      <c r="C1032" s="5">
        <v>45746</v>
      </c>
      <c r="D1032" s="4" t="str">
        <f>VLOOKUP(B1032,辅助信息!E:K,7,FALSE)</f>
        <v>JWDDCD2024102400111</v>
      </c>
      <c r="E1032" s="4" t="str">
        <f>VLOOKUP(F1032,辅助信息!A:B,2,FALSE)</f>
        <v>螺纹钢</v>
      </c>
      <c r="F1032" s="4" t="s">
        <v>65</v>
      </c>
      <c r="G1032" s="7">
        <v>30</v>
      </c>
      <c r="H1032" s="7">
        <f>_xlfn.XLOOKUP(C1032&amp;F1032&amp;I1032&amp;J1032,'[1]2025年已发货'!$F:$F&amp;'[1]2025年已发货'!$C:$C&amp;'[1]2025年已发货'!$G:$G&amp;'[1]2025年已发货'!$H:$H,'[1]2025年已发货'!$E:$E,"未发货")</f>
        <v>30</v>
      </c>
      <c r="I1032" s="4" t="str">
        <f>VLOOKUP(B1032,辅助信息!E:I,3,FALSE)</f>
        <v>（五冶达州国道542项目-三工区桥梁3工段）四川省达州市达川区赵固镇水文村原村委会下300米</v>
      </c>
      <c r="J1032" s="4" t="str">
        <f>VLOOKUP(B1032,辅助信息!E:I,4,FALSE)</f>
        <v>李代茂</v>
      </c>
      <c r="K1032" s="4">
        <f>VLOOKUP(J1032,辅助信息!H:I,2,FALSE)</f>
        <v>18302833536</v>
      </c>
      <c r="L1032" s="56" t="str">
        <f>VLOOKUP(B1032,辅助信息!E:J,6,FALSE)</f>
        <v>五冶建设送货单,送货车型9.6米,装货前联系收货人核实到场规格,没提前告知进场规格现场不给予接收</v>
      </c>
      <c r="M1032" s="98">
        <v>45746</v>
      </c>
      <c r="O1032" s="71">
        <f ca="1" t="shared" si="38"/>
        <v>0</v>
      </c>
      <c r="P1032" s="71">
        <f ca="1" t="shared" si="37"/>
        <v>40</v>
      </c>
      <c r="Q1032" s="8" t="str">
        <f>VLOOKUP(B1032,辅助信息!E:M,9,FALSE)</f>
        <v>ZTWM-CDGS-XS-2024-0181-五冶天府-国道542项目（二批次）</v>
      </c>
      <c r="R1032" s="8"/>
    </row>
    <row r="1033" hidden="1" spans="2:18">
      <c r="B1033" s="4" t="s">
        <v>64</v>
      </c>
      <c r="C1033" s="5">
        <v>45746</v>
      </c>
      <c r="D1033" s="4" t="str">
        <f>VLOOKUP(B1033,辅助信息!E:K,7,FALSE)</f>
        <v>JWDDCD2024102400111</v>
      </c>
      <c r="E1033" s="4" t="str">
        <f>VLOOKUP(F1033,辅助信息!A:B,2,FALSE)</f>
        <v>螺纹钢</v>
      </c>
      <c r="F1033" s="4" t="s">
        <v>52</v>
      </c>
      <c r="G1033" s="7">
        <v>33</v>
      </c>
      <c r="H1033" s="7">
        <f>_xlfn.XLOOKUP(C1033&amp;F1033&amp;I1033&amp;J1033,'[1]2025年已发货'!$F:$F&amp;'[1]2025年已发货'!$C:$C&amp;'[1]2025年已发货'!$G:$G&amp;'[1]2025年已发货'!$H:$H,'[1]2025年已发货'!$E:$E,"未发货")</f>
        <v>32</v>
      </c>
      <c r="I1033" s="4" t="str">
        <f>VLOOKUP(B1033,辅助信息!E:I,3,FALSE)</f>
        <v>（五冶达州国道542项目-三工区桥梁3工段）四川省达州市达川区赵固镇水文村原村委会下300米</v>
      </c>
      <c r="J1033" s="4" t="str">
        <f>VLOOKUP(B1033,辅助信息!E:I,4,FALSE)</f>
        <v>李代茂</v>
      </c>
      <c r="K1033" s="4">
        <f>VLOOKUP(J1033,辅助信息!H:I,2,FALSE)</f>
        <v>18302833536</v>
      </c>
      <c r="L1033" s="83"/>
      <c r="M1033" s="98">
        <v>45746</v>
      </c>
      <c r="O1033" s="71">
        <f ca="1" t="shared" si="38"/>
        <v>0</v>
      </c>
      <c r="P1033" s="71">
        <f ca="1" t="shared" si="37"/>
        <v>40</v>
      </c>
      <c r="Q1033" s="8" t="str">
        <f>VLOOKUP(B1033,辅助信息!E:M,9,FALSE)</f>
        <v>ZTWM-CDGS-XS-2024-0181-五冶天府-国道542项目（二批次）</v>
      </c>
      <c r="R1033" s="8"/>
    </row>
    <row r="1034" hidden="1" spans="2:18">
      <c r="B1034" s="4" t="s">
        <v>87</v>
      </c>
      <c r="C1034" s="5">
        <v>45746</v>
      </c>
      <c r="D1034" s="4" t="str">
        <f>VLOOKUP(B1034,辅助信息!E:K,7,FALSE)</f>
        <v>JWDDCD2024102400111</v>
      </c>
      <c r="E1034" s="4" t="str">
        <f>VLOOKUP(F1034,辅助信息!A:B,2,FALSE)</f>
        <v>螺纹钢</v>
      </c>
      <c r="F1034" s="4" t="s">
        <v>27</v>
      </c>
      <c r="G1034" s="7">
        <v>5</v>
      </c>
      <c r="H1034" s="7">
        <f>_xlfn.XLOOKUP(C1034&amp;F1034&amp;I1034&amp;J1034,'[1]2025年已发货'!$F:$F&amp;'[1]2025年已发货'!$C:$C&amp;'[1]2025年已发货'!$G:$G&amp;'[1]2025年已发货'!$H:$H,'[1]2025年已发货'!$E:$E,"未发货")</f>
        <v>6</v>
      </c>
      <c r="I1034" s="4" t="str">
        <f>VLOOKUP(B1034,辅助信息!E:I,3,FALSE)</f>
        <v>（五冶达州国道542项目-一工区桥梁二工段）四川省达州市达川区达川区石梯镇石成村</v>
      </c>
      <c r="J1034" s="4" t="str">
        <f>VLOOKUP(B1034,辅助信息!E:I,4,FALSE)</f>
        <v>夏树彬</v>
      </c>
      <c r="K1034" s="4">
        <f>VLOOKUP(J1034,辅助信息!H:I,2,FALSE)</f>
        <v>13518183653</v>
      </c>
      <c r="L1034" s="56" t="str">
        <f>VLOOKUP(B1034,辅助信息!E:J,6,FALSE)</f>
        <v>五冶建设送货单,送货车型9.6米,装货前联系收货人核实到场规格,没提前告知进场规格现场不给予接收</v>
      </c>
      <c r="M1034" s="98">
        <v>45747</v>
      </c>
      <c r="O1034" s="71">
        <f ca="1" t="shared" si="38"/>
        <v>0</v>
      </c>
      <c r="P1034" s="71">
        <f ca="1" t="shared" si="37"/>
        <v>39</v>
      </c>
      <c r="Q1034" s="8" t="str">
        <f>VLOOKUP(B1034,辅助信息!E:M,9,FALSE)</f>
        <v>ZTWM-CDGS-XS-2024-0181-五冶天府-国道542项目（二批次）</v>
      </c>
      <c r="R1034" s="8"/>
    </row>
    <row r="1035" hidden="1" spans="2:18">
      <c r="B1035" s="4" t="s">
        <v>87</v>
      </c>
      <c r="C1035" s="5">
        <v>45746</v>
      </c>
      <c r="D1035" s="4" t="str">
        <f>VLOOKUP(B1035,辅助信息!E:K,7,FALSE)</f>
        <v>JWDDCD2024102400111</v>
      </c>
      <c r="E1035" s="4" t="str">
        <f>VLOOKUP(F1035,辅助信息!A:B,2,FALSE)</f>
        <v>螺纹钢</v>
      </c>
      <c r="F1035" s="4" t="s">
        <v>19</v>
      </c>
      <c r="G1035" s="7">
        <v>8</v>
      </c>
      <c r="H1035" s="7">
        <f>_xlfn.XLOOKUP(C1035&amp;F1035&amp;I1035&amp;J1035,'[1]2025年已发货'!$F:$F&amp;'[1]2025年已发货'!$C:$C&amp;'[1]2025年已发货'!$G:$G&amp;'[1]2025年已发货'!$H:$H,'[1]2025年已发货'!$E:$E,"未发货")</f>
        <v>9</v>
      </c>
      <c r="I1035" s="4" t="str">
        <f>VLOOKUP(B1035,辅助信息!E:I,3,FALSE)</f>
        <v>（五冶达州国道542项目-一工区桥梁二工段）四川省达州市达川区达川区石梯镇石成村</v>
      </c>
      <c r="J1035" s="4" t="str">
        <f>VLOOKUP(B1035,辅助信息!E:I,4,FALSE)</f>
        <v>夏树彬</v>
      </c>
      <c r="K1035" s="4">
        <f>VLOOKUP(J1035,辅助信息!H:I,2,FALSE)</f>
        <v>13518183653</v>
      </c>
      <c r="L1035" s="85"/>
      <c r="M1035" s="98">
        <v>45747</v>
      </c>
      <c r="O1035" s="71">
        <f ca="1" t="shared" si="38"/>
        <v>0</v>
      </c>
      <c r="P1035" s="71">
        <f ca="1" t="shared" si="37"/>
        <v>39</v>
      </c>
      <c r="Q1035" s="8" t="str">
        <f>VLOOKUP(B1035,辅助信息!E:M,9,FALSE)</f>
        <v>ZTWM-CDGS-XS-2024-0181-五冶天府-国道542项目（二批次）</v>
      </c>
      <c r="R1035" s="8"/>
    </row>
    <row r="1036" hidden="1" spans="2:18">
      <c r="B1036" s="4" t="s">
        <v>87</v>
      </c>
      <c r="C1036" s="5">
        <v>45746</v>
      </c>
      <c r="D1036" s="4" t="str">
        <f>VLOOKUP(B1036,辅助信息!E:K,7,FALSE)</f>
        <v>JWDDCD2024102400111</v>
      </c>
      <c r="E1036" s="4" t="str">
        <f>VLOOKUP(F1036,辅助信息!A:B,2,FALSE)</f>
        <v>螺纹钢</v>
      </c>
      <c r="F1036" s="4" t="s">
        <v>32</v>
      </c>
      <c r="G1036" s="7">
        <v>8</v>
      </c>
      <c r="H1036" s="7" t="str">
        <f>_xlfn.XLOOKUP(C1036&amp;F1036&amp;I1036&amp;J1036,'[1]2025年已发货'!$F:$F&amp;'[1]2025年已发货'!$C:$C&amp;'[1]2025年已发货'!$G:$G&amp;'[1]2025年已发货'!$H:$H,'[1]2025年已发货'!$E:$E,"未发货")</f>
        <v>未发货</v>
      </c>
      <c r="I1036" s="4" t="str">
        <f>VLOOKUP(B1036,辅助信息!E:I,3,FALSE)</f>
        <v>（五冶达州国道542项目-一工区桥梁二工段）四川省达州市达川区达川区石梯镇石成村</v>
      </c>
      <c r="J1036" s="4" t="str">
        <f>VLOOKUP(B1036,辅助信息!E:I,4,FALSE)</f>
        <v>夏树彬</v>
      </c>
      <c r="K1036" s="4">
        <f>VLOOKUP(J1036,辅助信息!H:I,2,FALSE)</f>
        <v>13518183653</v>
      </c>
      <c r="L1036" s="85"/>
      <c r="M1036" s="98">
        <v>45747</v>
      </c>
      <c r="O1036" s="71">
        <f ca="1" t="shared" si="38"/>
        <v>0</v>
      </c>
      <c r="P1036" s="71">
        <f ca="1" t="shared" si="37"/>
        <v>39</v>
      </c>
      <c r="Q1036" s="8" t="str">
        <f>VLOOKUP(B1036,辅助信息!E:M,9,FALSE)</f>
        <v>ZTWM-CDGS-XS-2024-0181-五冶天府-国道542项目（二批次）</v>
      </c>
      <c r="R1036" s="8"/>
    </row>
    <row r="1037" hidden="1" spans="2:18">
      <c r="B1037" s="4" t="s">
        <v>87</v>
      </c>
      <c r="C1037" s="5">
        <v>45745</v>
      </c>
      <c r="D1037" s="4" t="str">
        <f>VLOOKUP(B1037,辅助信息!E:K,7,FALSE)</f>
        <v>JWDDCD2024102400111</v>
      </c>
      <c r="E1037" s="4" t="str">
        <f>VLOOKUP(F1037,辅助信息!A:B,2,FALSE)</f>
        <v>螺纹钢</v>
      </c>
      <c r="F1037" s="4" t="s">
        <v>28</v>
      </c>
      <c r="G1037" s="7">
        <v>35</v>
      </c>
      <c r="H1037" s="7">
        <f>_xlfn.XLOOKUP(C1037&amp;F1037&amp;I1037&amp;J1037,'[1]2025年已发货'!$F:$F&amp;'[1]2025年已发货'!$C:$C&amp;'[1]2025年已发货'!$G:$G&amp;'[1]2025年已发货'!$H:$H,'[1]2025年已发货'!$E:$E,"未发货")</f>
        <v>35</v>
      </c>
      <c r="I1037" s="4" t="str">
        <f>VLOOKUP(B1037,辅助信息!E:I,3,FALSE)</f>
        <v>（五冶达州国道542项目-一工区桥梁二工段）四川省达州市达川区达川区石梯镇石成村</v>
      </c>
      <c r="J1037" s="4" t="str">
        <f>VLOOKUP(B1037,辅助信息!E:I,4,FALSE)</f>
        <v>夏树彬</v>
      </c>
      <c r="K1037" s="4">
        <f>VLOOKUP(J1037,辅助信息!H:I,2,FALSE)</f>
        <v>13518183653</v>
      </c>
      <c r="L1037" s="85"/>
      <c r="M1037" s="98">
        <v>45747</v>
      </c>
      <c r="O1037" s="71">
        <f ca="1" t="shared" si="38"/>
        <v>0</v>
      </c>
      <c r="P1037" s="71">
        <f ca="1" t="shared" si="37"/>
        <v>39</v>
      </c>
      <c r="Q1037" s="8" t="str">
        <f>VLOOKUP(B1037,辅助信息!E:M,9,FALSE)</f>
        <v>ZTWM-CDGS-XS-2024-0181-五冶天府-国道542项目（二批次）</v>
      </c>
      <c r="R1037" s="8"/>
    </row>
    <row r="1038" hidden="1" spans="2:18">
      <c r="B1038" s="4" t="s">
        <v>87</v>
      </c>
      <c r="C1038" s="5">
        <v>45746</v>
      </c>
      <c r="D1038" s="4" t="str">
        <f>VLOOKUP(B1038,辅助信息!E:K,7,FALSE)</f>
        <v>JWDDCD2024102400111</v>
      </c>
      <c r="E1038" s="4" t="str">
        <f>VLOOKUP(F1038,辅助信息!A:B,2,FALSE)</f>
        <v>螺纹钢</v>
      </c>
      <c r="F1038" s="4" t="s">
        <v>18</v>
      </c>
      <c r="G1038" s="7">
        <v>5</v>
      </c>
      <c r="H1038" s="7" t="str">
        <f>_xlfn.XLOOKUP(C1038&amp;F1038&amp;I1038&amp;J1038,'[1]2025年已发货'!$F:$F&amp;'[1]2025年已发货'!$C:$C&amp;'[1]2025年已发货'!$G:$G&amp;'[1]2025年已发货'!$H:$H,'[1]2025年已发货'!$E:$E,"未发货")</f>
        <v>未发货</v>
      </c>
      <c r="I1038" s="4" t="str">
        <f>VLOOKUP(B1038,辅助信息!E:I,3,FALSE)</f>
        <v>（五冶达州国道542项目-一工区桥梁二工段）四川省达州市达川区达川区石梯镇石成村</v>
      </c>
      <c r="J1038" s="4" t="str">
        <f>VLOOKUP(B1038,辅助信息!E:I,4,FALSE)</f>
        <v>夏树彬</v>
      </c>
      <c r="K1038" s="4">
        <f>VLOOKUP(J1038,辅助信息!H:I,2,FALSE)</f>
        <v>13518183653</v>
      </c>
      <c r="L1038" s="85"/>
      <c r="M1038" s="98">
        <v>45747</v>
      </c>
      <c r="O1038" s="71">
        <f ca="1" t="shared" si="38"/>
        <v>0</v>
      </c>
      <c r="P1038" s="71">
        <f ca="1" t="shared" si="37"/>
        <v>39</v>
      </c>
      <c r="Q1038" s="8" t="str">
        <f>VLOOKUP(B1038,辅助信息!E:M,9,FALSE)</f>
        <v>ZTWM-CDGS-XS-2024-0181-五冶天府-国道542项目（二批次）</v>
      </c>
      <c r="R1038" s="8"/>
    </row>
    <row r="1039" hidden="1" spans="2:18">
      <c r="B1039" s="4" t="s">
        <v>87</v>
      </c>
      <c r="C1039" s="5">
        <v>45746</v>
      </c>
      <c r="D1039" s="4" t="str">
        <f>VLOOKUP(B1039,辅助信息!E:K,7,FALSE)</f>
        <v>JWDDCD2024102400111</v>
      </c>
      <c r="E1039" s="4" t="str">
        <f>VLOOKUP(F1039,辅助信息!A:B,2,FALSE)</f>
        <v>螺纹钢</v>
      </c>
      <c r="F1039" s="4" t="s">
        <v>65</v>
      </c>
      <c r="G1039" s="7">
        <v>8</v>
      </c>
      <c r="H1039" s="7">
        <f>_xlfn.XLOOKUP(C1039&amp;F1039&amp;I1039&amp;J1039,'[1]2025年已发货'!$F:$F&amp;'[1]2025年已发货'!$C:$C&amp;'[1]2025年已发货'!$G:$G&amp;'[1]2025年已发货'!$H:$H,'[1]2025年已发货'!$E:$E,"未发货")</f>
        <v>9</v>
      </c>
      <c r="I1039" s="4" t="str">
        <f>VLOOKUP(B1039,辅助信息!E:I,3,FALSE)</f>
        <v>（五冶达州国道542项目-一工区桥梁二工段）四川省达州市达川区达川区石梯镇石成村</v>
      </c>
      <c r="J1039" s="4" t="str">
        <f>VLOOKUP(B1039,辅助信息!E:I,4,FALSE)</f>
        <v>夏树彬</v>
      </c>
      <c r="K1039" s="4">
        <f>VLOOKUP(J1039,辅助信息!H:I,2,FALSE)</f>
        <v>13518183653</v>
      </c>
      <c r="L1039" s="85"/>
      <c r="M1039" s="98">
        <v>45747</v>
      </c>
      <c r="O1039" s="71">
        <f ca="1" t="shared" si="38"/>
        <v>0</v>
      </c>
      <c r="P1039" s="71">
        <f ca="1" t="shared" si="37"/>
        <v>39</v>
      </c>
      <c r="Q1039" s="8" t="str">
        <f>VLOOKUP(B1039,辅助信息!E:M,9,FALSE)</f>
        <v>ZTWM-CDGS-XS-2024-0181-五冶天府-国道542项目（二批次）</v>
      </c>
      <c r="R1039" s="8"/>
    </row>
    <row r="1040" hidden="1" spans="2:18">
      <c r="B1040" s="4" t="s">
        <v>87</v>
      </c>
      <c r="C1040" s="5">
        <v>45746</v>
      </c>
      <c r="D1040" s="4" t="str">
        <f>VLOOKUP(B1040,辅助信息!E:K,7,FALSE)</f>
        <v>JWDDCD2024102400111</v>
      </c>
      <c r="E1040" s="4" t="str">
        <f>VLOOKUP(F1040,辅助信息!A:B,2,FALSE)</f>
        <v>螺纹钢</v>
      </c>
      <c r="F1040" s="4" t="s">
        <v>52</v>
      </c>
      <c r="G1040" s="7">
        <v>70</v>
      </c>
      <c r="H1040" s="7">
        <f>_xlfn.XLOOKUP(C1040&amp;F1040&amp;I1040&amp;J1040,'[1]2025年已发货'!$F:$F&amp;'[1]2025年已发货'!$C:$C&amp;'[1]2025年已发货'!$G:$G&amp;'[1]2025年已发货'!$H:$H,'[1]2025年已发货'!$E:$E,"未发货")</f>
        <v>66</v>
      </c>
      <c r="I1040" s="4" t="str">
        <f>VLOOKUP(B1040,辅助信息!E:I,3,FALSE)</f>
        <v>（五冶达州国道542项目-一工区桥梁二工段）四川省达州市达川区达川区石梯镇石成村</v>
      </c>
      <c r="J1040" s="4" t="str">
        <f>VLOOKUP(B1040,辅助信息!E:I,4,FALSE)</f>
        <v>夏树彬</v>
      </c>
      <c r="K1040" s="4">
        <f>VLOOKUP(J1040,辅助信息!H:I,2,FALSE)</f>
        <v>13518183653</v>
      </c>
      <c r="L1040" s="83"/>
      <c r="M1040" s="98">
        <v>45747</v>
      </c>
      <c r="O1040" s="71">
        <f ca="1" t="shared" si="38"/>
        <v>0</v>
      </c>
      <c r="P1040" s="71">
        <f ca="1" t="shared" si="37"/>
        <v>39</v>
      </c>
      <c r="Q1040" s="8" t="str">
        <f>VLOOKUP(B1040,辅助信息!E:M,9,FALSE)</f>
        <v>ZTWM-CDGS-XS-2024-0181-五冶天府-国道542项目（二批次）</v>
      </c>
      <c r="R1040" s="8"/>
    </row>
    <row r="1041" hidden="1" spans="2:18">
      <c r="B1041" s="4" t="s">
        <v>75</v>
      </c>
      <c r="C1041" s="5">
        <v>45746</v>
      </c>
      <c r="D1041" s="4" t="str">
        <f>VLOOKUP(B1041,辅助信息!E:K,7,FALSE)</f>
        <v>JWDDCD2024102400111</v>
      </c>
      <c r="E1041" s="4" t="str">
        <f>VLOOKUP(F1041,辅助信息!A:B,2,FALSE)</f>
        <v>螺纹钢</v>
      </c>
      <c r="F1041" s="4" t="s">
        <v>27</v>
      </c>
      <c r="G1041" s="7">
        <v>10</v>
      </c>
      <c r="H1041" s="7">
        <f>_xlfn.XLOOKUP(C1041&amp;F1041&amp;I1041&amp;J1041,'[1]2025年已发货'!$F:$F&amp;'[1]2025年已发货'!$C:$C&amp;'[1]2025年已发货'!$G:$G&amp;'[1]2025年已发货'!$H:$H,'[1]2025年已发货'!$E:$E,"未发货")</f>
        <v>9</v>
      </c>
      <c r="I1041" s="4" t="str">
        <f>VLOOKUP(B1041,辅助信息!E:I,3,FALSE)</f>
        <v>（五冶达州国道542项目-一工区桥梁一工段）四川省达州市四川省达州市达川区石桥镇武寨村</v>
      </c>
      <c r="J1041" s="4" t="str">
        <f>VLOOKUP(B1041,辅助信息!E:I,4,FALSE)</f>
        <v>杨勇</v>
      </c>
      <c r="K1041" s="4">
        <f>VLOOKUP(J1041,辅助信息!H:I,2,FALSE)</f>
        <v>18398563998</v>
      </c>
      <c r="L1041" s="56" t="str">
        <f>VLOOKUP(B1041,辅助信息!E:J,6,FALSE)</f>
        <v>五冶建设送货单,送货车型13米,装货前联系收货人核实到场规格,没提前告知进场规格现场不给予接收</v>
      </c>
      <c r="M1041" s="98">
        <v>45750</v>
      </c>
      <c r="O1041" s="71">
        <f ca="1" t="shared" si="38"/>
        <v>0</v>
      </c>
      <c r="P1041" s="71">
        <f ca="1" t="shared" si="37"/>
        <v>36</v>
      </c>
      <c r="Q1041" s="8" t="str">
        <f>VLOOKUP(B1041,辅助信息!E:M,9,FALSE)</f>
        <v>ZTWM-CDGS-XS-2024-0181-五冶天府-国道542项目（二批次）</v>
      </c>
      <c r="R1041" s="8"/>
    </row>
    <row r="1042" hidden="1" spans="2:18">
      <c r="B1042" s="4" t="s">
        <v>75</v>
      </c>
      <c r="C1042" s="5">
        <v>45746</v>
      </c>
      <c r="D1042" s="4" t="str">
        <f>VLOOKUP(B1042,辅助信息!E:K,7,FALSE)</f>
        <v>JWDDCD2024102400111</v>
      </c>
      <c r="E1042" s="4" t="str">
        <f>VLOOKUP(F1042,辅助信息!A:B,2,FALSE)</f>
        <v>螺纹钢</v>
      </c>
      <c r="F1042" s="4" t="s">
        <v>19</v>
      </c>
      <c r="G1042" s="7">
        <v>40</v>
      </c>
      <c r="H1042" s="7">
        <f>_xlfn.XLOOKUP(C1042&amp;F1042&amp;I1042&amp;J1042,'[1]2025年已发货'!$F:$F&amp;'[1]2025年已发货'!$C:$C&amp;'[1]2025年已发货'!$G:$G&amp;'[1]2025年已发货'!$H:$H,'[1]2025年已发货'!$E:$E,"未发货")</f>
        <v>36</v>
      </c>
      <c r="I1042" s="4" t="str">
        <f>VLOOKUP(B1042,辅助信息!E:I,3,FALSE)</f>
        <v>（五冶达州国道542项目-一工区桥梁一工段）四川省达州市四川省达州市达川区石桥镇武寨村</v>
      </c>
      <c r="J1042" s="4" t="str">
        <f>VLOOKUP(B1042,辅助信息!E:I,4,FALSE)</f>
        <v>杨勇</v>
      </c>
      <c r="K1042" s="4">
        <f>VLOOKUP(J1042,辅助信息!H:I,2,FALSE)</f>
        <v>18398563998</v>
      </c>
      <c r="L1042" s="85"/>
      <c r="M1042" s="98">
        <v>45750</v>
      </c>
      <c r="O1042" s="71">
        <f ca="1" t="shared" si="38"/>
        <v>0</v>
      </c>
      <c r="P1042" s="71">
        <f ca="1" t="shared" si="37"/>
        <v>36</v>
      </c>
      <c r="Q1042" s="8" t="str">
        <f>VLOOKUP(B1042,辅助信息!E:M,9,FALSE)</f>
        <v>ZTWM-CDGS-XS-2024-0181-五冶天府-国道542项目（二批次）</v>
      </c>
      <c r="R1042" s="8"/>
    </row>
    <row r="1043" hidden="1" spans="2:18">
      <c r="B1043" s="4" t="s">
        <v>75</v>
      </c>
      <c r="C1043" s="5">
        <v>45746</v>
      </c>
      <c r="D1043" s="4" t="str">
        <f>VLOOKUP(B1043,辅助信息!E:K,7,FALSE)</f>
        <v>JWDDCD2024102400111</v>
      </c>
      <c r="E1043" s="4" t="str">
        <f>VLOOKUP(F1043,辅助信息!A:B,2,FALSE)</f>
        <v>螺纹钢</v>
      </c>
      <c r="F1043" s="4" t="s">
        <v>18</v>
      </c>
      <c r="G1043" s="7">
        <v>30</v>
      </c>
      <c r="H1043" s="7" t="str">
        <f>_xlfn.XLOOKUP(C1043&amp;F1043&amp;I1043&amp;J1043,'[1]2025年已发货'!$F:$F&amp;'[1]2025年已发货'!$C:$C&amp;'[1]2025年已发货'!$G:$G&amp;'[1]2025年已发货'!$H:$H,'[1]2025年已发货'!$E:$E,"未发货")</f>
        <v>未发货</v>
      </c>
      <c r="I1043" s="4" t="str">
        <f>VLOOKUP(B1043,辅助信息!E:I,3,FALSE)</f>
        <v>（五冶达州国道542项目-一工区桥梁一工段）四川省达州市四川省达州市达川区石桥镇武寨村</v>
      </c>
      <c r="J1043" s="4" t="str">
        <f>VLOOKUP(B1043,辅助信息!E:I,4,FALSE)</f>
        <v>杨勇</v>
      </c>
      <c r="K1043" s="4">
        <f>VLOOKUP(J1043,辅助信息!H:I,2,FALSE)</f>
        <v>18398563998</v>
      </c>
      <c r="L1043" s="85"/>
      <c r="M1043" s="98">
        <v>45750</v>
      </c>
      <c r="O1043" s="71">
        <f ca="1" t="shared" si="38"/>
        <v>0</v>
      </c>
      <c r="P1043" s="71">
        <f ca="1" t="shared" si="37"/>
        <v>36</v>
      </c>
      <c r="Q1043" s="8" t="str">
        <f>VLOOKUP(B1043,辅助信息!E:M,9,FALSE)</f>
        <v>ZTWM-CDGS-XS-2024-0181-五冶天府-国道542项目（二批次）</v>
      </c>
      <c r="R1043" s="8"/>
    </row>
    <row r="1044" hidden="1" spans="2:18">
      <c r="B1044" s="4" t="s">
        <v>75</v>
      </c>
      <c r="C1044" s="5">
        <v>45746</v>
      </c>
      <c r="D1044" s="4" t="str">
        <f>VLOOKUP(B1044,辅助信息!E:K,7,FALSE)</f>
        <v>JWDDCD2024102400111</v>
      </c>
      <c r="E1044" s="4" t="str">
        <f>VLOOKUP(F1044,辅助信息!A:B,2,FALSE)</f>
        <v>螺纹钢</v>
      </c>
      <c r="F1044" s="4" t="s">
        <v>86</v>
      </c>
      <c r="G1044" s="7">
        <v>45</v>
      </c>
      <c r="H1044" s="7">
        <f>_xlfn.XLOOKUP(C1044&amp;F1044&amp;I1044&amp;J1044,'[1]2025年已发货'!$F:$F&amp;'[1]2025年已发货'!$C:$C&amp;'[1]2025年已发货'!$G:$G&amp;'[1]2025年已发货'!$H:$H,'[1]2025年已发货'!$E:$E,"未发货")</f>
        <v>36</v>
      </c>
      <c r="I1044" s="4" t="str">
        <f>VLOOKUP(B1044,辅助信息!E:I,3,FALSE)</f>
        <v>（五冶达州国道542项目-一工区桥梁一工段）四川省达州市四川省达州市达川区石桥镇武寨村</v>
      </c>
      <c r="J1044" s="4" t="str">
        <f>VLOOKUP(B1044,辅助信息!E:I,4,FALSE)</f>
        <v>杨勇</v>
      </c>
      <c r="K1044" s="4">
        <f>VLOOKUP(J1044,辅助信息!H:I,2,FALSE)</f>
        <v>18398563998</v>
      </c>
      <c r="L1044" s="83"/>
      <c r="M1044" s="98">
        <v>45750</v>
      </c>
      <c r="O1044" s="71">
        <f ca="1" t="shared" si="38"/>
        <v>0</v>
      </c>
      <c r="P1044" s="71">
        <f ca="1" t="shared" si="37"/>
        <v>36</v>
      </c>
      <c r="Q1044" s="8" t="str">
        <f>VLOOKUP(B1044,辅助信息!E:M,9,FALSE)</f>
        <v>ZTWM-CDGS-XS-2024-0181-五冶天府-国道542项目（二批次）</v>
      </c>
      <c r="R1044" s="8"/>
    </row>
    <row r="1045" hidden="1" spans="2:18">
      <c r="B1045" s="4" t="s">
        <v>120</v>
      </c>
      <c r="C1045" s="5">
        <v>45745</v>
      </c>
      <c r="D1045" s="4" t="str">
        <f>VLOOKUP(B1045,辅助信息!E:K,7,FALSE)</f>
        <v>JWDDCD2024102400111</v>
      </c>
      <c r="E1045" s="4" t="str">
        <f>VLOOKUP(F1045,辅助信息!A:B,2,FALSE)</f>
        <v>高线</v>
      </c>
      <c r="F1045" s="4" t="s">
        <v>53</v>
      </c>
      <c r="G1045" s="7">
        <v>5</v>
      </c>
      <c r="H1045" s="7">
        <f>_xlfn.XLOOKUP(C1045&amp;F1045&amp;I1045&amp;J1045,'[1]2025年已发货'!$F:$F&amp;'[1]2025年已发货'!$C:$C&amp;'[1]2025年已发货'!$G:$G&amp;'[1]2025年已发货'!$H:$H,'[1]2025年已发货'!$E:$E,"未发货")</f>
        <v>5</v>
      </c>
      <c r="I1045" s="4" t="str">
        <f>VLOOKUP(B1045,辅助信息!E:I,3,FALSE)</f>
        <v>（五冶达州国道542项目-一工区路基四工段-1）达州市达州区桥湾镇兰庙村村民委员会</v>
      </c>
      <c r="J1045" s="4" t="str">
        <f>VLOOKUP(B1045,辅助信息!E:I,4,FALSE)</f>
        <v>杨勇</v>
      </c>
      <c r="K1045" s="4">
        <f>VLOOKUP(J1045,辅助信息!H:I,2,FALSE)</f>
        <v>18398563998</v>
      </c>
      <c r="L1045" s="56" t="str">
        <f>VLOOKUP(B1045,辅助信息!E:J,6,FALSE)</f>
        <v>五冶建设送货单,送货车型9.6米,装货前联系收货人核实到场规格,没提前告知进场规格现场不给予接收</v>
      </c>
      <c r="M1045" s="98">
        <v>45750</v>
      </c>
      <c r="O1045" s="71">
        <f ca="1" t="shared" si="38"/>
        <v>0</v>
      </c>
      <c r="P1045" s="71">
        <f ca="1" t="shared" si="37"/>
        <v>36</v>
      </c>
      <c r="Q1045" s="8" t="str">
        <f>VLOOKUP(B1045,辅助信息!E:M,9,FALSE)</f>
        <v>ZTWM-CDGS-XS-2024-0181-五冶天府-国道542项目（二批次）</v>
      </c>
      <c r="R1045" s="8"/>
    </row>
    <row r="1046" hidden="1" spans="2:18">
      <c r="B1046" s="4" t="s">
        <v>120</v>
      </c>
      <c r="C1046" s="5">
        <v>45745</v>
      </c>
      <c r="D1046" s="4" t="str">
        <f>VLOOKUP(B1046,辅助信息!E:K,7,FALSE)</f>
        <v>JWDDCD2024102400111</v>
      </c>
      <c r="E1046" s="4" t="str">
        <f>VLOOKUP(F1046,辅助信息!A:B,2,FALSE)</f>
        <v>高线</v>
      </c>
      <c r="F1046" s="4" t="s">
        <v>51</v>
      </c>
      <c r="G1046" s="7">
        <v>3</v>
      </c>
      <c r="H1046" s="7">
        <f>_xlfn.XLOOKUP(C1046&amp;F1046&amp;I1046&amp;J1046,'[1]2025年已发货'!$F:$F&amp;'[1]2025年已发货'!$C:$C&amp;'[1]2025年已发货'!$G:$G&amp;'[1]2025年已发货'!$H:$H,'[1]2025年已发货'!$E:$E,"未发货")</f>
        <v>3</v>
      </c>
      <c r="I1046" s="4" t="str">
        <f>VLOOKUP(B1046,辅助信息!E:I,3,FALSE)</f>
        <v>（五冶达州国道542项目-一工区路基四工段-1）达州市达州区桥湾镇兰庙村村民委员会</v>
      </c>
      <c r="J1046" s="4" t="str">
        <f>VLOOKUP(B1046,辅助信息!E:I,4,FALSE)</f>
        <v>杨勇</v>
      </c>
      <c r="K1046" s="4">
        <f>VLOOKUP(J1046,辅助信息!H:I,2,FALSE)</f>
        <v>18398563998</v>
      </c>
      <c r="L1046" s="85"/>
      <c r="M1046" s="98">
        <v>45750</v>
      </c>
      <c r="O1046" s="71">
        <f ca="1" t="shared" si="38"/>
        <v>0</v>
      </c>
      <c r="P1046" s="71">
        <f ca="1" t="shared" si="37"/>
        <v>36</v>
      </c>
      <c r="Q1046" s="8" t="str">
        <f>VLOOKUP(B1046,辅助信息!E:M,9,FALSE)</f>
        <v>ZTWM-CDGS-XS-2024-0181-五冶天府-国道542项目（二批次）</v>
      </c>
      <c r="R1046" s="8"/>
    </row>
    <row r="1047" hidden="1" spans="2:18">
      <c r="B1047" s="4" t="s">
        <v>120</v>
      </c>
      <c r="C1047" s="5">
        <v>45745</v>
      </c>
      <c r="D1047" s="4" t="str">
        <f>VLOOKUP(B1047,辅助信息!E:K,7,FALSE)</f>
        <v>JWDDCD2024102400111</v>
      </c>
      <c r="E1047" s="4" t="str">
        <f>VLOOKUP(F1047,辅助信息!A:B,2,FALSE)</f>
        <v>螺纹钢</v>
      </c>
      <c r="F1047" s="4" t="s">
        <v>32</v>
      </c>
      <c r="G1047" s="7">
        <v>5</v>
      </c>
      <c r="H1047" s="7">
        <f>_xlfn.XLOOKUP(C1047&amp;F1047&amp;I1047&amp;J1047,'[1]2025年已发货'!$F:$F&amp;'[1]2025年已发货'!$C:$C&amp;'[1]2025年已发货'!$G:$G&amp;'[1]2025年已发货'!$H:$H,'[1]2025年已发货'!$E:$E,"未发货")</f>
        <v>5</v>
      </c>
      <c r="I1047" s="4" t="str">
        <f>VLOOKUP(B1047,辅助信息!E:I,3,FALSE)</f>
        <v>（五冶达州国道542项目-一工区路基四工段-1）达州市达州区桥湾镇兰庙村村民委员会</v>
      </c>
      <c r="J1047" s="4" t="str">
        <f>VLOOKUP(B1047,辅助信息!E:I,4,FALSE)</f>
        <v>杨勇</v>
      </c>
      <c r="K1047" s="4">
        <f>VLOOKUP(J1047,辅助信息!H:I,2,FALSE)</f>
        <v>18398563998</v>
      </c>
      <c r="L1047" s="85"/>
      <c r="M1047" s="98">
        <v>45750</v>
      </c>
      <c r="O1047" s="71">
        <f ca="1" t="shared" si="38"/>
        <v>0</v>
      </c>
      <c r="P1047" s="71">
        <f ca="1" t="shared" si="37"/>
        <v>36</v>
      </c>
      <c r="Q1047" s="8" t="str">
        <f>VLOOKUP(B1047,辅助信息!E:M,9,FALSE)</f>
        <v>ZTWM-CDGS-XS-2024-0181-五冶天府-国道542项目（二批次）</v>
      </c>
      <c r="R1047" s="8"/>
    </row>
    <row r="1048" hidden="1" spans="2:18">
      <c r="B1048" s="4" t="s">
        <v>120</v>
      </c>
      <c r="C1048" s="5">
        <v>45745</v>
      </c>
      <c r="D1048" s="4" t="str">
        <f>VLOOKUP(B1048,辅助信息!E:K,7,FALSE)</f>
        <v>JWDDCD2024102400111</v>
      </c>
      <c r="E1048" s="4" t="str">
        <f>VLOOKUP(F1048,辅助信息!A:B,2,FALSE)</f>
        <v>螺纹钢</v>
      </c>
      <c r="F1048" s="4" t="s">
        <v>30</v>
      </c>
      <c r="G1048" s="7">
        <v>8</v>
      </c>
      <c r="H1048" s="7">
        <f>_xlfn.XLOOKUP(C1048&amp;F1048&amp;I1048&amp;J1048,'[1]2025年已发货'!$F:$F&amp;'[1]2025年已发货'!$C:$C&amp;'[1]2025年已发货'!$G:$G&amp;'[1]2025年已发货'!$H:$H,'[1]2025年已发货'!$E:$E,"未发货")</f>
        <v>8</v>
      </c>
      <c r="I1048" s="4" t="str">
        <f>VLOOKUP(B1048,辅助信息!E:I,3,FALSE)</f>
        <v>（五冶达州国道542项目-一工区路基四工段-1）达州市达州区桥湾镇兰庙村村民委员会</v>
      </c>
      <c r="J1048" s="4" t="str">
        <f>VLOOKUP(B1048,辅助信息!E:I,4,FALSE)</f>
        <v>杨勇</v>
      </c>
      <c r="K1048" s="4">
        <f>VLOOKUP(J1048,辅助信息!H:I,2,FALSE)</f>
        <v>18398563998</v>
      </c>
      <c r="L1048" s="85"/>
      <c r="M1048" s="98">
        <v>45750</v>
      </c>
      <c r="O1048" s="71">
        <f ca="1" t="shared" si="38"/>
        <v>0</v>
      </c>
      <c r="P1048" s="71">
        <f ca="1" t="shared" si="37"/>
        <v>36</v>
      </c>
      <c r="Q1048" s="8" t="str">
        <f>VLOOKUP(B1048,辅助信息!E:M,9,FALSE)</f>
        <v>ZTWM-CDGS-XS-2024-0181-五冶天府-国道542项目（二批次）</v>
      </c>
      <c r="R1048" s="8"/>
    </row>
    <row r="1049" hidden="1" spans="2:18">
      <c r="B1049" s="4" t="s">
        <v>120</v>
      </c>
      <c r="C1049" s="5">
        <v>45745</v>
      </c>
      <c r="D1049" s="4" t="str">
        <f>VLOOKUP(B1049,辅助信息!E:K,7,FALSE)</f>
        <v>JWDDCD2024102400111</v>
      </c>
      <c r="E1049" s="4" t="str">
        <f>VLOOKUP(F1049,辅助信息!A:B,2,FALSE)</f>
        <v>螺纹钢</v>
      </c>
      <c r="F1049" s="4" t="s">
        <v>28</v>
      </c>
      <c r="G1049" s="7">
        <v>17</v>
      </c>
      <c r="H1049" s="7">
        <f>_xlfn.XLOOKUP(C1049&amp;F1049&amp;I1049&amp;J1049,'[1]2025年已发货'!$F:$F&amp;'[1]2025年已发货'!$C:$C&amp;'[1]2025年已发货'!$G:$G&amp;'[1]2025年已发货'!$H:$H,'[1]2025年已发货'!$E:$E,"未发货")</f>
        <v>17</v>
      </c>
      <c r="I1049" s="4" t="str">
        <f>VLOOKUP(B1049,辅助信息!E:I,3,FALSE)</f>
        <v>（五冶达州国道542项目-一工区路基四工段-1）达州市达州区桥湾镇兰庙村村民委员会</v>
      </c>
      <c r="J1049" s="4" t="str">
        <f>VLOOKUP(B1049,辅助信息!E:I,4,FALSE)</f>
        <v>杨勇</v>
      </c>
      <c r="K1049" s="4">
        <f>VLOOKUP(J1049,辅助信息!H:I,2,FALSE)</f>
        <v>18398563998</v>
      </c>
      <c r="L1049" s="83"/>
      <c r="M1049" s="98">
        <v>45750</v>
      </c>
      <c r="O1049" s="71">
        <f ca="1" t="shared" si="38"/>
        <v>0</v>
      </c>
      <c r="P1049" s="71">
        <f ca="1" t="shared" si="37"/>
        <v>36</v>
      </c>
      <c r="Q1049" s="8" t="str">
        <f>VLOOKUP(B1049,辅助信息!E:M,9,FALSE)</f>
        <v>ZTWM-CDGS-XS-2024-0181-五冶天府-国道542项目（二批次）</v>
      </c>
      <c r="R1049" s="8"/>
    </row>
    <row r="1050" hidden="1" spans="2:18">
      <c r="B1050" s="4" t="s">
        <v>25</v>
      </c>
      <c r="C1050" s="5">
        <v>45746</v>
      </c>
      <c r="D1050" s="4" t="str">
        <f>VLOOKUP(B1050,辅助信息!E:K,7,FALSE)</f>
        <v>JWDDCD2024102400111</v>
      </c>
      <c r="E1050" s="4" t="str">
        <f>VLOOKUP(F1050,辅助信息!A:B,2,FALSE)</f>
        <v>螺纹钢</v>
      </c>
      <c r="F1050" s="4" t="s">
        <v>27</v>
      </c>
      <c r="G1050" s="7">
        <v>10</v>
      </c>
      <c r="H1050" s="7" t="str">
        <f>_xlfn.XLOOKUP(C1050&amp;F1050&amp;I1050&amp;J1050,'[1]2025年已发货'!$F:$F&amp;'[1]2025年已发货'!$C:$C&amp;'[1]2025年已发货'!$G:$G&amp;'[1]2025年已发货'!$H:$H,'[1]2025年已发货'!$E:$E,"未发货")</f>
        <v>未发货</v>
      </c>
      <c r="I1050" s="4" t="str">
        <f>VLOOKUP(B1050,辅助信息!E:I,3,FALSE)</f>
        <v>（五冶达州国道542项目-二工区路基五工段）四川省达州市达川区赵固镇黄家坡</v>
      </c>
      <c r="J1050" s="4" t="str">
        <f>VLOOKUP(B1050,辅助信息!E:I,4,FALSE)</f>
        <v>潘远林</v>
      </c>
      <c r="K1050" s="4">
        <f>VLOOKUP(J1050,辅助信息!H:I,2,FALSE)</f>
        <v>18281865966</v>
      </c>
      <c r="L1050" s="5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71">
        <f ca="1" t="shared" si="38"/>
        <v>0</v>
      </c>
      <c r="P1050" s="71">
        <f ca="1" t="shared" si="37"/>
        <v>37</v>
      </c>
      <c r="Q1050" s="8" t="str">
        <f>VLOOKUP(B1050,辅助信息!E:M,9,FALSE)</f>
        <v>ZTWM-CDGS-XS-2024-0181-五冶天府-国道542项目（二批次）</v>
      </c>
      <c r="R1050" s="8"/>
    </row>
    <row r="1051" hidden="1" spans="2:18">
      <c r="B1051" s="4" t="s">
        <v>25</v>
      </c>
      <c r="C1051" s="5">
        <v>45746</v>
      </c>
      <c r="D1051" s="4" t="str">
        <f>VLOOKUP(B1051,辅助信息!E:K,7,FALSE)</f>
        <v>JWDDCD2024102400111</v>
      </c>
      <c r="E1051" s="4" t="str">
        <f>VLOOKUP(F1051,辅助信息!A:B,2,FALSE)</f>
        <v>螺纹钢</v>
      </c>
      <c r="F1051" s="4" t="s">
        <v>32</v>
      </c>
      <c r="G1051" s="7">
        <v>6</v>
      </c>
      <c r="H1051" s="7" t="str">
        <f>_xlfn.XLOOKUP(C1051&amp;F1051&amp;I1051&amp;J1051,'[1]2025年已发货'!$F:$F&amp;'[1]2025年已发货'!$C:$C&amp;'[1]2025年已发货'!$G:$G&amp;'[1]2025年已发货'!$H:$H,'[1]2025年已发货'!$E:$E,"未发货")</f>
        <v>未发货</v>
      </c>
      <c r="I1051" s="4" t="str">
        <f>VLOOKUP(B1051,辅助信息!E:I,3,FALSE)</f>
        <v>（五冶达州国道542项目-二工区路基五工段）四川省达州市达川区赵固镇黄家坡</v>
      </c>
      <c r="J1051" s="4" t="str">
        <f>VLOOKUP(B1051,辅助信息!E:I,4,FALSE)</f>
        <v>潘远林</v>
      </c>
      <c r="K1051" s="4">
        <f>VLOOKUP(J1051,辅助信息!H:I,2,FALSE)</f>
        <v>18281865966</v>
      </c>
      <c r="L1051" s="85"/>
      <c r="M1051" s="98">
        <v>45749</v>
      </c>
      <c r="O1051" s="71">
        <f ca="1" t="shared" si="38"/>
        <v>0</v>
      </c>
      <c r="P1051" s="71">
        <f ca="1" t="shared" si="37"/>
        <v>37</v>
      </c>
      <c r="Q1051" s="8" t="str">
        <f>VLOOKUP(B1051,辅助信息!E:M,9,FALSE)</f>
        <v>ZTWM-CDGS-XS-2024-0181-五冶天府-国道542项目（二批次）</v>
      </c>
      <c r="R1051" s="8"/>
    </row>
    <row r="1052" hidden="1" spans="2:18">
      <c r="B1052" s="4" t="s">
        <v>25</v>
      </c>
      <c r="C1052" s="5">
        <v>45746</v>
      </c>
      <c r="D1052" s="4" t="str">
        <f>VLOOKUP(B1052,辅助信息!E:K,7,FALSE)</f>
        <v>JWDDCD2024102400111</v>
      </c>
      <c r="E1052" s="4" t="str">
        <f>VLOOKUP(F1052,辅助信息!A:B,2,FALSE)</f>
        <v>螺纹钢</v>
      </c>
      <c r="F1052" s="4" t="s">
        <v>28</v>
      </c>
      <c r="G1052" s="7">
        <v>12</v>
      </c>
      <c r="H1052" s="7" t="str">
        <f>_xlfn.XLOOKUP(C1052&amp;F1052&amp;I1052&amp;J1052,'[1]2025年已发货'!$F:$F&amp;'[1]2025年已发货'!$C:$C&amp;'[1]2025年已发货'!$G:$G&amp;'[1]2025年已发货'!$H:$H,'[1]2025年已发货'!$E:$E,"未发货")</f>
        <v>未发货</v>
      </c>
      <c r="I1052" s="4" t="str">
        <f>VLOOKUP(B1052,辅助信息!E:I,3,FALSE)</f>
        <v>（五冶达州国道542项目-二工区路基五工段）四川省达州市达川区赵固镇黄家坡</v>
      </c>
      <c r="J1052" s="4" t="str">
        <f>VLOOKUP(B1052,辅助信息!E:I,4,FALSE)</f>
        <v>潘远林</v>
      </c>
      <c r="K1052" s="4">
        <f>VLOOKUP(J1052,辅助信息!H:I,2,FALSE)</f>
        <v>18281865966</v>
      </c>
      <c r="L1052" s="85"/>
      <c r="M1052" s="98">
        <v>45749</v>
      </c>
      <c r="O1052" s="71">
        <f ca="1" t="shared" si="38"/>
        <v>0</v>
      </c>
      <c r="P1052" s="71">
        <f ca="1" t="shared" si="37"/>
        <v>37</v>
      </c>
      <c r="Q1052" s="8" t="str">
        <f>VLOOKUP(B1052,辅助信息!E:M,9,FALSE)</f>
        <v>ZTWM-CDGS-XS-2024-0181-五冶天府-国道542项目（二批次）</v>
      </c>
      <c r="R1052" s="8"/>
    </row>
    <row r="1053" hidden="1" spans="2:18">
      <c r="B1053" s="4" t="s">
        <v>25</v>
      </c>
      <c r="C1053" s="5">
        <v>45746</v>
      </c>
      <c r="D1053" s="4" t="str">
        <f>VLOOKUP(B1053,辅助信息!E:K,7,FALSE)</f>
        <v>JWDDCD2024102400111</v>
      </c>
      <c r="E1053" s="4" t="str">
        <f>VLOOKUP(F1053,辅助信息!A:B,2,FALSE)</f>
        <v>螺纹钢</v>
      </c>
      <c r="F1053" s="4" t="s">
        <v>65</v>
      </c>
      <c r="G1053" s="7">
        <v>8</v>
      </c>
      <c r="H1053" s="7" t="str">
        <f>_xlfn.XLOOKUP(C1053&amp;F1053&amp;I1053&amp;J1053,'[1]2025年已发货'!$F:$F&amp;'[1]2025年已发货'!$C:$C&amp;'[1]2025年已发货'!$G:$G&amp;'[1]2025年已发货'!$H:$H,'[1]2025年已发货'!$E:$E,"未发货")</f>
        <v>未发货</v>
      </c>
      <c r="I1053" s="4" t="str">
        <f>VLOOKUP(B1053,辅助信息!E:I,3,FALSE)</f>
        <v>（五冶达州国道542项目-二工区路基五工段）四川省达州市达川区赵固镇黄家坡</v>
      </c>
      <c r="J1053" s="4" t="str">
        <f>VLOOKUP(B1053,辅助信息!E:I,4,FALSE)</f>
        <v>潘远林</v>
      </c>
      <c r="K1053" s="4">
        <f>VLOOKUP(J1053,辅助信息!H:I,2,FALSE)</f>
        <v>18281865966</v>
      </c>
      <c r="L1053" s="83"/>
      <c r="M1053" s="98">
        <v>45749</v>
      </c>
      <c r="O1053" s="71">
        <f ca="1" t="shared" si="38"/>
        <v>0</v>
      </c>
      <c r="P1053" s="71">
        <f ca="1" t="shared" si="37"/>
        <v>37</v>
      </c>
      <c r="Q1053" s="8" t="str">
        <f>VLOOKUP(B1053,辅助信息!E:M,9,FALSE)</f>
        <v>ZTWM-CDGS-XS-2024-0181-五冶天府-国道542项目（二批次）</v>
      </c>
      <c r="R1053" s="8"/>
    </row>
    <row r="1054" hidden="1" spans="2:18">
      <c r="B1054" s="4" t="s">
        <v>29</v>
      </c>
      <c r="C1054" s="5">
        <v>45746</v>
      </c>
      <c r="D1054" s="4" t="str">
        <f>VLOOKUP(B1054,辅助信息!E:K,7,FALSE)</f>
        <v>JWDDCD2024102400111</v>
      </c>
      <c r="E1054" s="4" t="str">
        <f>VLOOKUP(F1054,辅助信息!A:B,2,FALSE)</f>
        <v>高线</v>
      </c>
      <c r="F1054" s="4" t="s">
        <v>53</v>
      </c>
      <c r="G1054" s="7">
        <v>15</v>
      </c>
      <c r="H1054" s="7" t="str">
        <f>_xlfn.XLOOKUP(C1054&amp;F1054&amp;I1054&amp;J1054,'[1]2025年已发货'!$F:$F&amp;'[1]2025年已发货'!$C:$C&amp;'[1]2025年已发货'!$G:$G&amp;'[1]2025年已发货'!$H:$H,'[1]2025年已发货'!$E:$E,"未发货")</f>
        <v>未发货</v>
      </c>
      <c r="I1054" s="4" t="str">
        <f>VLOOKUP(B1054,辅助信息!E:I,3,FALSE)</f>
        <v>（五冶达州国道542项目-二工区黄家湾隧道工段）四川省达州市达川区赵固镇黄家坡</v>
      </c>
      <c r="J1054" s="4" t="str">
        <f>VLOOKUP(B1054,辅助信息!E:I,4,FALSE)</f>
        <v>罗永方</v>
      </c>
      <c r="K1054" s="4">
        <f>VLOOKUP(J1054,辅助信息!H:I,2,FALSE)</f>
        <v>13551450899</v>
      </c>
      <c r="L1054" s="56" t="str">
        <f>VLOOKUP(B1054,辅助信息!E:J,6,FALSE)</f>
        <v>五冶建设送货单,4份材质书,送货车型9.6米,装货前联系收货人核实到场规格,没提前告知进场规格现场不给予接收</v>
      </c>
      <c r="M1054" s="98">
        <v>45750</v>
      </c>
      <c r="O1054" s="71">
        <f ca="1" t="shared" si="38"/>
        <v>0</v>
      </c>
      <c r="P1054" s="71">
        <f ca="1" t="shared" si="37"/>
        <v>36</v>
      </c>
      <c r="Q1054" s="8" t="str">
        <f>VLOOKUP(B1054,辅助信息!E:M,9,FALSE)</f>
        <v>ZTWM-CDGS-XS-2024-0181-五冶天府-国道542项目（二批次）</v>
      </c>
      <c r="R1054" s="8"/>
    </row>
    <row r="1055" hidden="1" spans="2:18">
      <c r="B1055" s="4" t="s">
        <v>29</v>
      </c>
      <c r="C1055" s="5">
        <v>45746</v>
      </c>
      <c r="D1055" s="4" t="str">
        <f>VLOOKUP(B1055,辅助信息!E:K,7,FALSE)</f>
        <v>JWDDCD2024102400111</v>
      </c>
      <c r="E1055" s="4" t="str">
        <f>VLOOKUP(F1055,辅助信息!A:B,2,FALSE)</f>
        <v>螺纹钢</v>
      </c>
      <c r="F1055" s="4" t="s">
        <v>28</v>
      </c>
      <c r="G1055" s="7">
        <v>20</v>
      </c>
      <c r="H1055" s="7" t="str">
        <f>_xlfn.XLOOKUP(C1055&amp;F1055&amp;I1055&amp;J1055,'[1]2025年已发货'!$F:$F&amp;'[1]2025年已发货'!$C:$C&amp;'[1]2025年已发货'!$G:$G&amp;'[1]2025年已发货'!$H:$H,'[1]2025年已发货'!$E:$E,"未发货")</f>
        <v>未发货</v>
      </c>
      <c r="I1055" s="4" t="str">
        <f>VLOOKUP(B1055,辅助信息!E:I,3,FALSE)</f>
        <v>（五冶达州国道542项目-二工区黄家湾隧道工段）四川省达州市达川区赵固镇黄家坡</v>
      </c>
      <c r="J1055" s="4" t="str">
        <f>VLOOKUP(B1055,辅助信息!E:I,4,FALSE)</f>
        <v>罗永方</v>
      </c>
      <c r="K1055" s="4">
        <f>VLOOKUP(J1055,辅助信息!H:I,2,FALSE)</f>
        <v>13551450899</v>
      </c>
      <c r="L1055" s="83"/>
      <c r="M1055" s="98">
        <v>45750</v>
      </c>
      <c r="O1055" s="71">
        <f ca="1" t="shared" si="38"/>
        <v>0</v>
      </c>
      <c r="P1055" s="71">
        <f ca="1" t="shared" si="37"/>
        <v>36</v>
      </c>
      <c r="Q1055" s="8" t="str">
        <f>VLOOKUP(B1055,辅助信息!E:M,9,FALSE)</f>
        <v>ZTWM-CDGS-XS-2024-0181-五冶天府-国道542项目（二批次）</v>
      </c>
      <c r="R1055" s="8"/>
    </row>
    <row r="1056" hidden="1" spans="2:18">
      <c r="B1056" s="4" t="s">
        <v>78</v>
      </c>
      <c r="C1056" s="5">
        <v>45746</v>
      </c>
      <c r="D1056" s="4" t="str">
        <f>VLOOKUP(B1056,辅助信息!E:K,7,FALSE)</f>
        <v>JWDDCD2024102400111</v>
      </c>
      <c r="E1056" s="4" t="str">
        <f>VLOOKUP(F1056,辅助信息!A:B,2,FALSE)</f>
        <v>螺纹钢</v>
      </c>
      <c r="F1056" s="4" t="s">
        <v>19</v>
      </c>
      <c r="G1056" s="7">
        <v>6</v>
      </c>
      <c r="H1056" s="7" t="str">
        <f>_xlfn.XLOOKUP(C1056&amp;F1056&amp;I1056&amp;J1056,'[1]2025年已发货'!$F:$F&amp;'[1]2025年已发货'!$C:$C&amp;'[1]2025年已发货'!$G:$G&amp;'[1]2025年已发货'!$H:$H,'[1]2025年已发货'!$E:$E,"未发货")</f>
        <v>未发货</v>
      </c>
      <c r="I1056" s="4" t="str">
        <f>VLOOKUP(B1056,辅助信息!E:I,3,FALSE)</f>
        <v>（五冶达州国道542项目-二工区巴河特大桥工段-4号墩）达州市达川区桥湾镇陈余村</v>
      </c>
      <c r="J1056" s="4" t="str">
        <f>VLOOKUP(B1056,辅助信息!E:I,4,FALSE)</f>
        <v>谭福中</v>
      </c>
      <c r="K1056" s="4">
        <f>VLOOKUP(J1056,辅助信息!H:I,2,FALSE)</f>
        <v>15828538619</v>
      </c>
      <c r="L1056" s="56" t="str">
        <f>VLOOKUP(B1056,辅助信息!E:J,6,FALSE)</f>
        <v>五冶建设送货单,4份材质书,送货车型9.6米,装货前联系收货人核实到场规格,没提前告知进场规格现场不给予接收</v>
      </c>
      <c r="M1056" s="98">
        <v>45747</v>
      </c>
      <c r="O1056" s="71">
        <f ca="1" t="shared" si="38"/>
        <v>0</v>
      </c>
      <c r="P1056" s="71">
        <f ca="1" t="shared" si="37"/>
        <v>39</v>
      </c>
      <c r="Q1056" s="8" t="str">
        <f>VLOOKUP(B1056,辅助信息!E:M,9,FALSE)</f>
        <v>ZTWM-CDGS-XS-2024-0181-五冶天府-国道542项目（二批次）</v>
      </c>
      <c r="R1056" s="8"/>
    </row>
    <row r="1057" hidden="1" spans="2:18">
      <c r="B1057" s="4" t="s">
        <v>78</v>
      </c>
      <c r="C1057" s="5">
        <v>45746</v>
      </c>
      <c r="D1057" s="4" t="str">
        <f>VLOOKUP(B1057,辅助信息!E:K,7,FALSE)</f>
        <v>JWDDCD2024102400111</v>
      </c>
      <c r="E1057" s="4" t="str">
        <f>VLOOKUP(F1057,辅助信息!A:B,2,FALSE)</f>
        <v>螺纹钢</v>
      </c>
      <c r="F1057" s="4" t="s">
        <v>33</v>
      </c>
      <c r="G1057" s="7">
        <v>26</v>
      </c>
      <c r="H1057" s="7" t="str">
        <f>_xlfn.XLOOKUP(C1057&amp;F1057&amp;I1057&amp;J1057,'[1]2025年已发货'!$F:$F&amp;'[1]2025年已发货'!$C:$C&amp;'[1]2025年已发货'!$G:$G&amp;'[1]2025年已发货'!$H:$H,'[1]2025年已发货'!$E:$E,"未发货")</f>
        <v>未发货</v>
      </c>
      <c r="I1057" s="4" t="str">
        <f>VLOOKUP(B1057,辅助信息!E:I,3,FALSE)</f>
        <v>（五冶达州国道542项目-二工区巴河特大桥工段-4号墩）达州市达川区桥湾镇陈余村</v>
      </c>
      <c r="J1057" s="4" t="str">
        <f>VLOOKUP(B1057,辅助信息!E:I,4,FALSE)</f>
        <v>谭福中</v>
      </c>
      <c r="K1057" s="4">
        <f>VLOOKUP(J1057,辅助信息!H:I,2,FALSE)</f>
        <v>15828538619</v>
      </c>
      <c r="L1057" s="85"/>
      <c r="M1057" s="98">
        <v>45747</v>
      </c>
      <c r="O1057" s="71">
        <f ca="1" t="shared" si="38"/>
        <v>0</v>
      </c>
      <c r="P1057" s="71">
        <f ca="1" t="shared" si="37"/>
        <v>39</v>
      </c>
      <c r="Q1057" s="8" t="str">
        <f>VLOOKUP(B1057,辅助信息!E:M,9,FALSE)</f>
        <v>ZTWM-CDGS-XS-2024-0181-五冶天府-国道542项目（二批次）</v>
      </c>
      <c r="R1057" s="8"/>
    </row>
    <row r="1058" hidden="1" spans="2:18">
      <c r="B1058" s="4" t="s">
        <v>78</v>
      </c>
      <c r="C1058" s="5">
        <v>45746</v>
      </c>
      <c r="D1058" s="4" t="str">
        <f>VLOOKUP(B1058,辅助信息!E:K,7,FALSE)</f>
        <v>JWDDCD2024102400111</v>
      </c>
      <c r="E1058" s="4" t="str">
        <f>VLOOKUP(F1058,辅助信息!A:B,2,FALSE)</f>
        <v>螺纹钢</v>
      </c>
      <c r="F1058" s="4" t="s">
        <v>65</v>
      </c>
      <c r="G1058" s="7">
        <v>3</v>
      </c>
      <c r="H1058" s="7" t="str">
        <f>_xlfn.XLOOKUP(C1058&amp;F1058&amp;I1058&amp;J1058,'[1]2025年已发货'!$F:$F&amp;'[1]2025年已发货'!$C:$C&amp;'[1]2025年已发货'!$G:$G&amp;'[1]2025年已发货'!$H:$H,'[1]2025年已发货'!$E:$E,"未发货")</f>
        <v>未发货</v>
      </c>
      <c r="I1058" s="4" t="str">
        <f>VLOOKUP(B1058,辅助信息!E:I,3,FALSE)</f>
        <v>（五冶达州国道542项目-二工区巴河特大桥工段-4号墩）达州市达川区桥湾镇陈余村</v>
      </c>
      <c r="J1058" s="4" t="str">
        <f>VLOOKUP(B1058,辅助信息!E:I,4,FALSE)</f>
        <v>谭福中</v>
      </c>
      <c r="K1058" s="4">
        <f>VLOOKUP(J1058,辅助信息!H:I,2,FALSE)</f>
        <v>15828538619</v>
      </c>
      <c r="L1058" s="83"/>
      <c r="M1058" s="98">
        <v>45747</v>
      </c>
      <c r="O1058" s="71">
        <f ca="1" t="shared" si="38"/>
        <v>0</v>
      </c>
      <c r="P1058" s="71">
        <f ca="1" t="shared" si="37"/>
        <v>39</v>
      </c>
      <c r="Q1058" s="8" t="str">
        <f>VLOOKUP(B1058,辅助信息!E:M,9,FALSE)</f>
        <v>ZTWM-CDGS-XS-2024-0181-五冶天府-国道542项目（二批次）</v>
      </c>
      <c r="R1058" s="8"/>
    </row>
    <row r="1059" hidden="1" spans="2:18">
      <c r="B1059" s="4" t="s">
        <v>54</v>
      </c>
      <c r="C1059" s="5">
        <v>45746</v>
      </c>
      <c r="D1059" s="4" t="str">
        <f>VLOOKUP(B1059,辅助信息!E:K,7,FALSE)</f>
        <v>JWDDCD2024102400111</v>
      </c>
      <c r="E1059" s="4" t="str">
        <f>VLOOKUP(F1059,辅助信息!A:B,2,FALSE)</f>
        <v>螺纹钢</v>
      </c>
      <c r="F1059" s="4" t="s">
        <v>27</v>
      </c>
      <c r="G1059" s="7">
        <v>8</v>
      </c>
      <c r="H1059" s="7" t="str">
        <f>_xlfn.XLOOKUP(C1059&amp;F1059&amp;I1059&amp;J1059,'[1]2025年已发货'!$F:$F&amp;'[1]2025年已发货'!$C:$C&amp;'[1]2025年已发货'!$G:$G&amp;'[1]2025年已发货'!$H:$H,'[1]2025年已发货'!$E:$E,"未发货")</f>
        <v>未发货</v>
      </c>
      <c r="I1059" s="4" t="str">
        <f>VLOOKUP(B1059,辅助信息!E:I,3,FALSE)</f>
        <v>（五冶达州国道542项目-二工区巴河特大桥工段-5号墩）四川省达州市达川区石梯镇固家村村民委员会</v>
      </c>
      <c r="J1059" s="4" t="str">
        <f>VLOOKUP(B1059,辅助信息!E:I,4,FALSE)</f>
        <v>谭福中</v>
      </c>
      <c r="K1059" s="4">
        <f>VLOOKUP(J1059,辅助信息!H:I,2,FALSE)</f>
        <v>15828538619</v>
      </c>
      <c r="L1059" s="56" t="str">
        <f>VLOOKUP(B1059,辅助信息!E:J,6,FALSE)</f>
        <v>五冶建设送货单,4份材质书,送货车型13米,装货前联系收货人核实到场规格,没提前告知进场规格现场不给予接收</v>
      </c>
      <c r="M1059" s="98">
        <v>45747</v>
      </c>
      <c r="O1059" s="71">
        <f ca="1" t="shared" si="38"/>
        <v>0</v>
      </c>
      <c r="P1059" s="71">
        <f ca="1" t="shared" si="37"/>
        <v>39</v>
      </c>
      <c r="Q1059" s="8" t="str">
        <f>VLOOKUP(B1059,辅助信息!E:M,9,FALSE)</f>
        <v>ZTWM-CDGS-XS-2024-0181-五冶天府-国道542项目（二批次）</v>
      </c>
      <c r="R1059" s="8"/>
    </row>
    <row r="1060" hidden="1" spans="2:18">
      <c r="B1060" s="4" t="s">
        <v>54</v>
      </c>
      <c r="C1060" s="5">
        <v>45746</v>
      </c>
      <c r="D1060" s="4" t="str">
        <f>VLOOKUP(B1060,辅助信息!E:K,7,FALSE)</f>
        <v>JWDDCD2024102400111</v>
      </c>
      <c r="E1060" s="4" t="str">
        <f>VLOOKUP(F1060,辅助信息!A:B,2,FALSE)</f>
        <v>螺纹钢</v>
      </c>
      <c r="F1060" s="4" t="s">
        <v>19</v>
      </c>
      <c r="G1060" s="7">
        <v>8</v>
      </c>
      <c r="H1060" s="7" t="str">
        <f>_xlfn.XLOOKUP(C1060&amp;F1060&amp;I1060&amp;J1060,'[1]2025年已发货'!$F:$F&amp;'[1]2025年已发货'!$C:$C&amp;'[1]2025年已发货'!$G:$G&amp;'[1]2025年已发货'!$H:$H,'[1]2025年已发货'!$E:$E,"未发货")</f>
        <v>未发货</v>
      </c>
      <c r="I1060" s="4" t="str">
        <f>VLOOKUP(B1060,辅助信息!E:I,3,FALSE)</f>
        <v>（五冶达州国道542项目-二工区巴河特大桥工段-5号墩）四川省达州市达川区石梯镇固家村村民委员会</v>
      </c>
      <c r="J1060" s="4" t="str">
        <f>VLOOKUP(B1060,辅助信息!E:I,4,FALSE)</f>
        <v>谭福中</v>
      </c>
      <c r="K1060" s="4">
        <f>VLOOKUP(J1060,辅助信息!H:I,2,FALSE)</f>
        <v>15828538619</v>
      </c>
      <c r="L1060" s="85"/>
      <c r="M1060" s="98">
        <v>45747</v>
      </c>
      <c r="O1060" s="71">
        <f ca="1" t="shared" si="38"/>
        <v>0</v>
      </c>
      <c r="P1060" s="71">
        <f ca="1" t="shared" si="37"/>
        <v>39</v>
      </c>
      <c r="Q1060" s="8" t="str">
        <f>VLOOKUP(B1060,辅助信息!E:M,9,FALSE)</f>
        <v>ZTWM-CDGS-XS-2024-0181-五冶天府-国道542项目（二批次）</v>
      </c>
      <c r="R1060" s="8"/>
    </row>
    <row r="1061" hidden="1" spans="2:18">
      <c r="B1061" s="4" t="s">
        <v>54</v>
      </c>
      <c r="C1061" s="5">
        <v>45746</v>
      </c>
      <c r="D1061" s="4" t="str">
        <f>VLOOKUP(B1061,辅助信息!E:K,7,FALSE)</f>
        <v>JWDDCD2024102400111</v>
      </c>
      <c r="E1061" s="4" t="str">
        <f>VLOOKUP(F1061,辅助信息!A:B,2,FALSE)</f>
        <v>螺纹钢</v>
      </c>
      <c r="F1061" s="4" t="s">
        <v>33</v>
      </c>
      <c r="G1061" s="7">
        <v>20</v>
      </c>
      <c r="H1061" s="7" t="str">
        <f>_xlfn.XLOOKUP(C1061&amp;F1061&amp;I1061&amp;J1061,'[1]2025年已发货'!$F:$F&amp;'[1]2025年已发货'!$C:$C&amp;'[1]2025年已发货'!$G:$G&amp;'[1]2025年已发货'!$H:$H,'[1]2025年已发货'!$E:$E,"未发货")</f>
        <v>未发货</v>
      </c>
      <c r="I1061" s="4" t="str">
        <f>VLOOKUP(B1061,辅助信息!E:I,3,FALSE)</f>
        <v>（五冶达州国道542项目-二工区巴河特大桥工段-5号墩）四川省达州市达川区石梯镇固家村村民委员会</v>
      </c>
      <c r="J1061" s="4" t="str">
        <f>VLOOKUP(B1061,辅助信息!E:I,4,FALSE)</f>
        <v>谭福中</v>
      </c>
      <c r="K1061" s="4">
        <f>VLOOKUP(J1061,辅助信息!H:I,2,FALSE)</f>
        <v>15828538619</v>
      </c>
      <c r="L1061" s="83"/>
      <c r="M1061" s="98">
        <v>45747</v>
      </c>
      <c r="O1061" s="71">
        <f ca="1" t="shared" si="38"/>
        <v>0</v>
      </c>
      <c r="P1061" s="71">
        <f ca="1" t="shared" si="37"/>
        <v>39</v>
      </c>
      <c r="Q1061" s="8" t="str">
        <f>VLOOKUP(B1061,辅助信息!E:M,9,FALSE)</f>
        <v>ZTWM-CDGS-XS-2024-0181-五冶天府-国道542项目（二批次）</v>
      </c>
      <c r="R1061" s="8"/>
    </row>
    <row r="1062" hidden="1" spans="2:18">
      <c r="B1062" s="4" t="s">
        <v>89</v>
      </c>
      <c r="C1062" s="5">
        <v>45746</v>
      </c>
      <c r="D1062" s="4" t="str">
        <f>VLOOKUP(B1062,辅助信息!E:K,7,FALSE)</f>
        <v>JWDDCD2025021900064</v>
      </c>
      <c r="E1062" s="4" t="str">
        <f>VLOOKUP(F1062,辅助信息!A:B,2,FALSE)</f>
        <v>螺纹钢</v>
      </c>
      <c r="F1062" s="4" t="s">
        <v>32</v>
      </c>
      <c r="G1062" s="7">
        <v>60</v>
      </c>
      <c r="H1062" s="7">
        <f>_xlfn.XLOOKUP(C1062&amp;F1062&amp;I1062&amp;J1062,'[1]2025年已发货'!$F:$F&amp;'[1]2025年已发货'!$C:$C&amp;'[1]2025年已发货'!$G:$G&amp;'[1]2025年已发货'!$H:$H,'[1]2025年已发货'!$E:$E,"未发货")</f>
        <v>60</v>
      </c>
      <c r="I1062" s="4" t="str">
        <f>VLOOKUP(B1062,辅助信息!E:I,3,FALSE)</f>
        <v>(五冶钢构医学科学产业园建设项目房建三部-排洪渠)四川省南充市顺庆区搬罾街道学府大道二段</v>
      </c>
      <c r="J1062" s="4" t="str">
        <f>VLOOKUP(B1062,辅助信息!E:I,4,FALSE)</f>
        <v>郑林</v>
      </c>
      <c r="K1062" s="4">
        <f>VLOOKUP(J1062,辅助信息!H:I,2,FALSE)</f>
        <v>18349955455</v>
      </c>
      <c r="L1062" s="56"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71">
        <f ca="1" t="shared" si="38"/>
        <v>0</v>
      </c>
      <c r="P1062" s="71">
        <f ca="1" t="shared" si="37"/>
        <v>39</v>
      </c>
      <c r="Q1062" s="8" t="str">
        <f>VLOOKUP(B1062,辅助信息!E:M,9,FALSE)</f>
        <v>ZTWM-CDGS-XS-2024-0248-五冶钢构-南充市医学院项目</v>
      </c>
      <c r="R1062" s="8"/>
    </row>
    <row r="1063" hidden="1" spans="2:18">
      <c r="B1063" s="4" t="s">
        <v>89</v>
      </c>
      <c r="C1063" s="5">
        <v>45746</v>
      </c>
      <c r="D1063" s="4" t="str">
        <f>VLOOKUP(B1063,辅助信息!E:K,7,FALSE)</f>
        <v>JWDDCD2025021900064</v>
      </c>
      <c r="E1063" s="4" t="str">
        <f>VLOOKUP(F1063,辅助信息!A:B,2,FALSE)</f>
        <v>螺纹钢</v>
      </c>
      <c r="F1063" s="4" t="s">
        <v>18</v>
      </c>
      <c r="G1063" s="7">
        <v>70</v>
      </c>
      <c r="H1063" s="7">
        <f>_xlfn.XLOOKUP(C1063&amp;F1063&amp;I1063&amp;J1063,'[1]2025年已发货'!$F:$F&amp;'[1]2025年已发货'!$C:$C&amp;'[1]2025年已发货'!$G:$G&amp;'[1]2025年已发货'!$H:$H,'[1]2025年已发货'!$E:$E,"未发货")</f>
        <v>70</v>
      </c>
      <c r="I1063" s="4" t="str">
        <f>VLOOKUP(B1063,辅助信息!E:I,3,FALSE)</f>
        <v>(五冶钢构医学科学产业园建设项目房建三部-排洪渠)四川省南充市顺庆区搬罾街道学府大道二段</v>
      </c>
      <c r="J1063" s="4" t="str">
        <f>VLOOKUP(B1063,辅助信息!E:I,4,FALSE)</f>
        <v>郑林</v>
      </c>
      <c r="K1063" s="4">
        <f>VLOOKUP(J1063,辅助信息!H:I,2,FALSE)</f>
        <v>18349955455</v>
      </c>
      <c r="L1063" s="85"/>
      <c r="M1063" s="98">
        <v>45747</v>
      </c>
      <c r="O1063" s="71">
        <f ca="1" t="shared" si="38"/>
        <v>0</v>
      </c>
      <c r="P1063" s="71">
        <f ca="1" t="shared" si="37"/>
        <v>39</v>
      </c>
      <c r="Q1063" s="8" t="str">
        <f>VLOOKUP(B1063,辅助信息!E:M,9,FALSE)</f>
        <v>ZTWM-CDGS-XS-2024-0248-五冶钢构-南充市医学院项目</v>
      </c>
      <c r="R1063" s="8"/>
    </row>
    <row r="1064" hidden="1" spans="2:18">
      <c r="B1064" s="4" t="s">
        <v>89</v>
      </c>
      <c r="C1064" s="5">
        <v>45746</v>
      </c>
      <c r="D1064" s="4" t="str">
        <f>VLOOKUP(B1064,辅助信息!E:K,7,FALSE)</f>
        <v>JWDDCD2025021900064</v>
      </c>
      <c r="E1064" s="4" t="str">
        <f>VLOOKUP(F1064,辅助信息!A:B,2,FALSE)</f>
        <v>螺纹钢</v>
      </c>
      <c r="F1064" s="4" t="s">
        <v>90</v>
      </c>
      <c r="G1064" s="7">
        <v>50</v>
      </c>
      <c r="H1064" s="7">
        <f>_xlfn.XLOOKUP(C1064&amp;F1064&amp;I1064&amp;J1064,'[1]2025年已发货'!$F:$F&amp;'[1]2025年已发货'!$C:$C&amp;'[1]2025年已发货'!$G:$G&amp;'[1]2025年已发货'!$H:$H,'[1]2025年已发货'!$E:$E,"未发货")</f>
        <v>45</v>
      </c>
      <c r="I1064" s="4" t="str">
        <f>VLOOKUP(B1064,辅助信息!E:I,3,FALSE)</f>
        <v>(五冶钢构医学科学产业园建设项目房建三部-排洪渠)四川省南充市顺庆区搬罾街道学府大道二段</v>
      </c>
      <c r="J1064" s="4" t="str">
        <f>VLOOKUP(B1064,辅助信息!E:I,4,FALSE)</f>
        <v>郑林</v>
      </c>
      <c r="K1064" s="4">
        <f>VLOOKUP(J1064,辅助信息!H:I,2,FALSE)</f>
        <v>18349955455</v>
      </c>
      <c r="L1064" s="85"/>
      <c r="M1064" s="98">
        <v>45747</v>
      </c>
      <c r="O1064" s="71">
        <f ca="1" t="shared" si="38"/>
        <v>0</v>
      </c>
      <c r="P1064" s="71">
        <f ca="1" t="shared" si="37"/>
        <v>39</v>
      </c>
      <c r="Q1064" s="8" t="str">
        <f>VLOOKUP(B1064,辅助信息!E:M,9,FALSE)</f>
        <v>ZTWM-CDGS-XS-2024-0248-五冶钢构-南充市医学院项目</v>
      </c>
      <c r="R1064" s="8"/>
    </row>
    <row r="1065" hidden="1" spans="2:18">
      <c r="B1065" s="4" t="s">
        <v>89</v>
      </c>
      <c r="C1065" s="5">
        <v>45746</v>
      </c>
      <c r="D1065" s="4" t="str">
        <f>VLOOKUP(B1065,辅助信息!E:K,7,FALSE)</f>
        <v>JWDDCD2025021900064</v>
      </c>
      <c r="E1065" s="4" t="str">
        <f>VLOOKUP(F1065,辅助信息!A:B,2,FALSE)</f>
        <v>螺纹钢</v>
      </c>
      <c r="F1065" s="4" t="s">
        <v>91</v>
      </c>
      <c r="G1065" s="7">
        <v>275</v>
      </c>
      <c r="H1065" s="7">
        <f>_xlfn.XLOOKUP(C1065&amp;F1065&amp;I1065&amp;J1065,'[1]2025年已发货'!$F:$F&amp;'[1]2025年已发货'!$C:$C&amp;'[1]2025年已发货'!$G:$G&amp;'[1]2025年已发货'!$H:$H,'[1]2025年已发货'!$E:$E,"未发货")</f>
        <v>175</v>
      </c>
      <c r="I1065" s="4" t="str">
        <f>VLOOKUP(B1065,辅助信息!E:I,3,FALSE)</f>
        <v>(五冶钢构医学科学产业园建设项目房建三部-排洪渠)四川省南充市顺庆区搬罾街道学府大道二段</v>
      </c>
      <c r="J1065" s="4" t="str">
        <f>VLOOKUP(B1065,辅助信息!E:I,4,FALSE)</f>
        <v>郑林</v>
      </c>
      <c r="K1065" s="4">
        <f>VLOOKUP(J1065,辅助信息!H:I,2,FALSE)</f>
        <v>18349955455</v>
      </c>
      <c r="L1065" s="83"/>
      <c r="M1065" s="98">
        <v>45747</v>
      </c>
      <c r="O1065" s="71">
        <f ca="1" t="shared" si="38"/>
        <v>0</v>
      </c>
      <c r="P1065" s="71">
        <f ca="1" t="shared" si="37"/>
        <v>39</v>
      </c>
      <c r="Q1065" s="8" t="str">
        <f>VLOOKUP(B1065,辅助信息!E:M,9,FALSE)</f>
        <v>ZTWM-CDGS-XS-2024-0248-五冶钢构-南充市医学院项目</v>
      </c>
      <c r="R1065" s="8"/>
    </row>
    <row r="1066" hidden="1" spans="2:18">
      <c r="B1066" s="4" t="s">
        <v>127</v>
      </c>
      <c r="C1066" s="5">
        <v>45746</v>
      </c>
      <c r="D1066" s="4" t="str">
        <f>VLOOKUP(B1066,辅助信息!E:K,7,FALSE)</f>
        <v>JWDDCD2025021900064</v>
      </c>
      <c r="E1066" s="4" t="str">
        <f>VLOOKUP(F1066,辅助信息!A:B,2,FALSE)</f>
        <v>盘螺</v>
      </c>
      <c r="F1066" s="4" t="s">
        <v>49</v>
      </c>
      <c r="G1066" s="7">
        <v>4</v>
      </c>
      <c r="H1066" s="7">
        <f>_xlfn.XLOOKUP(C1066&amp;F1066&amp;I1066&amp;J1066,'[1]2025年已发货'!$F:$F&amp;'[1]2025年已发货'!$C:$C&amp;'[1]2025年已发货'!$G:$G&amp;'[1]2025年已发货'!$H:$H,'[1]2025年已发货'!$E:$E,"未发货")</f>
        <v>5</v>
      </c>
      <c r="I1066" s="4" t="str">
        <f>VLOOKUP(B1066,辅助信息!E:I,3,FALSE)</f>
        <v>(五冶钢构医学科学产业园建设项目房建三部-管网总坪)四川省南充市顺庆区搬罾街道学府大道二段</v>
      </c>
      <c r="J1066" s="4" t="str">
        <f>VLOOKUP(B1066,辅助信息!E:I,4,FALSE)</f>
        <v>郑林</v>
      </c>
      <c r="K1066" s="4">
        <f>VLOOKUP(J1066,辅助信息!H:I,2,FALSE)</f>
        <v>18349955455</v>
      </c>
      <c r="L1066" s="56"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71">
        <f ca="1" t="shared" si="38"/>
        <v>0</v>
      </c>
      <c r="P1066" s="71">
        <f ca="1" t="shared" si="37"/>
        <v>39</v>
      </c>
      <c r="Q1066" s="8" t="str">
        <f>VLOOKUP(B1066,辅助信息!E:M,9,FALSE)</f>
        <v>ZTWM-CDGS-XS-2024-0248-五冶钢构-南充市医学院项目</v>
      </c>
      <c r="R1066" s="8"/>
    </row>
    <row r="1067" hidden="1" spans="2:18">
      <c r="B1067" s="4" t="s">
        <v>127</v>
      </c>
      <c r="C1067" s="5">
        <v>45746</v>
      </c>
      <c r="D1067" s="4" t="str">
        <f>VLOOKUP(B1067,辅助信息!E:K,7,FALSE)</f>
        <v>JWDDCD2025021900064</v>
      </c>
      <c r="E1067" s="4" t="str">
        <f>VLOOKUP(F1067,辅助信息!A:B,2,FALSE)</f>
        <v>螺纹钢</v>
      </c>
      <c r="F1067" s="4" t="s">
        <v>27</v>
      </c>
      <c r="G1067" s="7">
        <v>13</v>
      </c>
      <c r="H1067" s="7">
        <f>_xlfn.XLOOKUP(C1067&amp;F1067&amp;I1067&amp;J1067,'[1]2025年已发货'!$F:$F&amp;'[1]2025年已发货'!$C:$C&amp;'[1]2025年已发货'!$G:$G&amp;'[1]2025年已发货'!$H:$H,'[1]2025年已发货'!$E:$E,"未发货")</f>
        <v>12</v>
      </c>
      <c r="I1067" s="4" t="str">
        <f>VLOOKUP(B1067,辅助信息!E:I,3,FALSE)</f>
        <v>(五冶钢构医学科学产业园建设项目房建三部-管网总坪)四川省南充市顺庆区搬罾街道学府大道二段</v>
      </c>
      <c r="J1067" s="4" t="str">
        <f>VLOOKUP(B1067,辅助信息!E:I,4,FALSE)</f>
        <v>郑林</v>
      </c>
      <c r="K1067" s="4">
        <f>VLOOKUP(J1067,辅助信息!H:I,2,FALSE)</f>
        <v>18349955455</v>
      </c>
      <c r="L1067" s="85"/>
      <c r="M1067" s="98">
        <v>45747</v>
      </c>
      <c r="O1067" s="71">
        <f ca="1" t="shared" si="38"/>
        <v>0</v>
      </c>
      <c r="P1067" s="71">
        <f ca="1" t="shared" si="37"/>
        <v>39</v>
      </c>
      <c r="Q1067" s="8" t="str">
        <f>VLOOKUP(B1067,辅助信息!E:M,9,FALSE)</f>
        <v>ZTWM-CDGS-XS-2024-0248-五冶钢构-南充市医学院项目</v>
      </c>
      <c r="R1067" s="8"/>
    </row>
    <row r="1068" hidden="1" spans="2:18">
      <c r="B1068" s="4" t="s">
        <v>127</v>
      </c>
      <c r="C1068" s="5">
        <v>45746</v>
      </c>
      <c r="D1068" s="4" t="str">
        <f>VLOOKUP(B1068,辅助信息!E:K,7,FALSE)</f>
        <v>JWDDCD2025021900064</v>
      </c>
      <c r="E1068" s="4" t="str">
        <f>VLOOKUP(F1068,辅助信息!A:B,2,FALSE)</f>
        <v>螺纹钢</v>
      </c>
      <c r="F1068" s="4" t="s">
        <v>19</v>
      </c>
      <c r="G1068" s="7">
        <v>18</v>
      </c>
      <c r="H1068" s="7">
        <f>_xlfn.XLOOKUP(C1068&amp;F1068&amp;I1068&amp;J1068,'[1]2025年已发货'!$F:$F&amp;'[1]2025年已发货'!$C:$C&amp;'[1]2025年已发货'!$G:$G&amp;'[1]2025年已发货'!$H:$H,'[1]2025年已发货'!$E:$E,"未发货")</f>
        <v>18</v>
      </c>
      <c r="I1068" s="4" t="str">
        <f>VLOOKUP(B1068,辅助信息!E:I,3,FALSE)</f>
        <v>(五冶钢构医学科学产业园建设项目房建三部-管网总坪)四川省南充市顺庆区搬罾街道学府大道二段</v>
      </c>
      <c r="J1068" s="4" t="str">
        <f>VLOOKUP(B1068,辅助信息!E:I,4,FALSE)</f>
        <v>郑林</v>
      </c>
      <c r="K1068" s="4">
        <f>VLOOKUP(J1068,辅助信息!H:I,2,FALSE)</f>
        <v>18349955455</v>
      </c>
      <c r="L1068" s="83"/>
      <c r="M1068" s="98">
        <v>45747</v>
      </c>
      <c r="O1068" s="71">
        <f ca="1" t="shared" si="38"/>
        <v>0</v>
      </c>
      <c r="P1068" s="71">
        <f ca="1" t="shared" si="37"/>
        <v>39</v>
      </c>
      <c r="Q1068" s="8" t="str">
        <f>VLOOKUP(B1068,辅助信息!E:M,9,FALSE)</f>
        <v>ZTWM-CDGS-XS-2024-0248-五冶钢构-南充市医学院项目</v>
      </c>
      <c r="R1068" s="8"/>
    </row>
    <row r="1069" hidden="1" spans="2:18">
      <c r="B1069" s="4" t="s">
        <v>69</v>
      </c>
      <c r="C1069" s="5">
        <v>45766</v>
      </c>
      <c r="D1069" s="4" t="str">
        <f>VLOOKUP(B1069,辅助信息!E:K,7,FALSE)</f>
        <v>JWDDCD2025050800081</v>
      </c>
      <c r="E1069" s="4" t="str">
        <f>VLOOKUP(F1069,辅助信息!A:B,2,FALSE)</f>
        <v>螺纹钢</v>
      </c>
      <c r="F1069" s="4" t="s">
        <v>45</v>
      </c>
      <c r="G1069" s="7">
        <v>3</v>
      </c>
      <c r="H1069" s="7">
        <f>_xlfn.XLOOKUP(C1069&amp;F1069&amp;I1069&amp;J1069,'[1]2025年已发货'!$F:$F&amp;'[1]2025年已发货'!$C:$C&amp;'[1]2025年已发货'!$G:$G&amp;'[1]2025年已发货'!$H:$H,'[1]2025年已发货'!$E:$E,"未发货")</f>
        <v>3</v>
      </c>
      <c r="I1069" s="4" t="str">
        <f>VLOOKUP(B1069,辅助信息!E:I,3,FALSE)</f>
        <v>（商投建工达州中医药科技园-4工区-2号楼）达州市通川区达州中医药职业学院犀牛大道北段</v>
      </c>
      <c r="J1069" s="4" t="str">
        <f>VLOOKUP(B1069,辅助信息!E:I,4,FALSE)</f>
        <v>张扬</v>
      </c>
      <c r="K1069" s="4">
        <f>VLOOKUP(J1069,辅助信息!H:I,2,FALSE)</f>
        <v>18381904567</v>
      </c>
      <c r="L1069" s="113" t="str">
        <f>VLOOKUP(B1069,辅助信息!E:J,6,FALSE)</f>
        <v>控制炉批号尽量少,优先安排达钢,提前联系到场规格及数量</v>
      </c>
      <c r="M1069" s="98">
        <v>45768</v>
      </c>
      <c r="O1069" s="71">
        <f ca="1" t="shared" si="38"/>
        <v>0</v>
      </c>
      <c r="P1069" s="71">
        <f ca="1" t="shared" si="37"/>
        <v>18</v>
      </c>
      <c r="Q1069" s="8" t="str">
        <f>VLOOKUP(B1069,辅助信息!E:M,9,FALSE)</f>
        <v>ZTWM-CDGS-XS-2024-0134-商投建工达州中医药科技成果示范园项目</v>
      </c>
      <c r="R1069" s="8" t="str">
        <f>_xlfn._xlws.FILTER(辅助信息!D:D,辅助信息!E:E=B1069)</f>
        <v>商投建工达州中医药科技园</v>
      </c>
    </row>
    <row r="1070" hidden="1" spans="2:18">
      <c r="B1070" s="4" t="s">
        <v>69</v>
      </c>
      <c r="C1070" s="5">
        <v>45766</v>
      </c>
      <c r="D1070" s="4" t="str">
        <f>VLOOKUP(B1070,辅助信息!E:K,7,FALSE)</f>
        <v>JWDDCD2025050800081</v>
      </c>
      <c r="E1070" s="4" t="str">
        <f>VLOOKUP(F1070,辅助信息!A:B,2,FALSE)</f>
        <v>螺纹钢</v>
      </c>
      <c r="F1070" s="4" t="s">
        <v>21</v>
      </c>
      <c r="G1070" s="7">
        <v>12</v>
      </c>
      <c r="H1070" s="7">
        <f>_xlfn.XLOOKUP(C1070&amp;F1070&amp;I1070&amp;J1070,'[1]2025年已发货'!$F:$F&amp;'[1]2025年已发货'!$C:$C&amp;'[1]2025年已发货'!$G:$G&amp;'[1]2025年已发货'!$H:$H,'[1]2025年已发货'!$E:$E,"未发货")</f>
        <v>12</v>
      </c>
      <c r="I1070" s="4" t="str">
        <f>VLOOKUP(B1070,辅助信息!E:I,3,FALSE)</f>
        <v>（商投建工达州中医药科技园-4工区-2号楼）达州市通川区达州中医药职业学院犀牛大道北段</v>
      </c>
      <c r="J1070" s="4" t="str">
        <f>VLOOKUP(B1070,辅助信息!E:I,4,FALSE)</f>
        <v>张扬</v>
      </c>
      <c r="K1070" s="4">
        <f>VLOOKUP(J1070,辅助信息!H:I,2,FALSE)</f>
        <v>18381904567</v>
      </c>
      <c r="L1070" s="113" t="str">
        <f>VLOOKUP(B1070,辅助信息!E:J,6,FALSE)</f>
        <v>控制炉批号尽量少,优先安排达钢,提前联系到场规格及数量</v>
      </c>
      <c r="M1070" s="98">
        <v>45768</v>
      </c>
      <c r="O1070" s="71">
        <f ca="1" t="shared" si="38"/>
        <v>0</v>
      </c>
      <c r="P1070" s="71">
        <f ca="1" t="shared" si="37"/>
        <v>18</v>
      </c>
      <c r="Q1070" s="8" t="str">
        <f>VLOOKUP(B1070,辅助信息!E:M,9,FALSE)</f>
        <v>ZTWM-CDGS-XS-2024-0134-商投建工达州中医药科技成果示范园项目</v>
      </c>
      <c r="R1070" s="8" t="str">
        <f>_xlfn._xlws.FILTER(辅助信息!D:D,辅助信息!E:E=B1070)</f>
        <v>商投建工达州中医药科技园</v>
      </c>
    </row>
    <row r="1071" hidden="1" spans="2:18">
      <c r="B1071" s="4" t="s">
        <v>69</v>
      </c>
      <c r="C1071" s="5">
        <v>45766</v>
      </c>
      <c r="D1071" s="4" t="str">
        <f>VLOOKUP(B1071,辅助信息!E:K,7,FALSE)</f>
        <v>JWDDCD2025050800081</v>
      </c>
      <c r="E1071" s="4" t="str">
        <f>VLOOKUP(F1071,辅助信息!A:B,2,FALSE)</f>
        <v>螺纹钢</v>
      </c>
      <c r="F1071" s="4" t="s">
        <v>58</v>
      </c>
      <c r="G1071" s="7">
        <v>9</v>
      </c>
      <c r="H1071" s="7">
        <f>_xlfn.XLOOKUP(C1071&amp;F1071&amp;I1071&amp;J1071,'[1]2025年已发货'!$F:$F&amp;'[1]2025年已发货'!$C:$C&amp;'[1]2025年已发货'!$G:$G&amp;'[1]2025年已发货'!$H:$H,'[1]2025年已发货'!$E:$E,"未发货")</f>
        <v>9</v>
      </c>
      <c r="I1071" s="4" t="str">
        <f>VLOOKUP(B1071,辅助信息!E:I,3,FALSE)</f>
        <v>（商投建工达州中医药科技园-4工区-2号楼）达州市通川区达州中医药职业学院犀牛大道北段</v>
      </c>
      <c r="J1071" s="4" t="str">
        <f>VLOOKUP(B1071,辅助信息!E:I,4,FALSE)</f>
        <v>张扬</v>
      </c>
      <c r="K1071" s="4">
        <f>VLOOKUP(J1071,辅助信息!H:I,2,FALSE)</f>
        <v>18381904567</v>
      </c>
      <c r="L1071" s="113" t="str">
        <f>VLOOKUP(B1071,辅助信息!E:J,6,FALSE)</f>
        <v>控制炉批号尽量少,优先安排达钢,提前联系到场规格及数量</v>
      </c>
      <c r="M1071" s="98">
        <v>45768</v>
      </c>
      <c r="O1071" s="71">
        <f ca="1" t="shared" si="38"/>
        <v>0</v>
      </c>
      <c r="P1071" s="71">
        <f ca="1" t="shared" si="37"/>
        <v>18</v>
      </c>
      <c r="Q1071" s="8" t="str">
        <f>VLOOKUP(B1071,辅助信息!E:M,9,FALSE)</f>
        <v>ZTWM-CDGS-XS-2024-0134-商投建工达州中医药科技成果示范园项目</v>
      </c>
      <c r="R1071" s="8" t="str">
        <f>_xlfn._xlws.FILTER(辅助信息!D:D,辅助信息!E:E=B1071)</f>
        <v>商投建工达州中医药科技园</v>
      </c>
    </row>
    <row r="1072" hidden="1" spans="2:18">
      <c r="B1072" s="4" t="s">
        <v>69</v>
      </c>
      <c r="C1072" s="5">
        <v>45766</v>
      </c>
      <c r="D1072" s="4" t="str">
        <f>VLOOKUP(B1072,辅助信息!E:K,7,FALSE)</f>
        <v>JWDDCD2025050800081</v>
      </c>
      <c r="E1072" s="4" t="str">
        <f>VLOOKUP(F1072,辅助信息!A:B,2,FALSE)</f>
        <v>螺纹钢</v>
      </c>
      <c r="F1072" s="4" t="s">
        <v>46</v>
      </c>
      <c r="G1072" s="7">
        <v>9</v>
      </c>
      <c r="H1072" s="7">
        <f>_xlfn.XLOOKUP(C1072&amp;F1072&amp;I1072&amp;J1072,'[1]2025年已发货'!$F:$F&amp;'[1]2025年已发货'!$C:$C&amp;'[1]2025年已发货'!$G:$G&amp;'[1]2025年已发货'!$H:$H,'[1]2025年已发货'!$E:$E,"未发货")</f>
        <v>9</v>
      </c>
      <c r="I1072" s="4" t="str">
        <f>VLOOKUP(B1072,辅助信息!E:I,3,FALSE)</f>
        <v>（商投建工达州中医药科技园-4工区-2号楼）达州市通川区达州中医药职业学院犀牛大道北段</v>
      </c>
      <c r="J1072" s="4" t="str">
        <f>VLOOKUP(B1072,辅助信息!E:I,4,FALSE)</f>
        <v>张扬</v>
      </c>
      <c r="K1072" s="4">
        <f>VLOOKUP(J1072,辅助信息!H:I,2,FALSE)</f>
        <v>18381904567</v>
      </c>
      <c r="L1072" s="113" t="str">
        <f>VLOOKUP(B1072,辅助信息!E:J,6,FALSE)</f>
        <v>控制炉批号尽量少,优先安排达钢,提前联系到场规格及数量</v>
      </c>
      <c r="M1072" s="98">
        <v>45768</v>
      </c>
      <c r="O1072" s="71">
        <f ca="1" t="shared" si="38"/>
        <v>0</v>
      </c>
      <c r="P1072" s="71">
        <f ca="1" t="shared" si="37"/>
        <v>18</v>
      </c>
      <c r="Q1072" s="8" t="str">
        <f>VLOOKUP(B1072,辅助信息!E:M,9,FALSE)</f>
        <v>ZTWM-CDGS-XS-2024-0134-商投建工达州中医药科技成果示范园项目</v>
      </c>
      <c r="R1072" s="8" t="str">
        <f>_xlfn._xlws.FILTER(辅助信息!D:D,辅助信息!E:E=B1072)</f>
        <v>商投建工达州中医药科技园</v>
      </c>
    </row>
    <row r="1073" hidden="1" spans="1:18">
      <c r="A1073" s="71">
        <f>G1073-H1073</f>
        <v>0</v>
      </c>
      <c r="B1073" s="4" t="s">
        <v>128</v>
      </c>
      <c r="C1073" s="5">
        <v>45767</v>
      </c>
      <c r="D1073" s="4" t="e">
        <f>VLOOKUP(B1073,辅助信息!E:K,7,FALSE)</f>
        <v>#N/A</v>
      </c>
      <c r="E1073" s="4" t="str">
        <f>VLOOKUP(F1073,辅助信息!A:B,2,FALSE)</f>
        <v>盘螺</v>
      </c>
      <c r="F1073" s="4" t="s">
        <v>41</v>
      </c>
      <c r="G1073" s="7">
        <v>5</v>
      </c>
      <c r="H1073" s="7">
        <v>5</v>
      </c>
      <c r="I1073" s="4" t="e">
        <f>VLOOKUP(B1073,辅助信息!E:I,3,FALSE)</f>
        <v>#N/A</v>
      </c>
      <c r="J1073" s="4" t="e">
        <f>VLOOKUP(B1073,辅助信息!E:I,4,FALSE)</f>
        <v>#N/A</v>
      </c>
      <c r="K1073" s="4" t="e">
        <f>VLOOKUP(J1073,辅助信息!H:I,2,FALSE)</f>
        <v>#N/A</v>
      </c>
      <c r="L1073" s="113" t="e">
        <f>VLOOKUP(B1073,辅助信息!E:J,6,FALSE)</f>
        <v>#N/A</v>
      </c>
      <c r="M1073" s="98">
        <v>45768</v>
      </c>
      <c r="O1073" s="71">
        <f ca="1" t="shared" si="38"/>
        <v>0</v>
      </c>
      <c r="P1073" s="71">
        <f ca="1" t="shared" si="37"/>
        <v>18</v>
      </c>
      <c r="Q1073" s="8" t="e">
        <f>VLOOKUP(B1073,辅助信息!E:M,9,FALSE)</f>
        <v>#N/A</v>
      </c>
      <c r="R1073" s="8" vm="1" t="e">
        <f>_xlfn._xlws.FILTER(辅助信息!D:D,辅助信息!E:E=B1073)</f>
        <v>#VALUE!</v>
      </c>
    </row>
    <row r="1074" hidden="1" spans="1:18">
      <c r="A1074" s="71">
        <f>G1074-H1074</f>
        <v>0</v>
      </c>
      <c r="B1074" s="4" t="s">
        <v>128</v>
      </c>
      <c r="C1074" s="5">
        <v>45767</v>
      </c>
      <c r="D1074" s="4" t="e">
        <f>VLOOKUP(B1074,辅助信息!E:K,7,FALSE)</f>
        <v>#N/A</v>
      </c>
      <c r="E1074" s="4" t="str">
        <f>VLOOKUP(F1074,辅助信息!A:B,2,FALSE)</f>
        <v>螺纹钢</v>
      </c>
      <c r="F1074" s="4" t="s">
        <v>30</v>
      </c>
      <c r="G1074" s="7">
        <v>30</v>
      </c>
      <c r="H1074" s="7">
        <v>30</v>
      </c>
      <c r="I1074" s="4" t="e">
        <f>VLOOKUP(B1074,辅助信息!E:I,3,FALSE)</f>
        <v>#N/A</v>
      </c>
      <c r="J1074" s="4" t="e">
        <f>VLOOKUP(B1074,辅助信息!E:I,4,FALSE)</f>
        <v>#N/A</v>
      </c>
      <c r="K1074" s="4" t="e">
        <f>VLOOKUP(J1074,辅助信息!H:I,2,FALSE)</f>
        <v>#N/A</v>
      </c>
      <c r="L1074" s="113" t="e">
        <f>VLOOKUP(B1074,辅助信息!E:J,6,FALSE)</f>
        <v>#N/A</v>
      </c>
      <c r="M1074" s="98">
        <v>45768</v>
      </c>
      <c r="O1074" s="71">
        <f ca="1" t="shared" si="38"/>
        <v>0</v>
      </c>
      <c r="P1074" s="71">
        <f ca="1" t="shared" si="37"/>
        <v>18</v>
      </c>
      <c r="Q1074" s="8" t="e">
        <f>VLOOKUP(B1074,辅助信息!E:M,9,FALSE)</f>
        <v>#N/A</v>
      </c>
      <c r="R1074" s="8" vm="1" t="e">
        <f>_xlfn._xlws.FILTER(辅助信息!D:D,辅助信息!E:E=B1074)</f>
        <v>#VALUE!</v>
      </c>
    </row>
    <row r="1075" hidden="1" spans="2:18">
      <c r="B1075" s="4" t="s">
        <v>64</v>
      </c>
      <c r="C1075" s="5">
        <v>45767</v>
      </c>
      <c r="D1075" s="4" t="str">
        <f>VLOOKUP(B1075,辅助信息!E:K,7,FALSE)</f>
        <v>JWDDCD2024102400111</v>
      </c>
      <c r="E1075" s="4" t="str">
        <f>VLOOKUP(F1075,辅助信息!A:B,2,FALSE)</f>
        <v>螺纹钢</v>
      </c>
      <c r="F1075" s="4" t="s">
        <v>19</v>
      </c>
      <c r="G1075" s="7">
        <v>15</v>
      </c>
      <c r="H1075" s="7" t="str">
        <f>_xlfn.XLOOKUP(C1075&amp;F1075&amp;I1075&amp;J1075,'[1]2025年已发货'!$F:$F&amp;'[1]2025年已发货'!$C:$C&amp;'[1]2025年已发货'!$G:$G&amp;'[1]2025年已发货'!$H:$H,'[1]2025年已发货'!$E:$E,"未发货")</f>
        <v>未发货</v>
      </c>
      <c r="I1075" s="4" t="str">
        <f>VLOOKUP(B1075,辅助信息!E:I,3,FALSE)</f>
        <v>（五冶达州国道542项目-三工区桥梁3工段）四川省达州市达川区赵固镇水文村原村委会下300米</v>
      </c>
      <c r="J1075" s="4" t="str">
        <f>VLOOKUP(B1075,辅助信息!E:I,4,FALSE)</f>
        <v>李代茂</v>
      </c>
      <c r="K1075" s="4">
        <f>VLOOKUP(J1075,辅助信息!H:I,2,FALSE)</f>
        <v>18302833536</v>
      </c>
      <c r="L1075" s="113" t="str">
        <f>VLOOKUP(B1075,辅助信息!E:J,6,FALSE)</f>
        <v>五冶建设送货单,送货车型9.6米,装货前联系收货人核实到场规格,没提前告知进场规格现场不给予接收</v>
      </c>
      <c r="M1075" s="98">
        <v>45768</v>
      </c>
      <c r="O1075" s="71">
        <f ca="1" t="shared" si="38"/>
        <v>0</v>
      </c>
      <c r="P1075" s="71">
        <f ca="1" t="shared" si="37"/>
        <v>18</v>
      </c>
      <c r="Q1075" s="8" t="str">
        <f>VLOOKUP(B1075,辅助信息!E:M,9,FALSE)</f>
        <v>ZTWM-CDGS-XS-2024-0181-五冶天府-国道542项目（二批次）</v>
      </c>
      <c r="R1075" s="8" t="str">
        <f>_xlfn._xlws.FILTER(辅助信息!D:D,辅助信息!E:E=B1075)</f>
        <v>五冶达州国道542项目</v>
      </c>
    </row>
    <row r="1076" hidden="1" spans="2:18">
      <c r="B1076" s="4" t="s">
        <v>64</v>
      </c>
      <c r="C1076" s="5">
        <v>45767</v>
      </c>
      <c r="D1076" s="4" t="str">
        <f>VLOOKUP(B1076,辅助信息!E:K,7,FALSE)</f>
        <v>JWDDCD2024102400111</v>
      </c>
      <c r="E1076" s="4" t="str">
        <f>VLOOKUP(F1076,辅助信息!A:B,2,FALSE)</f>
        <v>螺纹钢</v>
      </c>
      <c r="F1076" s="4" t="s">
        <v>32</v>
      </c>
      <c r="G1076" s="7">
        <v>6</v>
      </c>
      <c r="H1076" s="7" t="str">
        <f>_xlfn.XLOOKUP(C1076&amp;F1076&amp;I1076&amp;J1076,'[1]2025年已发货'!$F:$F&amp;'[1]2025年已发货'!$C:$C&amp;'[1]2025年已发货'!$G:$G&amp;'[1]2025年已发货'!$H:$H,'[1]2025年已发货'!$E:$E,"未发货")</f>
        <v>未发货</v>
      </c>
      <c r="I1076" s="4" t="str">
        <f>VLOOKUP(B1076,辅助信息!E:I,3,FALSE)</f>
        <v>（五冶达州国道542项目-三工区桥梁3工段）四川省达州市达川区赵固镇水文村原村委会下300米</v>
      </c>
      <c r="J1076" s="4" t="str">
        <f>VLOOKUP(B1076,辅助信息!E:I,4,FALSE)</f>
        <v>李代茂</v>
      </c>
      <c r="K1076" s="4">
        <f>VLOOKUP(J1076,辅助信息!H:I,2,FALSE)</f>
        <v>18302833536</v>
      </c>
      <c r="L1076" s="113" t="str">
        <f>VLOOKUP(B1076,辅助信息!E:J,6,FALSE)</f>
        <v>五冶建设送货单,送货车型9.6米,装货前联系收货人核实到场规格,没提前告知进场规格现场不给予接收</v>
      </c>
      <c r="M1076" s="98">
        <v>45768</v>
      </c>
      <c r="O1076" s="71">
        <f ca="1" t="shared" si="38"/>
        <v>0</v>
      </c>
      <c r="P1076" s="71">
        <f ca="1" t="shared" ref="P1076:P1139" si="39">IF(M1076="","",IF(N1076&lt;&gt;"",MAX(N1076-M1076,0),IF(TODAY()&gt;M1076,TODAY()-M1076,0)))</f>
        <v>18</v>
      </c>
      <c r="Q1076" s="8" t="str">
        <f>VLOOKUP(B1076,辅助信息!E:M,9,FALSE)</f>
        <v>ZTWM-CDGS-XS-2024-0181-五冶天府-国道542项目（二批次）</v>
      </c>
      <c r="R1076" s="8" t="str">
        <f>_xlfn._xlws.FILTER(辅助信息!D:D,辅助信息!E:E=B1076)</f>
        <v>五冶达州国道542项目</v>
      </c>
    </row>
    <row r="1077" hidden="1" spans="2:18">
      <c r="B1077" s="4" t="s">
        <v>64</v>
      </c>
      <c r="C1077" s="5">
        <v>45767</v>
      </c>
      <c r="D1077" s="4" t="str">
        <f>VLOOKUP(B1077,辅助信息!E:K,7,FALSE)</f>
        <v>JWDDCD2024102400111</v>
      </c>
      <c r="E1077" s="4" t="str">
        <f>VLOOKUP(F1077,辅助信息!A:B,2,FALSE)</f>
        <v>螺纹钢</v>
      </c>
      <c r="F1077" s="4" t="s">
        <v>28</v>
      </c>
      <c r="G1077" s="7">
        <v>6</v>
      </c>
      <c r="H1077" s="7" t="str">
        <f>_xlfn.XLOOKUP(C1077&amp;F1077&amp;I1077&amp;J1077,'[1]2025年已发货'!$F:$F&amp;'[1]2025年已发货'!$C:$C&amp;'[1]2025年已发货'!$G:$G&amp;'[1]2025年已发货'!$H:$H,'[1]2025年已发货'!$E:$E,"未发货")</f>
        <v>未发货</v>
      </c>
      <c r="I1077" s="4" t="str">
        <f>VLOOKUP(B1077,辅助信息!E:I,3,FALSE)</f>
        <v>（五冶达州国道542项目-三工区桥梁3工段）四川省达州市达川区赵固镇水文村原村委会下300米</v>
      </c>
      <c r="J1077" s="4" t="str">
        <f>VLOOKUP(B1077,辅助信息!E:I,4,FALSE)</f>
        <v>李代茂</v>
      </c>
      <c r="K1077" s="4">
        <f>VLOOKUP(J1077,辅助信息!H:I,2,FALSE)</f>
        <v>18302833536</v>
      </c>
      <c r="L1077" s="113" t="str">
        <f>VLOOKUP(B1077,辅助信息!E:J,6,FALSE)</f>
        <v>五冶建设送货单,送货车型9.6米,装货前联系收货人核实到场规格,没提前告知进场规格现场不给予接收</v>
      </c>
      <c r="M1077" s="98">
        <v>45768</v>
      </c>
      <c r="O1077" s="71">
        <f ca="1" t="shared" si="38"/>
        <v>0</v>
      </c>
      <c r="P1077" s="71">
        <f ca="1" t="shared" si="39"/>
        <v>18</v>
      </c>
      <c r="Q1077" s="8" t="str">
        <f>VLOOKUP(B1077,辅助信息!E:M,9,FALSE)</f>
        <v>ZTWM-CDGS-XS-2024-0181-五冶天府-国道542项目（二批次）</v>
      </c>
      <c r="R1077" s="8" t="str">
        <f>_xlfn._xlws.FILTER(辅助信息!D:D,辅助信息!E:E=B1077)</f>
        <v>五冶达州国道542项目</v>
      </c>
    </row>
    <row r="1078" hidden="1" spans="2:18">
      <c r="B1078" s="4" t="s">
        <v>64</v>
      </c>
      <c r="C1078" s="5">
        <v>45767</v>
      </c>
      <c r="D1078" s="4" t="str">
        <f>VLOOKUP(B1078,辅助信息!E:K,7,FALSE)</f>
        <v>JWDDCD2024102400111</v>
      </c>
      <c r="E1078" s="4" t="str">
        <f>VLOOKUP(F1078,辅助信息!A:B,2,FALSE)</f>
        <v>螺纹钢</v>
      </c>
      <c r="F1078" s="4" t="s">
        <v>65</v>
      </c>
      <c r="G1078" s="7">
        <v>21</v>
      </c>
      <c r="H1078" s="7" t="str">
        <f>_xlfn.XLOOKUP(C1078&amp;F1078&amp;I1078&amp;J1078,'[1]2025年已发货'!$F:$F&amp;'[1]2025年已发货'!$C:$C&amp;'[1]2025年已发货'!$G:$G&amp;'[1]2025年已发货'!$H:$H,'[1]2025年已发货'!$E:$E,"未发货")</f>
        <v>未发货</v>
      </c>
      <c r="I1078" s="4" t="str">
        <f>VLOOKUP(B1078,辅助信息!E:I,3,FALSE)</f>
        <v>（五冶达州国道542项目-三工区桥梁3工段）四川省达州市达川区赵固镇水文村原村委会下300米</v>
      </c>
      <c r="J1078" s="4" t="str">
        <f>VLOOKUP(B1078,辅助信息!E:I,4,FALSE)</f>
        <v>李代茂</v>
      </c>
      <c r="K1078" s="4">
        <f>VLOOKUP(J1078,辅助信息!H:I,2,FALSE)</f>
        <v>18302833536</v>
      </c>
      <c r="L1078" s="113" t="str">
        <f>VLOOKUP(B1078,辅助信息!E:J,6,FALSE)</f>
        <v>五冶建设送货单,送货车型9.6米,装货前联系收货人核实到场规格,没提前告知进场规格现场不给予接收</v>
      </c>
      <c r="M1078" s="98">
        <v>45768</v>
      </c>
      <c r="O1078" s="71">
        <f ca="1" t="shared" si="38"/>
        <v>0</v>
      </c>
      <c r="P1078" s="71">
        <f ca="1" t="shared" si="39"/>
        <v>18</v>
      </c>
      <c r="Q1078" s="8" t="str">
        <f>VLOOKUP(B1078,辅助信息!E:M,9,FALSE)</f>
        <v>ZTWM-CDGS-XS-2024-0181-五冶天府-国道542项目（二批次）</v>
      </c>
      <c r="R1078" s="8" t="str">
        <f>_xlfn._xlws.FILTER(辅助信息!D:D,辅助信息!E:E=B1078)</f>
        <v>五冶达州国道542项目</v>
      </c>
    </row>
    <row r="1079" hidden="1" spans="2:18">
      <c r="B1079" s="4" t="s">
        <v>64</v>
      </c>
      <c r="C1079" s="5">
        <v>45767</v>
      </c>
      <c r="D1079" s="4" t="str">
        <f>VLOOKUP(B1079,辅助信息!E:K,7,FALSE)</f>
        <v>JWDDCD2024102400111</v>
      </c>
      <c r="E1079" s="4" t="str">
        <f>VLOOKUP(F1079,辅助信息!A:B,2,FALSE)</f>
        <v>螺纹钢</v>
      </c>
      <c r="F1079" s="4" t="s">
        <v>52</v>
      </c>
      <c r="G1079" s="7">
        <v>27</v>
      </c>
      <c r="H1079" s="7" t="str">
        <f>_xlfn.XLOOKUP(C1079&amp;F1079&amp;I1079&amp;J1079,'[1]2025年已发货'!$F:$F&amp;'[1]2025年已发货'!$C:$C&amp;'[1]2025年已发货'!$G:$G&amp;'[1]2025年已发货'!$H:$H,'[1]2025年已发货'!$E:$E,"未发货")</f>
        <v>未发货</v>
      </c>
      <c r="I1079" s="4" t="str">
        <f>VLOOKUP(B1079,辅助信息!E:I,3,FALSE)</f>
        <v>（五冶达州国道542项目-三工区桥梁3工段）四川省达州市达川区赵固镇水文村原村委会下300米</v>
      </c>
      <c r="J1079" s="4" t="str">
        <f>VLOOKUP(B1079,辅助信息!E:I,4,FALSE)</f>
        <v>李代茂</v>
      </c>
      <c r="K1079" s="4">
        <f>VLOOKUP(J1079,辅助信息!H:I,2,FALSE)</f>
        <v>18302833536</v>
      </c>
      <c r="L1079" s="113" t="str">
        <f>VLOOKUP(B1079,辅助信息!E:J,6,FALSE)</f>
        <v>五冶建设送货单,送货车型9.6米,装货前联系收货人核实到场规格,没提前告知进场规格现场不给予接收</v>
      </c>
      <c r="M1079" s="98">
        <v>45768</v>
      </c>
      <c r="O1079" s="71">
        <f ca="1" t="shared" si="38"/>
        <v>0</v>
      </c>
      <c r="P1079" s="71">
        <f ca="1" t="shared" si="39"/>
        <v>18</v>
      </c>
      <c r="Q1079" s="8" t="str">
        <f>VLOOKUP(B1079,辅助信息!E:M,9,FALSE)</f>
        <v>ZTWM-CDGS-XS-2024-0181-五冶天府-国道542项目（二批次）</v>
      </c>
      <c r="R1079" s="8" t="str">
        <f>_xlfn._xlws.FILTER(辅助信息!D:D,辅助信息!E:E=B1079)</f>
        <v>五冶达州国道542项目</v>
      </c>
    </row>
    <row r="1080" hidden="1" spans="2:18">
      <c r="B1080" s="4" t="s">
        <v>47</v>
      </c>
      <c r="C1080" s="5">
        <v>45767</v>
      </c>
      <c r="D1080" s="4" t="str">
        <f>VLOOKUP(B1080,辅助信息!E:K,7,FALSE)</f>
        <v>JWDDCD2025050800081</v>
      </c>
      <c r="E1080" s="4" t="str">
        <f>VLOOKUP(F1080,辅助信息!A:B,2,FALSE)</f>
        <v>盘螺</v>
      </c>
      <c r="F1080" s="4" t="s">
        <v>49</v>
      </c>
      <c r="G1080" s="7">
        <v>2</v>
      </c>
      <c r="H1080" s="7" t="str">
        <f>_xlfn.XLOOKUP(C1080&amp;F1080&amp;I1080&amp;J1080,'[1]2025年已发货'!$F:$F&amp;'[1]2025年已发货'!$C:$C&amp;'[1]2025年已发货'!$G:$G&amp;'[1]2025年已发货'!$H:$H,'[1]2025年已发货'!$E:$E,"未发货")</f>
        <v>未发货</v>
      </c>
      <c r="I1080" s="4" t="str">
        <f>VLOOKUP(B1080,辅助信息!E:I,3,FALSE)</f>
        <v>（商投建工达州中医药科技园-1工区）达州市通川区达州中医药职业学院犀牛大道北段</v>
      </c>
      <c r="J1080" s="4" t="str">
        <f>VLOOKUP(B1080,辅助信息!E:I,4,FALSE)</f>
        <v>程黄刚</v>
      </c>
      <c r="K1080" s="4">
        <f>VLOOKUP(J1080,辅助信息!H:I,2,FALSE)</f>
        <v>15108211617</v>
      </c>
      <c r="L1080" s="113" t="str">
        <f>VLOOKUP(B1080,辅助信息!E:J,6,FALSE)</f>
        <v>控制炉批号尽量少,优先安排达钢,提前联系到场规格及数量</v>
      </c>
      <c r="M1080" s="98">
        <v>45769</v>
      </c>
      <c r="O1080" s="71">
        <f ca="1" t="shared" si="38"/>
        <v>0</v>
      </c>
      <c r="P1080" s="71">
        <f ca="1" t="shared" si="39"/>
        <v>17</v>
      </c>
      <c r="Q1080" s="8" t="str">
        <f>VLOOKUP(B1080,辅助信息!E:M,9,FALSE)</f>
        <v>ZTWM-CDGS-XS-2024-0134-商投建工达州中医药科技成果示范园项目</v>
      </c>
      <c r="R1080" s="8" t="str">
        <f>_xlfn._xlws.FILTER(辅助信息!D:D,辅助信息!E:E=B1080)</f>
        <v>商投建工达州中医药科技园</v>
      </c>
    </row>
    <row r="1081" hidden="1" spans="2:18">
      <c r="B1081" s="4" t="s">
        <v>47</v>
      </c>
      <c r="C1081" s="5">
        <v>45767</v>
      </c>
      <c r="D1081" s="4" t="str">
        <f>VLOOKUP(B1081,辅助信息!E:K,7,FALSE)</f>
        <v>JWDDCD2025050800081</v>
      </c>
      <c r="E1081" s="4" t="str">
        <f>VLOOKUP(F1081,辅助信息!A:B,2,FALSE)</f>
        <v>盘螺</v>
      </c>
      <c r="F1081" s="4" t="s">
        <v>40</v>
      </c>
      <c r="G1081" s="7">
        <v>8</v>
      </c>
      <c r="H1081" s="7" t="str">
        <f>_xlfn.XLOOKUP(C1081&amp;F1081&amp;I1081&amp;J1081,'[1]2025年已发货'!$F:$F&amp;'[1]2025年已发货'!$C:$C&amp;'[1]2025年已发货'!$G:$G&amp;'[1]2025年已发货'!$H:$H,'[1]2025年已发货'!$E:$E,"未发货")</f>
        <v>未发货</v>
      </c>
      <c r="I1081" s="4" t="str">
        <f>VLOOKUP(B1081,辅助信息!E:I,3,FALSE)</f>
        <v>（商投建工达州中医药科技园-1工区）达州市通川区达州中医药职业学院犀牛大道北段</v>
      </c>
      <c r="J1081" s="4" t="str">
        <f>VLOOKUP(B1081,辅助信息!E:I,4,FALSE)</f>
        <v>程黄刚</v>
      </c>
      <c r="K1081" s="4">
        <f>VLOOKUP(J1081,辅助信息!H:I,2,FALSE)</f>
        <v>15108211617</v>
      </c>
      <c r="L1081" s="113" t="str">
        <f>VLOOKUP(B1081,辅助信息!E:J,6,FALSE)</f>
        <v>控制炉批号尽量少,优先安排达钢,提前联系到场规格及数量</v>
      </c>
      <c r="M1081" s="98">
        <v>45769</v>
      </c>
      <c r="O1081" s="71">
        <f ca="1" t="shared" si="38"/>
        <v>0</v>
      </c>
      <c r="P1081" s="71">
        <f ca="1" t="shared" si="39"/>
        <v>17</v>
      </c>
      <c r="Q1081" s="8" t="str">
        <f>VLOOKUP(B1081,辅助信息!E:M,9,FALSE)</f>
        <v>ZTWM-CDGS-XS-2024-0134-商投建工达州中医药科技成果示范园项目</v>
      </c>
      <c r="R1081" s="8" t="str">
        <f>_xlfn._xlws.FILTER(辅助信息!D:D,辅助信息!E:E=B1081)</f>
        <v>商投建工达州中医药科技园</v>
      </c>
    </row>
    <row r="1082" hidden="1" spans="2:18">
      <c r="B1082" s="4" t="s">
        <v>47</v>
      </c>
      <c r="C1082" s="5">
        <v>45767</v>
      </c>
      <c r="D1082" s="4" t="str">
        <f>VLOOKUP(B1082,辅助信息!E:K,7,FALSE)</f>
        <v>JWDDCD2025050800081</v>
      </c>
      <c r="E1082" s="4" t="str">
        <f>VLOOKUP(F1082,辅助信息!A:B,2,FALSE)</f>
        <v>盘螺</v>
      </c>
      <c r="F1082" s="4" t="s">
        <v>41</v>
      </c>
      <c r="G1082" s="7">
        <v>8</v>
      </c>
      <c r="H1082" s="7" t="str">
        <f>_xlfn.XLOOKUP(C1082&amp;F1082&amp;I1082&amp;J1082,'[1]2025年已发货'!$F:$F&amp;'[1]2025年已发货'!$C:$C&amp;'[1]2025年已发货'!$G:$G&amp;'[1]2025年已发货'!$H:$H,'[1]2025年已发货'!$E:$E,"未发货")</f>
        <v>未发货</v>
      </c>
      <c r="I1082" s="4" t="str">
        <f>VLOOKUP(B1082,辅助信息!E:I,3,FALSE)</f>
        <v>（商投建工达州中医药科技园-1工区）达州市通川区达州中医药职业学院犀牛大道北段</v>
      </c>
      <c r="J1082" s="4" t="str">
        <f>VLOOKUP(B1082,辅助信息!E:I,4,FALSE)</f>
        <v>程黄刚</v>
      </c>
      <c r="K1082" s="4">
        <f>VLOOKUP(J1082,辅助信息!H:I,2,FALSE)</f>
        <v>15108211617</v>
      </c>
      <c r="L1082" s="113" t="str">
        <f>VLOOKUP(B1082,辅助信息!E:J,6,FALSE)</f>
        <v>控制炉批号尽量少,优先安排达钢,提前联系到场规格及数量</v>
      </c>
      <c r="M1082" s="98">
        <v>45769</v>
      </c>
      <c r="O1082" s="71">
        <f ca="1" t="shared" si="38"/>
        <v>0</v>
      </c>
      <c r="P1082" s="71">
        <f ca="1" t="shared" si="39"/>
        <v>17</v>
      </c>
      <c r="Q1082" s="8" t="str">
        <f>VLOOKUP(B1082,辅助信息!E:M,9,FALSE)</f>
        <v>ZTWM-CDGS-XS-2024-0134-商投建工达州中医药科技成果示范园项目</v>
      </c>
      <c r="R1082" s="8" t="str">
        <f>_xlfn._xlws.FILTER(辅助信息!D:D,辅助信息!E:E=B1082)</f>
        <v>商投建工达州中医药科技园</v>
      </c>
    </row>
    <row r="1083" hidden="1" spans="2:18">
      <c r="B1083" s="4" t="s">
        <v>47</v>
      </c>
      <c r="C1083" s="5">
        <v>45767</v>
      </c>
      <c r="D1083" s="4" t="str">
        <f>VLOOKUP(B1083,辅助信息!E:K,7,FALSE)</f>
        <v>JWDDCD2025050800081</v>
      </c>
      <c r="E1083" s="4" t="str">
        <f>VLOOKUP(F1083,辅助信息!A:B,2,FALSE)</f>
        <v>螺纹钢</v>
      </c>
      <c r="F1083" s="4" t="s">
        <v>27</v>
      </c>
      <c r="G1083" s="7">
        <v>6</v>
      </c>
      <c r="H1083" s="7" t="str">
        <f>_xlfn.XLOOKUP(C1083&amp;F1083&amp;I1083&amp;J1083,'[1]2025年已发货'!$F:$F&amp;'[1]2025年已发货'!$C:$C&amp;'[1]2025年已发货'!$G:$G&amp;'[1]2025年已发货'!$H:$H,'[1]2025年已发货'!$E:$E,"未发货")</f>
        <v>未发货</v>
      </c>
      <c r="I1083" s="4" t="str">
        <f>VLOOKUP(B1083,辅助信息!E:I,3,FALSE)</f>
        <v>（商投建工达州中医药科技园-1工区）达州市通川区达州中医药职业学院犀牛大道北段</v>
      </c>
      <c r="J1083" s="4" t="str">
        <f>VLOOKUP(B1083,辅助信息!E:I,4,FALSE)</f>
        <v>程黄刚</v>
      </c>
      <c r="K1083" s="4">
        <f>VLOOKUP(J1083,辅助信息!H:I,2,FALSE)</f>
        <v>15108211617</v>
      </c>
      <c r="L1083" s="113" t="str">
        <f>VLOOKUP(B1083,辅助信息!E:J,6,FALSE)</f>
        <v>控制炉批号尽量少,优先安排达钢,提前联系到场规格及数量</v>
      </c>
      <c r="M1083" s="98">
        <v>45769</v>
      </c>
      <c r="O1083" s="71">
        <f ca="1" t="shared" si="38"/>
        <v>0</v>
      </c>
      <c r="P1083" s="71">
        <f ca="1" t="shared" si="39"/>
        <v>17</v>
      </c>
      <c r="Q1083" s="8" t="str">
        <f>VLOOKUP(B1083,辅助信息!E:M,9,FALSE)</f>
        <v>ZTWM-CDGS-XS-2024-0134-商投建工达州中医药科技成果示范园项目</v>
      </c>
      <c r="R1083" s="8" t="str">
        <f>_xlfn._xlws.FILTER(辅助信息!D:D,辅助信息!E:E=B1083)</f>
        <v>商投建工达州中医药科技园</v>
      </c>
    </row>
    <row r="1084" hidden="1" spans="2:18">
      <c r="B1084" s="4" t="s">
        <v>47</v>
      </c>
      <c r="C1084" s="5">
        <v>45767</v>
      </c>
      <c r="D1084" s="4" t="str">
        <f>VLOOKUP(B1084,辅助信息!E:K,7,FALSE)</f>
        <v>JWDDCD2025050800081</v>
      </c>
      <c r="E1084" s="4" t="str">
        <f>VLOOKUP(F1084,辅助信息!A:B,2,FALSE)</f>
        <v>螺纹钢</v>
      </c>
      <c r="F1084" s="4" t="s">
        <v>19</v>
      </c>
      <c r="G1084" s="7">
        <v>3</v>
      </c>
      <c r="H1084" s="7" t="str">
        <f>_xlfn.XLOOKUP(C1084&amp;F1084&amp;I1084&amp;J1084,'[1]2025年已发货'!$F:$F&amp;'[1]2025年已发货'!$C:$C&amp;'[1]2025年已发货'!$G:$G&amp;'[1]2025年已发货'!$H:$H,'[1]2025年已发货'!$E:$E,"未发货")</f>
        <v>未发货</v>
      </c>
      <c r="I1084" s="4" t="str">
        <f>VLOOKUP(B1084,辅助信息!E:I,3,FALSE)</f>
        <v>（商投建工达州中医药科技园-1工区）达州市通川区达州中医药职业学院犀牛大道北段</v>
      </c>
      <c r="J1084" s="4" t="str">
        <f>VLOOKUP(B1084,辅助信息!E:I,4,FALSE)</f>
        <v>程黄刚</v>
      </c>
      <c r="K1084" s="4">
        <f>VLOOKUP(J1084,辅助信息!H:I,2,FALSE)</f>
        <v>15108211617</v>
      </c>
      <c r="L1084" s="113" t="str">
        <f>VLOOKUP(B1084,辅助信息!E:J,6,FALSE)</f>
        <v>控制炉批号尽量少,优先安排达钢,提前联系到场规格及数量</v>
      </c>
      <c r="M1084" s="98">
        <v>45769</v>
      </c>
      <c r="O1084" s="71">
        <f ca="1" t="shared" si="38"/>
        <v>0</v>
      </c>
      <c r="P1084" s="71">
        <f ca="1" t="shared" si="39"/>
        <v>17</v>
      </c>
      <c r="Q1084" s="8" t="str">
        <f>VLOOKUP(B1084,辅助信息!E:M,9,FALSE)</f>
        <v>ZTWM-CDGS-XS-2024-0134-商投建工达州中医药科技成果示范园项目</v>
      </c>
      <c r="R1084" s="8" t="str">
        <f>_xlfn._xlws.FILTER(辅助信息!D:D,辅助信息!E:E=B1084)</f>
        <v>商投建工达州中医药科技园</v>
      </c>
    </row>
    <row r="1085" hidden="1" spans="2:18">
      <c r="B1085" s="4" t="s">
        <v>47</v>
      </c>
      <c r="C1085" s="5">
        <v>45767</v>
      </c>
      <c r="D1085" s="4" t="str">
        <f>VLOOKUP(B1085,辅助信息!E:K,7,FALSE)</f>
        <v>JWDDCD2025050800081</v>
      </c>
      <c r="E1085" s="4" t="str">
        <f>VLOOKUP(F1085,辅助信息!A:B,2,FALSE)</f>
        <v>螺纹钢</v>
      </c>
      <c r="F1085" s="4" t="s">
        <v>32</v>
      </c>
      <c r="G1085" s="7">
        <v>9</v>
      </c>
      <c r="H1085" s="7" t="str">
        <f>_xlfn.XLOOKUP(C1085&amp;F1085&amp;I1085&amp;J1085,'[1]2025年已发货'!$F:$F&amp;'[1]2025年已发货'!$C:$C&amp;'[1]2025年已发货'!$G:$G&amp;'[1]2025年已发货'!$H:$H,'[1]2025年已发货'!$E:$E,"未发货")</f>
        <v>未发货</v>
      </c>
      <c r="I1085" s="4" t="str">
        <f>VLOOKUP(B1085,辅助信息!E:I,3,FALSE)</f>
        <v>（商投建工达州中医药科技园-1工区）达州市通川区达州中医药职业学院犀牛大道北段</v>
      </c>
      <c r="J1085" s="4" t="str">
        <f>VLOOKUP(B1085,辅助信息!E:I,4,FALSE)</f>
        <v>程黄刚</v>
      </c>
      <c r="K1085" s="4">
        <f>VLOOKUP(J1085,辅助信息!H:I,2,FALSE)</f>
        <v>15108211617</v>
      </c>
      <c r="L1085" s="113" t="str">
        <f>VLOOKUP(B1085,辅助信息!E:J,6,FALSE)</f>
        <v>控制炉批号尽量少,优先安排达钢,提前联系到场规格及数量</v>
      </c>
      <c r="M1085" s="98">
        <v>45769</v>
      </c>
      <c r="O1085" s="71">
        <f ca="1" t="shared" si="38"/>
        <v>0</v>
      </c>
      <c r="P1085" s="71">
        <f ca="1" t="shared" si="39"/>
        <v>17</v>
      </c>
      <c r="Q1085" s="8" t="str">
        <f>VLOOKUP(B1085,辅助信息!E:M,9,FALSE)</f>
        <v>ZTWM-CDGS-XS-2024-0134-商投建工达州中医药科技成果示范园项目</v>
      </c>
      <c r="R1085" s="8" t="str">
        <f>_xlfn._xlws.FILTER(辅助信息!D:D,辅助信息!E:E=B1085)</f>
        <v>商投建工达州中医药科技园</v>
      </c>
    </row>
    <row r="1086" hidden="1" spans="2:18">
      <c r="B1086" s="4" t="s">
        <v>47</v>
      </c>
      <c r="C1086" s="5">
        <v>45767</v>
      </c>
      <c r="D1086" s="4" t="str">
        <f>VLOOKUP(B1086,辅助信息!E:K,7,FALSE)</f>
        <v>JWDDCD2025050800081</v>
      </c>
      <c r="E1086" s="4" t="str">
        <f>VLOOKUP(F1086,辅助信息!A:B,2,FALSE)</f>
        <v>螺纹钢</v>
      </c>
      <c r="F1086" s="4" t="s">
        <v>30</v>
      </c>
      <c r="G1086" s="7">
        <v>6</v>
      </c>
      <c r="H1086" s="7" t="str">
        <f>_xlfn.XLOOKUP(C1086&amp;F1086&amp;I1086&amp;J1086,'[1]2025年已发货'!$F:$F&amp;'[1]2025年已发货'!$C:$C&amp;'[1]2025年已发货'!$G:$G&amp;'[1]2025年已发货'!$H:$H,'[1]2025年已发货'!$E:$E,"未发货")</f>
        <v>未发货</v>
      </c>
      <c r="I1086" s="4" t="str">
        <f>VLOOKUP(B1086,辅助信息!E:I,3,FALSE)</f>
        <v>（商投建工达州中医药科技园-1工区）达州市通川区达州中医药职业学院犀牛大道北段</v>
      </c>
      <c r="J1086" s="4" t="str">
        <f>VLOOKUP(B1086,辅助信息!E:I,4,FALSE)</f>
        <v>程黄刚</v>
      </c>
      <c r="K1086" s="4">
        <f>VLOOKUP(J1086,辅助信息!H:I,2,FALSE)</f>
        <v>15108211617</v>
      </c>
      <c r="L1086" s="113" t="str">
        <f>VLOOKUP(B1086,辅助信息!E:J,6,FALSE)</f>
        <v>控制炉批号尽量少,优先安排达钢,提前联系到场规格及数量</v>
      </c>
      <c r="M1086" s="98">
        <v>45769</v>
      </c>
      <c r="O1086" s="71">
        <f ca="1" t="shared" si="38"/>
        <v>0</v>
      </c>
      <c r="P1086" s="71">
        <f ca="1" t="shared" si="39"/>
        <v>17</v>
      </c>
      <c r="Q1086" s="8" t="str">
        <f>VLOOKUP(B1086,辅助信息!E:M,9,FALSE)</f>
        <v>ZTWM-CDGS-XS-2024-0134-商投建工达州中医药科技成果示范园项目</v>
      </c>
      <c r="R1086" s="8" t="str">
        <f>_xlfn._xlws.FILTER(辅助信息!D:D,辅助信息!E:E=B1086)</f>
        <v>商投建工达州中医药科技园</v>
      </c>
    </row>
    <row r="1087" hidden="1" spans="2:18">
      <c r="B1087" s="4" t="s">
        <v>47</v>
      </c>
      <c r="C1087" s="5">
        <v>45767</v>
      </c>
      <c r="D1087" s="4" t="str">
        <f>VLOOKUP(B1087,辅助信息!E:K,7,FALSE)</f>
        <v>JWDDCD2025050800081</v>
      </c>
      <c r="E1087" s="4" t="str">
        <f>VLOOKUP(F1087,辅助信息!A:B,2,FALSE)</f>
        <v>螺纹钢</v>
      </c>
      <c r="F1087" s="4" t="s">
        <v>33</v>
      </c>
      <c r="G1087" s="7">
        <v>18</v>
      </c>
      <c r="H1087" s="7" t="str">
        <f>_xlfn.XLOOKUP(C1087&amp;F1087&amp;I1087&amp;J1087,'[1]2025年已发货'!$F:$F&amp;'[1]2025年已发货'!$C:$C&amp;'[1]2025年已发货'!$G:$G&amp;'[1]2025年已发货'!$H:$H,'[1]2025年已发货'!$E:$E,"未发货")</f>
        <v>未发货</v>
      </c>
      <c r="I1087" s="4" t="str">
        <f>VLOOKUP(B1087,辅助信息!E:I,3,FALSE)</f>
        <v>（商投建工达州中医药科技园-1工区）达州市通川区达州中医药职业学院犀牛大道北段</v>
      </c>
      <c r="J1087" s="4" t="str">
        <f>VLOOKUP(B1087,辅助信息!E:I,4,FALSE)</f>
        <v>程黄刚</v>
      </c>
      <c r="K1087" s="4">
        <f>VLOOKUP(J1087,辅助信息!H:I,2,FALSE)</f>
        <v>15108211617</v>
      </c>
      <c r="L1087" s="113" t="str">
        <f>VLOOKUP(B1087,辅助信息!E:J,6,FALSE)</f>
        <v>控制炉批号尽量少,优先安排达钢,提前联系到场规格及数量</v>
      </c>
      <c r="M1087" s="98">
        <v>45769</v>
      </c>
      <c r="O1087" s="71">
        <f ca="1" t="shared" ref="O1087:O1150" si="40">IF(OR(M1087="",N1087&lt;&gt;""),"",MAX(M1087-TODAY(),0))</f>
        <v>0</v>
      </c>
      <c r="P1087" s="71">
        <f ca="1" t="shared" si="39"/>
        <v>17</v>
      </c>
      <c r="Q1087" s="8" t="str">
        <f>VLOOKUP(B1087,辅助信息!E:M,9,FALSE)</f>
        <v>ZTWM-CDGS-XS-2024-0134-商投建工达州中医药科技成果示范园项目</v>
      </c>
      <c r="R1087" s="8" t="str">
        <f>_xlfn._xlws.FILTER(辅助信息!D:D,辅助信息!E:E=B1087)</f>
        <v>商投建工达州中医药科技园</v>
      </c>
    </row>
    <row r="1088" hidden="1" spans="2:18">
      <c r="B1088" s="4" t="s">
        <v>47</v>
      </c>
      <c r="C1088" s="5">
        <v>45767</v>
      </c>
      <c r="D1088" s="4" t="str">
        <f>VLOOKUP(B1088,辅助信息!E:K,7,FALSE)</f>
        <v>JWDDCD2025050800081</v>
      </c>
      <c r="E1088" s="4" t="str">
        <f>VLOOKUP(F1088,辅助信息!A:B,2,FALSE)</f>
        <v>螺纹钢</v>
      </c>
      <c r="F1088" s="4" t="s">
        <v>28</v>
      </c>
      <c r="G1088" s="7">
        <v>39</v>
      </c>
      <c r="H1088" s="7" t="str">
        <f>_xlfn.XLOOKUP(C1088&amp;F1088&amp;I1088&amp;J1088,'[1]2025年已发货'!$F:$F&amp;'[1]2025年已发货'!$C:$C&amp;'[1]2025年已发货'!$G:$G&amp;'[1]2025年已发货'!$H:$H,'[1]2025年已发货'!$E:$E,"未发货")</f>
        <v>未发货</v>
      </c>
      <c r="I1088" s="4" t="str">
        <f>VLOOKUP(B1088,辅助信息!E:I,3,FALSE)</f>
        <v>（商投建工达州中医药科技园-1工区）达州市通川区达州中医药职业学院犀牛大道北段</v>
      </c>
      <c r="J1088" s="4" t="str">
        <f>VLOOKUP(B1088,辅助信息!E:I,4,FALSE)</f>
        <v>程黄刚</v>
      </c>
      <c r="K1088" s="4">
        <f>VLOOKUP(J1088,辅助信息!H:I,2,FALSE)</f>
        <v>15108211617</v>
      </c>
      <c r="L1088" s="113" t="str">
        <f>VLOOKUP(B1088,辅助信息!E:J,6,FALSE)</f>
        <v>控制炉批号尽量少,优先安排达钢,提前联系到场规格及数量</v>
      </c>
      <c r="M1088" s="98">
        <v>45769</v>
      </c>
      <c r="O1088" s="71">
        <f ca="1" t="shared" si="40"/>
        <v>0</v>
      </c>
      <c r="P1088" s="71">
        <f ca="1" t="shared" si="39"/>
        <v>17</v>
      </c>
      <c r="Q1088" s="8" t="str">
        <f>VLOOKUP(B1088,辅助信息!E:M,9,FALSE)</f>
        <v>ZTWM-CDGS-XS-2024-0134-商投建工达州中医药科技成果示范园项目</v>
      </c>
      <c r="R1088" s="8" t="str">
        <f>_xlfn._xlws.FILTER(辅助信息!D:D,辅助信息!E:E=B1088)</f>
        <v>商投建工达州中医药科技园</v>
      </c>
    </row>
    <row r="1089" hidden="1" spans="2:18">
      <c r="B1089" s="4" t="s">
        <v>47</v>
      </c>
      <c r="C1089" s="5">
        <v>45767</v>
      </c>
      <c r="D1089" s="4" t="str">
        <f>VLOOKUP(B1089,辅助信息!E:K,7,FALSE)</f>
        <v>JWDDCD2025050800081</v>
      </c>
      <c r="E1089" s="4" t="str">
        <f>VLOOKUP(F1089,辅助信息!A:B,2,FALSE)</f>
        <v>螺纹钢</v>
      </c>
      <c r="F1089" s="4" t="s">
        <v>18</v>
      </c>
      <c r="G1089" s="7">
        <v>18</v>
      </c>
      <c r="H1089" s="7" t="str">
        <f>_xlfn.XLOOKUP(C1089&amp;F1089&amp;I1089&amp;J1089,'[1]2025年已发货'!$F:$F&amp;'[1]2025年已发货'!$C:$C&amp;'[1]2025年已发货'!$G:$G&amp;'[1]2025年已发货'!$H:$H,'[1]2025年已发货'!$E:$E,"未发货")</f>
        <v>未发货</v>
      </c>
      <c r="I1089" s="4" t="str">
        <f>VLOOKUP(B1089,辅助信息!E:I,3,FALSE)</f>
        <v>（商投建工达州中医药科技园-1工区）达州市通川区达州中医药职业学院犀牛大道北段</v>
      </c>
      <c r="J1089" s="4" t="str">
        <f>VLOOKUP(B1089,辅助信息!E:I,4,FALSE)</f>
        <v>程黄刚</v>
      </c>
      <c r="K1089" s="4">
        <f>VLOOKUP(J1089,辅助信息!H:I,2,FALSE)</f>
        <v>15108211617</v>
      </c>
      <c r="L1089" s="113" t="str">
        <f>VLOOKUP(B1089,辅助信息!E:J,6,FALSE)</f>
        <v>控制炉批号尽量少,优先安排达钢,提前联系到场规格及数量</v>
      </c>
      <c r="M1089" s="98">
        <v>45769</v>
      </c>
      <c r="O1089" s="71">
        <f ca="1" t="shared" si="40"/>
        <v>0</v>
      </c>
      <c r="P1089" s="71">
        <f ca="1" t="shared" si="39"/>
        <v>17</v>
      </c>
      <c r="Q1089" s="8" t="str">
        <f>VLOOKUP(B1089,辅助信息!E:M,9,FALSE)</f>
        <v>ZTWM-CDGS-XS-2024-0134-商投建工达州中医药科技成果示范园项目</v>
      </c>
      <c r="R1089" s="8" t="str">
        <f>_xlfn._xlws.FILTER(辅助信息!D:D,辅助信息!E:E=B1089)</f>
        <v>商投建工达州中医药科技园</v>
      </c>
    </row>
    <row r="1090" hidden="1" spans="2:18">
      <c r="B1090" s="4" t="s">
        <v>81</v>
      </c>
      <c r="C1090" s="5">
        <v>45770</v>
      </c>
      <c r="D1090" s="4" t="str">
        <f>VLOOKUP(B1090,辅助信息!E:K,7,FALSE)</f>
        <v>JWDDCD2025050700178</v>
      </c>
      <c r="E1090" s="4" t="str">
        <f>VLOOKUP(F1090,辅助信息!A:B,2,FALSE)</f>
        <v>高线</v>
      </c>
      <c r="F1090" s="4" t="s">
        <v>53</v>
      </c>
      <c r="G1090" s="7">
        <v>2</v>
      </c>
      <c r="H1090" s="7">
        <f>_xlfn.XLOOKUP(C1090&amp;F1090&amp;I1090&amp;J1090,'[1]2025年已发货'!$F:$F&amp;'[1]2025年已发货'!$C:$C&amp;'[1]2025年已发货'!$G:$G&amp;'[1]2025年已发货'!$H:$H,'[1]2025年已发货'!$E:$E,"未发货")</f>
        <v>2</v>
      </c>
      <c r="I1090" s="4" t="str">
        <f>VLOOKUP(B1090,辅助信息!E:I,3,FALSE)</f>
        <v>（华西简阳西城嘉苑）四川省成都市简阳市简城街道高屋村</v>
      </c>
      <c r="J1090" s="4" t="str">
        <f>VLOOKUP(B1090,辅助信息!E:I,4,FALSE)</f>
        <v>张瀚镭</v>
      </c>
      <c r="K1090" s="4">
        <f>VLOOKUP(J1090,辅助信息!H:I,2,FALSE)</f>
        <v>15884666220</v>
      </c>
      <c r="L1090" s="116" t="str">
        <f>VLOOKUP(B1090,辅助信息!E:J,6,FALSE)</f>
        <v>优先威钢发货,我方卸车,新老国标钢厂不加价可直发</v>
      </c>
      <c r="M1090" s="98">
        <v>45769</v>
      </c>
      <c r="O1090" s="71">
        <f ca="1" t="shared" si="40"/>
        <v>0</v>
      </c>
      <c r="P1090" s="71">
        <f ca="1" t="shared" si="39"/>
        <v>17</v>
      </c>
      <c r="Q1090" s="72" t="str">
        <f>VLOOKUP(B1090,辅助信息!E:M,9,FALSE)</f>
        <v>ZTWM-CDGS-XS-2024-0030-华西集采-简州大道</v>
      </c>
      <c r="R1090" s="72" t="str">
        <f>_xlfn._xlws.FILTER(辅助信息!D:D,辅助信息!E:E=B1090)</f>
        <v>华西简阳西城嘉苑</v>
      </c>
    </row>
    <row r="1091" hidden="1" spans="2:18">
      <c r="B1091" s="4" t="s">
        <v>81</v>
      </c>
      <c r="C1091" s="5">
        <v>45770</v>
      </c>
      <c r="D1091" s="4" t="str">
        <f>VLOOKUP(B1091,辅助信息!E:K,7,FALSE)</f>
        <v>JWDDCD2025050700178</v>
      </c>
      <c r="E1091" s="4" t="str">
        <f>VLOOKUP(F1091,辅助信息!A:B,2,FALSE)</f>
        <v>盘螺</v>
      </c>
      <c r="F1091" s="4" t="s">
        <v>40</v>
      </c>
      <c r="G1091" s="7">
        <v>5</v>
      </c>
      <c r="H1091" s="7">
        <f>_xlfn.XLOOKUP(C1091&amp;F1091&amp;I1091&amp;J1091,'[1]2025年已发货'!$F:$F&amp;'[1]2025年已发货'!$C:$C&amp;'[1]2025年已发货'!$G:$G&amp;'[1]2025年已发货'!$H:$H,'[1]2025年已发货'!$E:$E,"未发货")</f>
        <v>5</v>
      </c>
      <c r="I1091" s="4" t="str">
        <f>VLOOKUP(B1091,辅助信息!E:I,3,FALSE)</f>
        <v>（华西简阳西城嘉苑）四川省成都市简阳市简城街道高屋村</v>
      </c>
      <c r="J1091" s="4" t="str">
        <f>VLOOKUP(B1091,辅助信息!E:I,4,FALSE)</f>
        <v>张瀚镭</v>
      </c>
      <c r="K1091" s="4">
        <f>VLOOKUP(J1091,辅助信息!H:I,2,FALSE)</f>
        <v>15884666220</v>
      </c>
      <c r="L1091" s="116" t="str">
        <f>VLOOKUP(B1091,辅助信息!E:J,6,FALSE)</f>
        <v>优先威钢发货,我方卸车,新老国标钢厂不加价可直发</v>
      </c>
      <c r="M1091" s="98">
        <v>45769</v>
      </c>
      <c r="O1091" s="71">
        <f ca="1" t="shared" si="40"/>
        <v>0</v>
      </c>
      <c r="P1091" s="71">
        <f ca="1" t="shared" si="39"/>
        <v>17</v>
      </c>
      <c r="Q1091" s="72" t="str">
        <f>VLOOKUP(B1091,辅助信息!E:M,9,FALSE)</f>
        <v>ZTWM-CDGS-XS-2024-0030-华西集采-简州大道</v>
      </c>
      <c r="R1091" s="72" t="str">
        <f>_xlfn._xlws.FILTER(辅助信息!D:D,辅助信息!E:E=B1091)</f>
        <v>华西简阳西城嘉苑</v>
      </c>
    </row>
    <row r="1092" hidden="1" spans="2:18">
      <c r="B1092" s="4" t="s">
        <v>81</v>
      </c>
      <c r="C1092" s="5">
        <v>45770</v>
      </c>
      <c r="D1092" s="4" t="str">
        <f>VLOOKUP(B1092,辅助信息!E:K,7,FALSE)</f>
        <v>JWDDCD2025050700178</v>
      </c>
      <c r="E1092" s="4" t="str">
        <f>VLOOKUP(F1092,辅助信息!A:B,2,FALSE)</f>
        <v>盘螺</v>
      </c>
      <c r="F1092" s="4" t="s">
        <v>41</v>
      </c>
      <c r="G1092" s="7">
        <v>8</v>
      </c>
      <c r="H1092" s="7">
        <f>_xlfn.XLOOKUP(C1092&amp;F1092&amp;I1092&amp;J1092,'[1]2025年已发货'!$F:$F&amp;'[1]2025年已发货'!$C:$C&amp;'[1]2025年已发货'!$G:$G&amp;'[1]2025年已发货'!$H:$H,'[1]2025年已发货'!$E:$E,"未发货")</f>
        <v>8</v>
      </c>
      <c r="I1092" s="4" t="str">
        <f>VLOOKUP(B1092,辅助信息!E:I,3,FALSE)</f>
        <v>（华西简阳西城嘉苑）四川省成都市简阳市简城街道高屋村</v>
      </c>
      <c r="J1092" s="4" t="str">
        <f>VLOOKUP(B1092,辅助信息!E:I,4,FALSE)</f>
        <v>张瀚镭</v>
      </c>
      <c r="K1092" s="4">
        <f>VLOOKUP(J1092,辅助信息!H:I,2,FALSE)</f>
        <v>15884666220</v>
      </c>
      <c r="L1092" s="116" t="str">
        <f>VLOOKUP(B1092,辅助信息!E:J,6,FALSE)</f>
        <v>优先威钢发货,我方卸车,新老国标钢厂不加价可直发</v>
      </c>
      <c r="M1092" s="98">
        <v>45769</v>
      </c>
      <c r="O1092" s="71">
        <f ca="1" t="shared" si="40"/>
        <v>0</v>
      </c>
      <c r="P1092" s="71">
        <f ca="1" t="shared" si="39"/>
        <v>17</v>
      </c>
      <c r="Q1092" s="72" t="str">
        <f>VLOOKUP(B1092,辅助信息!E:M,9,FALSE)</f>
        <v>ZTWM-CDGS-XS-2024-0030-华西集采-简州大道</v>
      </c>
      <c r="R1092" s="72" t="str">
        <f>_xlfn._xlws.FILTER(辅助信息!D:D,辅助信息!E:E=B1092)</f>
        <v>华西简阳西城嘉苑</v>
      </c>
    </row>
    <row r="1093" hidden="1" spans="2:18">
      <c r="B1093" s="4" t="s">
        <v>81</v>
      </c>
      <c r="C1093" s="5">
        <v>45770</v>
      </c>
      <c r="D1093" s="4" t="str">
        <f>VLOOKUP(B1093,辅助信息!E:K,7,FALSE)</f>
        <v>JWDDCD2025050700178</v>
      </c>
      <c r="E1093" s="4" t="str">
        <f>VLOOKUP(F1093,辅助信息!A:B,2,FALSE)</f>
        <v>盘螺</v>
      </c>
      <c r="F1093" s="4" t="s">
        <v>26</v>
      </c>
      <c r="G1093" s="7">
        <v>22</v>
      </c>
      <c r="H1093" s="7" t="str">
        <f>_xlfn.XLOOKUP(C1093&amp;F1093&amp;I1093&amp;J1093,'[1]2025年已发货'!$F:$F&amp;'[1]2025年已发货'!$C:$C&amp;'[1]2025年已发货'!$G:$G&amp;'[1]2025年已发货'!$H:$H,'[1]2025年已发货'!$E:$E,"未发货")</f>
        <v>未发货</v>
      </c>
      <c r="I1093" s="4" t="str">
        <f>VLOOKUP(B1093,辅助信息!E:I,3,FALSE)</f>
        <v>（华西简阳西城嘉苑）四川省成都市简阳市简城街道高屋村</v>
      </c>
      <c r="J1093" s="4" t="str">
        <f>VLOOKUP(B1093,辅助信息!E:I,4,FALSE)</f>
        <v>张瀚镭</v>
      </c>
      <c r="K1093" s="4">
        <f>VLOOKUP(J1093,辅助信息!H:I,2,FALSE)</f>
        <v>15884666220</v>
      </c>
      <c r="L1093" s="116" t="str">
        <f>VLOOKUP(B1093,辅助信息!E:J,6,FALSE)</f>
        <v>优先威钢发货,我方卸车,新老国标钢厂不加价可直发</v>
      </c>
      <c r="M1093" s="98">
        <v>45769</v>
      </c>
      <c r="O1093" s="71">
        <f ca="1" t="shared" si="40"/>
        <v>0</v>
      </c>
      <c r="P1093" s="71">
        <f ca="1" t="shared" si="39"/>
        <v>17</v>
      </c>
      <c r="Q1093" s="72" t="str">
        <f>VLOOKUP(B1093,辅助信息!E:M,9,FALSE)</f>
        <v>ZTWM-CDGS-XS-2024-0030-华西集采-简州大道</v>
      </c>
      <c r="R1093" s="72" t="str">
        <f>_xlfn._xlws.FILTER(辅助信息!D:D,辅助信息!E:E=B1093)</f>
        <v>华西简阳西城嘉苑</v>
      </c>
    </row>
    <row r="1094" hidden="1" spans="2:18">
      <c r="B1094" s="4" t="s">
        <v>81</v>
      </c>
      <c r="C1094" s="5">
        <v>45770</v>
      </c>
      <c r="D1094" s="4" t="str">
        <f>VLOOKUP(B1094,辅助信息!E:K,7,FALSE)</f>
        <v>JWDDCD2025050700178</v>
      </c>
      <c r="E1094" s="4" t="str">
        <f>VLOOKUP(F1094,辅助信息!A:B,2,FALSE)</f>
        <v>螺纹钢</v>
      </c>
      <c r="F1094" s="4" t="s">
        <v>32</v>
      </c>
      <c r="G1094" s="7">
        <v>35</v>
      </c>
      <c r="H1094" s="7">
        <f>_xlfn.XLOOKUP(C1094&amp;F1094&amp;I1094&amp;J1094,'[1]2025年已发货'!$F:$F&amp;'[1]2025年已发货'!$C:$C&amp;'[1]2025年已发货'!$G:$G&amp;'[1]2025年已发货'!$H:$H,'[1]2025年已发货'!$E:$E,"未发货")</f>
        <v>35</v>
      </c>
      <c r="I1094" s="4" t="str">
        <f>VLOOKUP(B1094,辅助信息!E:I,3,FALSE)</f>
        <v>（华西简阳西城嘉苑）四川省成都市简阳市简城街道高屋村</v>
      </c>
      <c r="J1094" s="4" t="str">
        <f>VLOOKUP(B1094,辅助信息!E:I,4,FALSE)</f>
        <v>张瀚镭</v>
      </c>
      <c r="K1094" s="4">
        <f>VLOOKUP(J1094,辅助信息!H:I,2,FALSE)</f>
        <v>15884666220</v>
      </c>
      <c r="L1094" s="116" t="str">
        <f>VLOOKUP(B1094,辅助信息!E:J,6,FALSE)</f>
        <v>优先威钢发货,我方卸车,新老国标钢厂不加价可直发</v>
      </c>
      <c r="M1094" s="98">
        <v>45769</v>
      </c>
      <c r="O1094" s="71">
        <f ca="1" t="shared" si="40"/>
        <v>0</v>
      </c>
      <c r="P1094" s="71">
        <f ca="1" t="shared" si="39"/>
        <v>17</v>
      </c>
      <c r="Q1094" s="72" t="str">
        <f>VLOOKUP(B1094,辅助信息!E:M,9,FALSE)</f>
        <v>ZTWM-CDGS-XS-2024-0030-华西集采-简州大道</v>
      </c>
      <c r="R1094" s="72" t="str">
        <f>_xlfn._xlws.FILTER(辅助信息!D:D,辅助信息!E:E=B1094)</f>
        <v>华西简阳西城嘉苑</v>
      </c>
    </row>
    <row r="1095" hidden="1" spans="2:18">
      <c r="B1095" s="4" t="s">
        <v>81</v>
      </c>
      <c r="C1095" s="5">
        <v>45770</v>
      </c>
      <c r="D1095" s="4" t="str">
        <f>VLOOKUP(B1095,辅助信息!E:K,7,FALSE)</f>
        <v>JWDDCD2025050700178</v>
      </c>
      <c r="E1095" s="4" t="str">
        <f>VLOOKUP(F1095,辅助信息!A:B,2,FALSE)</f>
        <v>螺纹钢</v>
      </c>
      <c r="F1095" s="4" t="s">
        <v>33</v>
      </c>
      <c r="G1095" s="7">
        <f>120-8</f>
        <v>112</v>
      </c>
      <c r="H1095" s="7">
        <v>92</v>
      </c>
      <c r="I1095" s="4" t="str">
        <f>VLOOKUP(B1095,辅助信息!E:I,3,FALSE)</f>
        <v>（华西简阳西城嘉苑）四川省成都市简阳市简城街道高屋村</v>
      </c>
      <c r="J1095" s="4" t="str">
        <f>VLOOKUP(B1095,辅助信息!E:I,4,FALSE)</f>
        <v>张瀚镭</v>
      </c>
      <c r="K1095" s="4">
        <f>VLOOKUP(J1095,辅助信息!H:I,2,FALSE)</f>
        <v>15884666220</v>
      </c>
      <c r="L1095" s="116" t="str">
        <f>VLOOKUP(B1095,辅助信息!E:J,6,FALSE)</f>
        <v>优先威钢发货,我方卸车,新老国标钢厂不加价可直发</v>
      </c>
      <c r="M1095" s="98">
        <v>45769</v>
      </c>
      <c r="O1095" s="71">
        <f ca="1" t="shared" si="40"/>
        <v>0</v>
      </c>
      <c r="P1095" s="71">
        <f ca="1" t="shared" si="39"/>
        <v>17</v>
      </c>
      <c r="Q1095" s="72" t="str">
        <f>VLOOKUP(B1095,辅助信息!E:M,9,FALSE)</f>
        <v>ZTWM-CDGS-XS-2024-0030-华西集采-简州大道</v>
      </c>
      <c r="R1095" s="72" t="str">
        <f>_xlfn._xlws.FILTER(辅助信息!D:D,辅助信息!E:E=B1095)</f>
        <v>华西简阳西城嘉苑</v>
      </c>
    </row>
    <row r="1096" hidden="1" spans="2:18">
      <c r="B1096" s="4" t="s">
        <v>64</v>
      </c>
      <c r="C1096" s="5">
        <v>45770</v>
      </c>
      <c r="D1096" s="4" t="str">
        <f>VLOOKUP(B1096,辅助信息!E:K,7,FALSE)</f>
        <v>JWDDCD2024102400111</v>
      </c>
      <c r="E1096" s="4" t="str">
        <f>VLOOKUP(F1096,辅助信息!A:B,2,FALSE)</f>
        <v>螺纹钢</v>
      </c>
      <c r="F1096" s="4" t="s">
        <v>65</v>
      </c>
      <c r="G1096" s="7">
        <v>21</v>
      </c>
      <c r="H1096" s="7" t="str">
        <f>_xlfn.XLOOKUP(C1096&amp;F1096&amp;I1096&amp;J1096,'[1]2025年已发货'!$F:$F&amp;'[1]2025年已发货'!$C:$C&amp;'[1]2025年已发货'!$G:$G&amp;'[1]2025年已发货'!$H:$H,'[1]2025年已发货'!$E:$E,"未发货")</f>
        <v>未发货</v>
      </c>
      <c r="I1096" s="4" t="str">
        <f>VLOOKUP(B1096,辅助信息!E:I,3,FALSE)</f>
        <v>（五冶达州国道542项目-三工区桥梁3工段）四川省达州市达川区赵固镇水文村原村委会下300米</v>
      </c>
      <c r="J1096" s="4" t="str">
        <f>VLOOKUP(B1096,辅助信息!E:I,4,FALSE)</f>
        <v>李代茂</v>
      </c>
      <c r="K1096" s="4">
        <f>VLOOKUP(J1096,辅助信息!H:I,2,FALSE)</f>
        <v>18302833536</v>
      </c>
      <c r="L1096" s="116" t="str">
        <f>VLOOKUP(B1096,辅助信息!E:J,6,FALSE)</f>
        <v>五冶建设送货单,送货车型9.6米,装货前联系收货人核实到场规格,没提前告知进场规格现场不给予接收</v>
      </c>
      <c r="M1096" s="98">
        <v>45768</v>
      </c>
      <c r="O1096" s="71">
        <f ca="1" t="shared" si="40"/>
        <v>0</v>
      </c>
      <c r="P1096" s="71">
        <f ca="1" t="shared" si="39"/>
        <v>18</v>
      </c>
      <c r="Q1096" s="72" t="str">
        <f>VLOOKUP(B1096,辅助信息!E:M,9,FALSE)</f>
        <v>ZTWM-CDGS-XS-2024-0181-五冶天府-国道542项目（二批次）</v>
      </c>
      <c r="R1096" s="72" t="str">
        <f>_xlfn._xlws.FILTER(辅助信息!D:D,辅助信息!E:E=B1096)</f>
        <v>五冶达州国道542项目</v>
      </c>
    </row>
    <row r="1097" hidden="1" spans="2:18">
      <c r="B1097" s="4" t="s">
        <v>47</v>
      </c>
      <c r="C1097" s="5">
        <v>45770</v>
      </c>
      <c r="D1097" s="4" t="str">
        <f>VLOOKUP(B1097,辅助信息!E:K,7,FALSE)</f>
        <v>JWDDCD2025050800081</v>
      </c>
      <c r="E1097" s="4" t="str">
        <f>VLOOKUP(F1097,辅助信息!A:B,2,FALSE)</f>
        <v>盘螺</v>
      </c>
      <c r="F1097" s="4" t="s">
        <v>49</v>
      </c>
      <c r="G1097" s="7">
        <v>2</v>
      </c>
      <c r="H1097" s="7">
        <f>_xlfn.XLOOKUP(C1097&amp;F1097&amp;I1097&amp;J1097,'[1]2025年已发货'!$F:$F&amp;'[1]2025年已发货'!$C:$C&amp;'[1]2025年已发货'!$G:$G&amp;'[1]2025年已发货'!$H:$H,'[1]2025年已发货'!$E:$E,"未发货")</f>
        <v>2</v>
      </c>
      <c r="I1097" s="4" t="str">
        <f>VLOOKUP(B1097,辅助信息!E:I,3,FALSE)</f>
        <v>（商投建工达州中医药科技园-1工区）达州市通川区达州中医药职业学院犀牛大道北段</v>
      </c>
      <c r="J1097" s="4" t="str">
        <f>VLOOKUP(B1097,辅助信息!E:I,4,FALSE)</f>
        <v>程黄刚</v>
      </c>
      <c r="K1097" s="4">
        <f>VLOOKUP(J1097,辅助信息!H:I,2,FALSE)</f>
        <v>15108211617</v>
      </c>
      <c r="L1097" s="116" t="str">
        <f>VLOOKUP(B1097,辅助信息!E:J,6,FALSE)</f>
        <v>控制炉批号尽量少,优先安排达钢,提前联系到场规格及数量</v>
      </c>
      <c r="M1097" s="98">
        <v>45769</v>
      </c>
      <c r="O1097" s="71">
        <f ca="1" t="shared" si="40"/>
        <v>0</v>
      </c>
      <c r="P1097" s="71">
        <f ca="1" t="shared" si="39"/>
        <v>17</v>
      </c>
      <c r="Q1097" s="72" t="str">
        <f>VLOOKUP(B1097,辅助信息!E:M,9,FALSE)</f>
        <v>ZTWM-CDGS-XS-2024-0134-商投建工达州中医药科技成果示范园项目</v>
      </c>
      <c r="R1097" s="72" t="str">
        <f>_xlfn._xlws.FILTER(辅助信息!D:D,辅助信息!E:E=B1097)</f>
        <v>商投建工达州中医药科技园</v>
      </c>
    </row>
    <row r="1098" hidden="1" spans="2:18">
      <c r="B1098" s="4" t="s">
        <v>47</v>
      </c>
      <c r="C1098" s="5">
        <v>45770</v>
      </c>
      <c r="D1098" s="4" t="str">
        <f>VLOOKUP(B1098,辅助信息!E:K,7,FALSE)</f>
        <v>JWDDCD2025050800081</v>
      </c>
      <c r="E1098" s="4" t="str">
        <f>VLOOKUP(F1098,辅助信息!A:B,2,FALSE)</f>
        <v>盘螺</v>
      </c>
      <c r="F1098" s="4" t="s">
        <v>40</v>
      </c>
      <c r="G1098" s="7">
        <v>8</v>
      </c>
      <c r="H1098" s="7">
        <f>_xlfn.XLOOKUP(C1098&amp;F1098&amp;I1098&amp;J1098,'[1]2025年已发货'!$F:$F&amp;'[1]2025年已发货'!$C:$C&amp;'[1]2025年已发货'!$G:$G&amp;'[1]2025年已发货'!$H:$H,'[1]2025年已发货'!$E:$E,"未发货")</f>
        <v>8</v>
      </c>
      <c r="I1098" s="4" t="str">
        <f>VLOOKUP(B1098,辅助信息!E:I,3,FALSE)</f>
        <v>（商投建工达州中医药科技园-1工区）达州市通川区达州中医药职业学院犀牛大道北段</v>
      </c>
      <c r="J1098" s="4" t="str">
        <f>VLOOKUP(B1098,辅助信息!E:I,4,FALSE)</f>
        <v>程黄刚</v>
      </c>
      <c r="K1098" s="4">
        <f>VLOOKUP(J1098,辅助信息!H:I,2,FALSE)</f>
        <v>15108211617</v>
      </c>
      <c r="L1098" s="116" t="str">
        <f>VLOOKUP(B1098,辅助信息!E:J,6,FALSE)</f>
        <v>控制炉批号尽量少,优先安排达钢,提前联系到场规格及数量</v>
      </c>
      <c r="M1098" s="98">
        <v>45769</v>
      </c>
      <c r="O1098" s="71">
        <f ca="1" t="shared" si="40"/>
        <v>0</v>
      </c>
      <c r="P1098" s="71">
        <f ca="1" t="shared" si="39"/>
        <v>17</v>
      </c>
      <c r="Q1098" s="72" t="str">
        <f>VLOOKUP(B1098,辅助信息!E:M,9,FALSE)</f>
        <v>ZTWM-CDGS-XS-2024-0134-商投建工达州中医药科技成果示范园项目</v>
      </c>
      <c r="R1098" s="72" t="str">
        <f>_xlfn._xlws.FILTER(辅助信息!D:D,辅助信息!E:E=B1098)</f>
        <v>商投建工达州中医药科技园</v>
      </c>
    </row>
    <row r="1099" hidden="1" spans="2:18">
      <c r="B1099" s="4" t="s">
        <v>47</v>
      </c>
      <c r="C1099" s="5">
        <v>45770</v>
      </c>
      <c r="D1099" s="4" t="str">
        <f>VLOOKUP(B1099,辅助信息!E:K,7,FALSE)</f>
        <v>JWDDCD2025050800081</v>
      </c>
      <c r="E1099" s="4" t="str">
        <f>VLOOKUP(F1099,辅助信息!A:B,2,FALSE)</f>
        <v>盘螺</v>
      </c>
      <c r="F1099" s="4" t="s">
        <v>41</v>
      </c>
      <c r="G1099" s="7">
        <v>8</v>
      </c>
      <c r="H1099" s="7">
        <f>_xlfn.XLOOKUP(C1099&amp;F1099&amp;I1099&amp;J1099,'[1]2025年已发货'!$F:$F&amp;'[1]2025年已发货'!$C:$C&amp;'[1]2025年已发货'!$G:$G&amp;'[1]2025年已发货'!$H:$H,'[1]2025年已发货'!$E:$E,"未发货")</f>
        <v>8</v>
      </c>
      <c r="I1099" s="4" t="str">
        <f>VLOOKUP(B1099,辅助信息!E:I,3,FALSE)</f>
        <v>（商投建工达州中医药科技园-1工区）达州市通川区达州中医药职业学院犀牛大道北段</v>
      </c>
      <c r="J1099" s="4" t="str">
        <f>VLOOKUP(B1099,辅助信息!E:I,4,FALSE)</f>
        <v>程黄刚</v>
      </c>
      <c r="K1099" s="4">
        <f>VLOOKUP(J1099,辅助信息!H:I,2,FALSE)</f>
        <v>15108211617</v>
      </c>
      <c r="L1099" s="116" t="str">
        <f>VLOOKUP(B1099,辅助信息!E:J,6,FALSE)</f>
        <v>控制炉批号尽量少,优先安排达钢,提前联系到场规格及数量</v>
      </c>
      <c r="M1099" s="98">
        <v>45769</v>
      </c>
      <c r="O1099" s="71">
        <f ca="1" t="shared" si="40"/>
        <v>0</v>
      </c>
      <c r="P1099" s="71">
        <f ca="1" t="shared" si="39"/>
        <v>17</v>
      </c>
      <c r="Q1099" s="72" t="str">
        <f>VLOOKUP(B1099,辅助信息!E:M,9,FALSE)</f>
        <v>ZTWM-CDGS-XS-2024-0134-商投建工达州中医药科技成果示范园项目</v>
      </c>
      <c r="R1099" s="72" t="str">
        <f>_xlfn._xlws.FILTER(辅助信息!D:D,辅助信息!E:E=B1099)</f>
        <v>商投建工达州中医药科技园</v>
      </c>
    </row>
    <row r="1100" hidden="1" spans="2:18">
      <c r="B1100" s="4" t="s">
        <v>47</v>
      </c>
      <c r="C1100" s="5">
        <v>45770</v>
      </c>
      <c r="D1100" s="4" t="str">
        <f>VLOOKUP(B1100,辅助信息!E:K,7,FALSE)</f>
        <v>JWDDCD2025050800081</v>
      </c>
      <c r="E1100" s="4" t="str">
        <f>VLOOKUP(F1100,辅助信息!A:B,2,FALSE)</f>
        <v>螺纹钢</v>
      </c>
      <c r="F1100" s="4" t="s">
        <v>19</v>
      </c>
      <c r="G1100" s="7">
        <v>3</v>
      </c>
      <c r="H1100" s="7">
        <f>_xlfn.XLOOKUP(C1100&amp;F1100&amp;I1100&amp;J1100,'[1]2025年已发货'!$F:$F&amp;'[1]2025年已发货'!$C:$C&amp;'[1]2025年已发货'!$G:$G&amp;'[1]2025年已发货'!$H:$H,'[1]2025年已发货'!$E:$E,"未发货")</f>
        <v>3</v>
      </c>
      <c r="I1100" s="4" t="str">
        <f>VLOOKUP(B1100,辅助信息!E:I,3,FALSE)</f>
        <v>（商投建工达州中医药科技园-1工区）达州市通川区达州中医药职业学院犀牛大道北段</v>
      </c>
      <c r="J1100" s="4" t="str">
        <f>VLOOKUP(B1100,辅助信息!E:I,4,FALSE)</f>
        <v>程黄刚</v>
      </c>
      <c r="K1100" s="4">
        <f>VLOOKUP(J1100,辅助信息!H:I,2,FALSE)</f>
        <v>15108211617</v>
      </c>
      <c r="L1100" s="116" t="str">
        <f>VLOOKUP(B1100,辅助信息!E:J,6,FALSE)</f>
        <v>控制炉批号尽量少,优先安排达钢,提前联系到场规格及数量</v>
      </c>
      <c r="M1100" s="98">
        <v>45769</v>
      </c>
      <c r="O1100" s="71">
        <f ca="1" t="shared" si="40"/>
        <v>0</v>
      </c>
      <c r="P1100" s="71">
        <f ca="1" t="shared" si="39"/>
        <v>17</v>
      </c>
      <c r="Q1100" s="72" t="str">
        <f>VLOOKUP(B1100,辅助信息!E:M,9,FALSE)</f>
        <v>ZTWM-CDGS-XS-2024-0134-商投建工达州中医药科技成果示范园项目</v>
      </c>
      <c r="R1100" s="72" t="str">
        <f>_xlfn._xlws.FILTER(辅助信息!D:D,辅助信息!E:E=B1100)</f>
        <v>商投建工达州中医药科技园</v>
      </c>
    </row>
    <row r="1101" hidden="1" spans="2:18">
      <c r="B1101" s="4" t="s">
        <v>47</v>
      </c>
      <c r="C1101" s="5">
        <v>45770</v>
      </c>
      <c r="D1101" s="4" t="str">
        <f>VLOOKUP(B1101,辅助信息!E:K,7,FALSE)</f>
        <v>JWDDCD2025050800081</v>
      </c>
      <c r="E1101" s="4" t="str">
        <f>VLOOKUP(F1101,辅助信息!A:B,2,FALSE)</f>
        <v>螺纹钢</v>
      </c>
      <c r="F1101" s="4" t="s">
        <v>30</v>
      </c>
      <c r="G1101" s="7">
        <v>6</v>
      </c>
      <c r="H1101" s="7">
        <f>_xlfn.XLOOKUP(C1101&amp;F1101&amp;I1101&amp;J1101,'[1]2025年已发货'!$F:$F&amp;'[1]2025年已发货'!$C:$C&amp;'[1]2025年已发货'!$G:$G&amp;'[1]2025年已发货'!$H:$H,'[1]2025年已发货'!$E:$E,"未发货")</f>
        <v>7</v>
      </c>
      <c r="I1101" s="4" t="str">
        <f>VLOOKUP(B1101,辅助信息!E:I,3,FALSE)</f>
        <v>（商投建工达州中医药科技园-1工区）达州市通川区达州中医药职业学院犀牛大道北段</v>
      </c>
      <c r="J1101" s="4" t="str">
        <f>VLOOKUP(B1101,辅助信息!E:I,4,FALSE)</f>
        <v>程黄刚</v>
      </c>
      <c r="K1101" s="4">
        <f>VLOOKUP(J1101,辅助信息!H:I,2,FALSE)</f>
        <v>15108211617</v>
      </c>
      <c r="L1101" s="116" t="str">
        <f>VLOOKUP(B1101,辅助信息!E:J,6,FALSE)</f>
        <v>控制炉批号尽量少,优先安排达钢,提前联系到场规格及数量</v>
      </c>
      <c r="M1101" s="98">
        <v>45769</v>
      </c>
      <c r="O1101" s="71">
        <f ca="1" t="shared" si="40"/>
        <v>0</v>
      </c>
      <c r="P1101" s="71">
        <f ca="1" t="shared" si="39"/>
        <v>17</v>
      </c>
      <c r="Q1101" s="72" t="str">
        <f>VLOOKUP(B1101,辅助信息!E:M,9,FALSE)</f>
        <v>ZTWM-CDGS-XS-2024-0134-商投建工达州中医药科技成果示范园项目</v>
      </c>
      <c r="R1101" s="72" t="str">
        <f>_xlfn._xlws.FILTER(辅助信息!D:D,辅助信息!E:E=B1101)</f>
        <v>商投建工达州中医药科技园</v>
      </c>
    </row>
    <row r="1102" hidden="1" spans="2:18">
      <c r="B1102" s="4" t="s">
        <v>47</v>
      </c>
      <c r="C1102" s="5">
        <v>45770</v>
      </c>
      <c r="D1102" s="4" t="str">
        <f>VLOOKUP(B1102,辅助信息!E:K,7,FALSE)</f>
        <v>JWDDCD2025050800081</v>
      </c>
      <c r="E1102" s="4" t="str">
        <f>VLOOKUP(F1102,辅助信息!A:B,2,FALSE)</f>
        <v>螺纹钢</v>
      </c>
      <c r="F1102" s="4" t="s">
        <v>28</v>
      </c>
      <c r="G1102" s="7">
        <v>19</v>
      </c>
      <c r="H1102" s="7">
        <f>_xlfn.XLOOKUP(C1102&amp;F1102&amp;I1102&amp;J1102,'[1]2025年已发货'!$F:$F&amp;'[1]2025年已发货'!$C:$C&amp;'[1]2025年已发货'!$G:$G&amp;'[1]2025年已发货'!$H:$H,'[1]2025年已发货'!$E:$E,"未发货")</f>
        <v>8</v>
      </c>
      <c r="I1102" s="4" t="str">
        <f>VLOOKUP(B1102,辅助信息!E:I,3,FALSE)</f>
        <v>（商投建工达州中医药科技园-1工区）达州市通川区达州中医药职业学院犀牛大道北段</v>
      </c>
      <c r="J1102" s="4" t="str">
        <f>VLOOKUP(B1102,辅助信息!E:I,4,FALSE)</f>
        <v>程黄刚</v>
      </c>
      <c r="K1102" s="4">
        <f>VLOOKUP(J1102,辅助信息!H:I,2,FALSE)</f>
        <v>15108211617</v>
      </c>
      <c r="L1102" s="116" t="str">
        <f>VLOOKUP(B1102,辅助信息!E:J,6,FALSE)</f>
        <v>控制炉批号尽量少,优先安排达钢,提前联系到场规格及数量</v>
      </c>
      <c r="M1102" s="98">
        <v>45769</v>
      </c>
      <c r="O1102" s="71">
        <f ca="1" t="shared" si="40"/>
        <v>0</v>
      </c>
      <c r="P1102" s="71">
        <f ca="1" t="shared" si="39"/>
        <v>17</v>
      </c>
      <c r="Q1102" s="72" t="str">
        <f>VLOOKUP(B1102,辅助信息!E:M,9,FALSE)</f>
        <v>ZTWM-CDGS-XS-2024-0134-商投建工达州中医药科技成果示范园项目</v>
      </c>
      <c r="R1102" s="72" t="str">
        <f>_xlfn._xlws.FILTER(辅助信息!D:D,辅助信息!E:E=B1102)</f>
        <v>商投建工达州中医药科技园</v>
      </c>
    </row>
    <row r="1103" hidden="1" spans="2:18">
      <c r="B1103" s="4" t="s">
        <v>75</v>
      </c>
      <c r="C1103" s="5">
        <v>45770</v>
      </c>
      <c r="D1103" s="4" t="str">
        <f>VLOOKUP(B1103,辅助信息!E:K,7,FALSE)</f>
        <v>JWDDCD2024102400111</v>
      </c>
      <c r="E1103" s="4" t="str">
        <f>VLOOKUP(F1103,辅助信息!A:B,2,FALSE)</f>
        <v>高线</v>
      </c>
      <c r="F1103" s="4" t="s">
        <v>53</v>
      </c>
      <c r="G1103" s="7">
        <v>8</v>
      </c>
      <c r="H1103" s="7" t="str">
        <f>_xlfn.XLOOKUP(C1103&amp;F1103&amp;I1103&amp;J1103,'[1]2025年已发货'!$F:$F&amp;'[1]2025年已发货'!$C:$C&amp;'[1]2025年已发货'!$G:$G&amp;'[1]2025年已发货'!$H:$H,'[1]2025年已发货'!$E:$E,"未发货")</f>
        <v>未发货</v>
      </c>
      <c r="I1103" s="4" t="str">
        <f>VLOOKUP(B1103,辅助信息!E:I,3,FALSE)</f>
        <v>（五冶达州国道542项目-一工区桥梁一工段）四川省达州市四川省达州市达川区石桥镇武寨村</v>
      </c>
      <c r="J1103" s="4" t="str">
        <f>VLOOKUP(B1103,辅助信息!E:I,4,FALSE)</f>
        <v>杨勇</v>
      </c>
      <c r="K1103" s="4">
        <f>VLOOKUP(J1103,辅助信息!H:I,2,FALSE)</f>
        <v>18398563998</v>
      </c>
      <c r="L1103" s="116" t="str">
        <f>VLOOKUP(B1103,辅助信息!E:J,6,FALSE)</f>
        <v>五冶建设送货单,送货车型13米,装货前联系收货人核实到场规格,没提前告知进场规格现场不给予接收</v>
      </c>
      <c r="M1103" s="98">
        <v>45772</v>
      </c>
      <c r="O1103" s="71">
        <f ca="1" t="shared" si="40"/>
        <v>0</v>
      </c>
      <c r="P1103" s="71">
        <f ca="1" t="shared" si="39"/>
        <v>14</v>
      </c>
      <c r="Q1103" s="72" t="str">
        <f>VLOOKUP(B1103,辅助信息!E:M,9,FALSE)</f>
        <v>ZTWM-CDGS-XS-2024-0181-五冶天府-国道542项目（二批次）</v>
      </c>
      <c r="R1103" s="72" t="str">
        <f>_xlfn._xlws.FILTER(辅助信息!D:D,辅助信息!E:E=B1103)</f>
        <v>五冶达州国道542项目</v>
      </c>
    </row>
    <row r="1104" hidden="1" spans="2:18">
      <c r="B1104" s="4" t="s">
        <v>75</v>
      </c>
      <c r="C1104" s="5">
        <v>45770</v>
      </c>
      <c r="D1104" s="4" t="str">
        <f>VLOOKUP(B1104,辅助信息!E:K,7,FALSE)</f>
        <v>JWDDCD2024102400111</v>
      </c>
      <c r="E1104" s="4" t="str">
        <f>VLOOKUP(F1104,辅助信息!A:B,2,FALSE)</f>
        <v>螺纹钢</v>
      </c>
      <c r="F1104" s="4" t="s">
        <v>27</v>
      </c>
      <c r="G1104" s="7">
        <v>9</v>
      </c>
      <c r="H1104" s="7" t="str">
        <f>_xlfn.XLOOKUP(C1104&amp;F1104&amp;I1104&amp;J1104,'[1]2025年已发货'!$F:$F&amp;'[1]2025年已发货'!$C:$C&amp;'[1]2025年已发货'!$G:$G&amp;'[1]2025年已发货'!$H:$H,'[1]2025年已发货'!$E:$E,"未发货")</f>
        <v>未发货</v>
      </c>
      <c r="I1104" s="4" t="str">
        <f>VLOOKUP(B1104,辅助信息!E:I,3,FALSE)</f>
        <v>（五冶达州国道542项目-一工区桥梁一工段）四川省达州市四川省达州市达川区石桥镇武寨村</v>
      </c>
      <c r="J1104" s="4" t="str">
        <f>VLOOKUP(B1104,辅助信息!E:I,4,FALSE)</f>
        <v>杨勇</v>
      </c>
      <c r="K1104" s="4">
        <f>VLOOKUP(J1104,辅助信息!H:I,2,FALSE)</f>
        <v>18398563998</v>
      </c>
      <c r="L1104" s="116" t="str">
        <f>VLOOKUP(B1104,辅助信息!E:J,6,FALSE)</f>
        <v>五冶建设送货单,送货车型13米,装货前联系收货人核实到场规格,没提前告知进场规格现场不给予接收</v>
      </c>
      <c r="M1104" s="98">
        <v>45772</v>
      </c>
      <c r="O1104" s="71">
        <f ca="1" t="shared" si="40"/>
        <v>0</v>
      </c>
      <c r="P1104" s="71">
        <f ca="1" t="shared" si="39"/>
        <v>14</v>
      </c>
      <c r="Q1104" s="72" t="str">
        <f>VLOOKUP(B1104,辅助信息!E:M,9,FALSE)</f>
        <v>ZTWM-CDGS-XS-2024-0181-五冶天府-国道542项目（二批次）</v>
      </c>
      <c r="R1104" s="72" t="str">
        <f>_xlfn._xlws.FILTER(辅助信息!D:D,辅助信息!E:E=B1104)</f>
        <v>五冶达州国道542项目</v>
      </c>
    </row>
    <row r="1105" hidden="1" spans="2:18">
      <c r="B1105" s="4" t="s">
        <v>75</v>
      </c>
      <c r="C1105" s="5">
        <v>45770</v>
      </c>
      <c r="D1105" s="4" t="str">
        <f>VLOOKUP(B1105,辅助信息!E:K,7,FALSE)</f>
        <v>JWDDCD2024102400111</v>
      </c>
      <c r="E1105" s="4" t="str">
        <f>VLOOKUP(F1105,辅助信息!A:B,2,FALSE)</f>
        <v>螺纹钢</v>
      </c>
      <c r="F1105" s="4" t="s">
        <v>19</v>
      </c>
      <c r="G1105" s="7">
        <v>10</v>
      </c>
      <c r="H1105" s="7" t="str">
        <f>_xlfn.XLOOKUP(C1105&amp;F1105&amp;I1105&amp;J1105,'[1]2025年已发货'!$F:$F&amp;'[1]2025年已发货'!$C:$C&amp;'[1]2025年已发货'!$G:$G&amp;'[1]2025年已发货'!$H:$H,'[1]2025年已发货'!$E:$E,"未发货")</f>
        <v>未发货</v>
      </c>
      <c r="I1105" s="4" t="str">
        <f>VLOOKUP(B1105,辅助信息!E:I,3,FALSE)</f>
        <v>（五冶达州国道542项目-一工区桥梁一工段）四川省达州市四川省达州市达川区石桥镇武寨村</v>
      </c>
      <c r="J1105" s="4" t="str">
        <f>VLOOKUP(B1105,辅助信息!E:I,4,FALSE)</f>
        <v>杨勇</v>
      </c>
      <c r="K1105" s="4">
        <f>VLOOKUP(J1105,辅助信息!H:I,2,FALSE)</f>
        <v>18398563998</v>
      </c>
      <c r="L1105" s="116" t="str">
        <f>VLOOKUP(B1105,辅助信息!E:J,6,FALSE)</f>
        <v>五冶建设送货单,送货车型13米,装货前联系收货人核实到场规格,没提前告知进场规格现场不给予接收</v>
      </c>
      <c r="M1105" s="98">
        <v>45772</v>
      </c>
      <c r="O1105" s="71">
        <f ca="1" t="shared" si="40"/>
        <v>0</v>
      </c>
      <c r="P1105" s="71">
        <f ca="1" t="shared" si="39"/>
        <v>14</v>
      </c>
      <c r="Q1105" s="72" t="str">
        <f>VLOOKUP(B1105,辅助信息!E:M,9,FALSE)</f>
        <v>ZTWM-CDGS-XS-2024-0181-五冶天府-国道542项目（二批次）</v>
      </c>
      <c r="R1105" s="72" t="str">
        <f>_xlfn._xlws.FILTER(辅助信息!D:D,辅助信息!E:E=B1105)</f>
        <v>五冶达州国道542项目</v>
      </c>
    </row>
    <row r="1106" hidden="1" spans="2:18">
      <c r="B1106" s="4" t="s">
        <v>75</v>
      </c>
      <c r="C1106" s="5">
        <v>45770</v>
      </c>
      <c r="D1106" s="4" t="str">
        <f>VLOOKUP(B1106,辅助信息!E:K,7,FALSE)</f>
        <v>JWDDCD2024102400111</v>
      </c>
      <c r="E1106" s="4" t="str">
        <f>VLOOKUP(F1106,辅助信息!A:B,2,FALSE)</f>
        <v>螺纹钢</v>
      </c>
      <c r="F1106" s="4" t="s">
        <v>32</v>
      </c>
      <c r="G1106" s="7">
        <v>3</v>
      </c>
      <c r="H1106" s="7" t="str">
        <f>_xlfn.XLOOKUP(C1106&amp;F1106&amp;I1106&amp;J1106,'[1]2025年已发货'!$F:$F&amp;'[1]2025年已发货'!$C:$C&amp;'[1]2025年已发货'!$G:$G&amp;'[1]2025年已发货'!$H:$H,'[1]2025年已发货'!$E:$E,"未发货")</f>
        <v>未发货</v>
      </c>
      <c r="I1106" s="4" t="str">
        <f>VLOOKUP(B1106,辅助信息!E:I,3,FALSE)</f>
        <v>（五冶达州国道542项目-一工区桥梁一工段）四川省达州市四川省达州市达川区石桥镇武寨村</v>
      </c>
      <c r="J1106" s="4" t="str">
        <f>VLOOKUP(B1106,辅助信息!E:I,4,FALSE)</f>
        <v>杨勇</v>
      </c>
      <c r="K1106" s="4">
        <f>VLOOKUP(J1106,辅助信息!H:I,2,FALSE)</f>
        <v>18398563998</v>
      </c>
      <c r="L1106" s="116" t="str">
        <f>VLOOKUP(B1106,辅助信息!E:J,6,FALSE)</f>
        <v>五冶建设送货单,送货车型13米,装货前联系收货人核实到场规格,没提前告知进场规格现场不给予接收</v>
      </c>
      <c r="M1106" s="98">
        <v>45772</v>
      </c>
      <c r="O1106" s="71">
        <f ca="1" t="shared" si="40"/>
        <v>0</v>
      </c>
      <c r="P1106" s="71">
        <f ca="1" t="shared" si="39"/>
        <v>14</v>
      </c>
      <c r="Q1106" s="72" t="str">
        <f>VLOOKUP(B1106,辅助信息!E:M,9,FALSE)</f>
        <v>ZTWM-CDGS-XS-2024-0181-五冶天府-国道542项目（二批次）</v>
      </c>
      <c r="R1106" s="72" t="str">
        <f>_xlfn._xlws.FILTER(辅助信息!D:D,辅助信息!E:E=B1106)</f>
        <v>五冶达州国道542项目</v>
      </c>
    </row>
    <row r="1107" hidden="1" spans="2:18">
      <c r="B1107" s="4" t="s">
        <v>75</v>
      </c>
      <c r="C1107" s="5">
        <v>45770</v>
      </c>
      <c r="D1107" s="4" t="str">
        <f>VLOOKUP(B1107,辅助信息!E:K,7,FALSE)</f>
        <v>JWDDCD2024102400111</v>
      </c>
      <c r="E1107" s="4" t="str">
        <f>VLOOKUP(F1107,辅助信息!A:B,2,FALSE)</f>
        <v>螺纹钢</v>
      </c>
      <c r="F1107" s="4" t="s">
        <v>30</v>
      </c>
      <c r="G1107" s="7">
        <v>6</v>
      </c>
      <c r="H1107" s="7" t="str">
        <f>_xlfn.XLOOKUP(C1107&amp;F1107&amp;I1107&amp;J1107,'[1]2025年已发货'!$F:$F&amp;'[1]2025年已发货'!$C:$C&amp;'[1]2025年已发货'!$G:$G&amp;'[1]2025年已发货'!$H:$H,'[1]2025年已发货'!$E:$E,"未发货")</f>
        <v>未发货</v>
      </c>
      <c r="I1107" s="4" t="str">
        <f>VLOOKUP(B1107,辅助信息!E:I,3,FALSE)</f>
        <v>（五冶达州国道542项目-一工区桥梁一工段）四川省达州市四川省达州市达川区石桥镇武寨村</v>
      </c>
      <c r="J1107" s="4" t="str">
        <f>VLOOKUP(B1107,辅助信息!E:I,4,FALSE)</f>
        <v>杨勇</v>
      </c>
      <c r="K1107" s="4">
        <f>VLOOKUP(J1107,辅助信息!H:I,2,FALSE)</f>
        <v>18398563998</v>
      </c>
      <c r="L1107" s="116" t="str">
        <f>VLOOKUP(B1107,辅助信息!E:J,6,FALSE)</f>
        <v>五冶建设送货单,送货车型13米,装货前联系收货人核实到场规格,没提前告知进场规格现场不给予接收</v>
      </c>
      <c r="M1107" s="98">
        <v>45772</v>
      </c>
      <c r="O1107" s="71">
        <f ca="1" t="shared" si="40"/>
        <v>0</v>
      </c>
      <c r="P1107" s="71">
        <f ca="1" t="shared" si="39"/>
        <v>14</v>
      </c>
      <c r="Q1107" s="72" t="str">
        <f>VLOOKUP(B1107,辅助信息!E:M,9,FALSE)</f>
        <v>ZTWM-CDGS-XS-2024-0181-五冶天府-国道542项目（二批次）</v>
      </c>
      <c r="R1107" s="72" t="str">
        <f>_xlfn._xlws.FILTER(辅助信息!D:D,辅助信息!E:E=B1107)</f>
        <v>五冶达州国道542项目</v>
      </c>
    </row>
    <row r="1108" hidden="1" spans="2:18">
      <c r="B1108" s="4" t="s">
        <v>127</v>
      </c>
      <c r="C1108" s="5">
        <v>45770</v>
      </c>
      <c r="D1108" s="4" t="str">
        <f>VLOOKUP(B1108,辅助信息!E:K,7,FALSE)</f>
        <v>JWDDCD2025021900064</v>
      </c>
      <c r="E1108" s="4" t="str">
        <f>VLOOKUP(F1108,辅助信息!A:B,2,FALSE)</f>
        <v>盘螺</v>
      </c>
      <c r="F1108" s="4" t="s">
        <v>49</v>
      </c>
      <c r="G1108" s="7">
        <v>20</v>
      </c>
      <c r="H1108" s="7" t="str">
        <f>_xlfn.XLOOKUP(C1108&amp;F1108&amp;I1108&amp;J1108,'[1]2025年已发货'!$F:$F&amp;'[1]2025年已发货'!$C:$C&amp;'[1]2025年已发货'!$G:$G&amp;'[1]2025年已发货'!$H:$H,'[1]2025年已发货'!$E:$E,"未发货")</f>
        <v>未发货</v>
      </c>
      <c r="I1108" s="4" t="str">
        <f>VLOOKUP(B1108,辅助信息!E:I,3,FALSE)</f>
        <v>(五冶钢构医学科学产业园建设项目房建三部-管网总坪)四川省南充市顺庆区搬罾街道学府大道二段</v>
      </c>
      <c r="J1108" s="4" t="str">
        <f>VLOOKUP(B1108,辅助信息!E:I,4,FALSE)</f>
        <v>郑林</v>
      </c>
      <c r="K1108" s="4">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71">
        <f ca="1" t="shared" si="40"/>
        <v>0</v>
      </c>
      <c r="P1108" s="71">
        <f ca="1" t="shared" si="39"/>
        <v>17</v>
      </c>
      <c r="Q1108" s="72" t="str">
        <f>VLOOKUP(B1108,辅助信息!E:M,9,FALSE)</f>
        <v>ZTWM-CDGS-XS-2024-0248-五冶钢构-南充市医学院项目</v>
      </c>
      <c r="R1108" s="72" t="str">
        <f>_xlfn._xlws.FILTER(辅助信息!D:D,辅助信息!E:E=B1108)</f>
        <v>五冶钢构南充医学科学产业园建设项目</v>
      </c>
    </row>
    <row r="1109" hidden="1" spans="2:18">
      <c r="B1109" s="4" t="s">
        <v>127</v>
      </c>
      <c r="C1109" s="5">
        <v>45770</v>
      </c>
      <c r="D1109" s="4" t="str">
        <f>VLOOKUP(B1109,辅助信息!E:K,7,FALSE)</f>
        <v>JWDDCD2025021900064</v>
      </c>
      <c r="E1109" s="4" t="str">
        <f>VLOOKUP(F1109,辅助信息!A:B,2,FALSE)</f>
        <v>盘螺</v>
      </c>
      <c r="F1109" s="4" t="s">
        <v>40</v>
      </c>
      <c r="G1109" s="7">
        <v>2</v>
      </c>
      <c r="H1109" s="7" t="str">
        <f>_xlfn.XLOOKUP(C1109&amp;F1109&amp;I1109&amp;J1109,'[1]2025年已发货'!$F:$F&amp;'[1]2025年已发货'!$C:$C&amp;'[1]2025年已发货'!$G:$G&amp;'[1]2025年已发货'!$H:$H,'[1]2025年已发货'!$E:$E,"未发货")</f>
        <v>未发货</v>
      </c>
      <c r="I1109" s="4" t="str">
        <f>VLOOKUP(B1109,辅助信息!E:I,3,FALSE)</f>
        <v>(五冶钢构医学科学产业园建设项目房建三部-管网总坪)四川省南充市顺庆区搬罾街道学府大道二段</v>
      </c>
      <c r="J1109" s="4" t="str">
        <f>VLOOKUP(B1109,辅助信息!E:I,4,FALSE)</f>
        <v>郑林</v>
      </c>
      <c r="K1109" s="4">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71">
        <f ca="1" t="shared" si="40"/>
        <v>0</v>
      </c>
      <c r="P1109" s="71">
        <f ca="1" t="shared" si="39"/>
        <v>17</v>
      </c>
      <c r="Q1109" s="72" t="str">
        <f>VLOOKUP(B1109,辅助信息!E:M,9,FALSE)</f>
        <v>ZTWM-CDGS-XS-2024-0248-五冶钢构-南充市医学院项目</v>
      </c>
      <c r="R1109" s="72" t="str">
        <f>_xlfn._xlws.FILTER(辅助信息!D:D,辅助信息!E:E=B1109)</f>
        <v>五冶钢构南充医学科学产业园建设项目</v>
      </c>
    </row>
    <row r="1110" hidden="1" spans="2:18">
      <c r="B1110" s="4" t="s">
        <v>127</v>
      </c>
      <c r="C1110" s="5">
        <v>45770</v>
      </c>
      <c r="D1110" s="4" t="str">
        <f>VLOOKUP(B1110,辅助信息!E:K,7,FALSE)</f>
        <v>JWDDCD2025021900064</v>
      </c>
      <c r="E1110" s="4" t="str">
        <f>VLOOKUP(F1110,辅助信息!A:B,2,FALSE)</f>
        <v>盘螺</v>
      </c>
      <c r="F1110" s="4" t="s">
        <v>41</v>
      </c>
      <c r="G1110" s="7">
        <v>3</v>
      </c>
      <c r="H1110" s="7" t="str">
        <f>_xlfn.XLOOKUP(C1110&amp;F1110&amp;I1110&amp;J1110,'[1]2025年已发货'!$F:$F&amp;'[1]2025年已发货'!$C:$C&amp;'[1]2025年已发货'!$G:$G&amp;'[1]2025年已发货'!$H:$H,'[1]2025年已发货'!$E:$E,"未发货")</f>
        <v>未发货</v>
      </c>
      <c r="I1110" s="4" t="str">
        <f>VLOOKUP(B1110,辅助信息!E:I,3,FALSE)</f>
        <v>(五冶钢构医学科学产业园建设项目房建三部-管网总坪)四川省南充市顺庆区搬罾街道学府大道二段</v>
      </c>
      <c r="J1110" s="4" t="str">
        <f>VLOOKUP(B1110,辅助信息!E:I,4,FALSE)</f>
        <v>郑林</v>
      </c>
      <c r="K1110" s="4">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71">
        <f ca="1" t="shared" si="40"/>
        <v>0</v>
      </c>
      <c r="P1110" s="71">
        <f ca="1" t="shared" si="39"/>
        <v>17</v>
      </c>
      <c r="Q1110" s="72" t="str">
        <f>VLOOKUP(B1110,辅助信息!E:M,9,FALSE)</f>
        <v>ZTWM-CDGS-XS-2024-0248-五冶钢构-南充市医学院项目</v>
      </c>
      <c r="R1110" s="72" t="str">
        <f>_xlfn._xlws.FILTER(辅助信息!D:D,辅助信息!E:E=B1110)</f>
        <v>五冶钢构南充医学科学产业园建设项目</v>
      </c>
    </row>
    <row r="1111" hidden="1" spans="2:18">
      <c r="B1111" s="4" t="s">
        <v>127</v>
      </c>
      <c r="C1111" s="5">
        <v>45770</v>
      </c>
      <c r="D1111" s="4" t="str">
        <f>VLOOKUP(B1111,辅助信息!E:K,7,FALSE)</f>
        <v>JWDDCD2025021900064</v>
      </c>
      <c r="E1111" s="4" t="str">
        <f>VLOOKUP(F1111,辅助信息!A:B,2,FALSE)</f>
        <v>螺纹钢</v>
      </c>
      <c r="F1111" s="4" t="s">
        <v>27</v>
      </c>
      <c r="G1111" s="7">
        <v>10</v>
      </c>
      <c r="H1111" s="7" t="str">
        <f>_xlfn.XLOOKUP(C1111&amp;F1111&amp;I1111&amp;J1111,'[1]2025年已发货'!$F:$F&amp;'[1]2025年已发货'!$C:$C&amp;'[1]2025年已发货'!$G:$G&amp;'[1]2025年已发货'!$H:$H,'[1]2025年已发货'!$E:$E,"未发货")</f>
        <v>未发货</v>
      </c>
      <c r="I1111" s="4" t="str">
        <f>VLOOKUP(B1111,辅助信息!E:I,3,FALSE)</f>
        <v>(五冶钢构医学科学产业园建设项目房建三部-管网总坪)四川省南充市顺庆区搬罾街道学府大道二段</v>
      </c>
      <c r="J1111" s="4" t="str">
        <f>VLOOKUP(B1111,辅助信息!E:I,4,FALSE)</f>
        <v>郑林</v>
      </c>
      <c r="K1111" s="4">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71">
        <f ca="1" t="shared" si="40"/>
        <v>0</v>
      </c>
      <c r="P1111" s="71">
        <f ca="1" t="shared" si="39"/>
        <v>17</v>
      </c>
      <c r="Q1111" s="72" t="str">
        <f>VLOOKUP(B1111,辅助信息!E:M,9,FALSE)</f>
        <v>ZTWM-CDGS-XS-2024-0248-五冶钢构-南充市医学院项目</v>
      </c>
      <c r="R1111" s="72" t="str">
        <f>_xlfn._xlws.FILTER(辅助信息!D:D,辅助信息!E:E=B1111)</f>
        <v>五冶钢构南充医学科学产业园建设项目</v>
      </c>
    </row>
    <row r="1112" hidden="1" spans="2:18">
      <c r="B1112" s="4" t="s">
        <v>104</v>
      </c>
      <c r="C1112" s="5">
        <v>45770</v>
      </c>
      <c r="D1112" s="4" t="str">
        <f>VLOOKUP(B1112,辅助信息!E:K,7,FALSE)</f>
        <v>JWDDCD2024101600090</v>
      </c>
      <c r="E1112" s="4" t="str">
        <f>VLOOKUP(F1112,辅助信息!A:B,2,FALSE)</f>
        <v>盘螺</v>
      </c>
      <c r="F1112" s="4" t="s">
        <v>40</v>
      </c>
      <c r="G1112" s="7">
        <v>2.5</v>
      </c>
      <c r="H1112" s="7" t="str">
        <f>_xlfn.XLOOKUP(C1112&amp;F1112&amp;I1112&amp;J1112,'[1]2025年已发货'!$F:$F&amp;'[1]2025年已发货'!$C:$C&amp;'[1]2025年已发货'!$G:$G&amp;'[1]2025年已发货'!$H:$H,'[1]2025年已发货'!$E:$E,"未发货")</f>
        <v>未发货</v>
      </c>
      <c r="I1112" s="4" t="str">
        <f>VLOOKUP(B1112,辅助信息!E:I,3,FALSE)</f>
        <v>（达州市公共卫生医疗中心项目-二标-78号楼）达州市通川区西外复兴镇公共卫生临床医疗中心项目</v>
      </c>
      <c r="J1112" s="4" t="str">
        <f>VLOOKUP(B1112,辅助信息!E:I,4,FALSE)</f>
        <v>黄永林</v>
      </c>
      <c r="K1112" s="4">
        <f>VLOOKUP(J1112,辅助信息!H:I,2,FALSE)</f>
        <v>15982487227</v>
      </c>
      <c r="L1112" s="116" t="str">
        <f>VLOOKUP(B1112,辅助信息!E:J,6,FALSE)</f>
        <v>提前联系到场规格,一天到场车辆不低于2车</v>
      </c>
      <c r="M1112" s="98">
        <v>45769</v>
      </c>
      <c r="O1112" s="71">
        <f ca="1" t="shared" si="40"/>
        <v>0</v>
      </c>
      <c r="P1112" s="71">
        <f ca="1" t="shared" si="39"/>
        <v>17</v>
      </c>
      <c r="Q1112" s="72" t="str">
        <f>VLOOKUP(B1112,辅助信息!E:M,9,FALSE)</f>
        <v>ZTWM-CDGS-XS-2024-0205-五冶钢构-达州市通川区西外复兴镇及临近片区建设项目</v>
      </c>
      <c r="R1112" s="72" t="str">
        <f>_xlfn._xlws.FILTER(辅助信息!D:D,辅助信息!E:E=B1112)</f>
        <v>五冶钢构达州市公共卫生临床医疗中心项目</v>
      </c>
    </row>
    <row r="1113" hidden="1" spans="2:18">
      <c r="B1113" s="4" t="s">
        <v>104</v>
      </c>
      <c r="C1113" s="5">
        <v>45770</v>
      </c>
      <c r="D1113" s="4" t="str">
        <f>VLOOKUP(B1113,辅助信息!E:K,7,FALSE)</f>
        <v>JWDDCD2024101600090</v>
      </c>
      <c r="E1113" s="4" t="str">
        <f>VLOOKUP(F1113,辅助信息!A:B,2,FALSE)</f>
        <v>盘螺</v>
      </c>
      <c r="F1113" s="4" t="s">
        <v>41</v>
      </c>
      <c r="G1113" s="7">
        <v>2.5</v>
      </c>
      <c r="H1113" s="7" t="str">
        <f>_xlfn.XLOOKUP(C1113&amp;F1113&amp;I1113&amp;J1113,'[1]2025年已发货'!$F:$F&amp;'[1]2025年已发货'!$C:$C&amp;'[1]2025年已发货'!$G:$G&amp;'[1]2025年已发货'!$H:$H,'[1]2025年已发货'!$E:$E,"未发货")</f>
        <v>未发货</v>
      </c>
      <c r="I1113" s="4" t="str">
        <f>VLOOKUP(B1113,辅助信息!E:I,3,FALSE)</f>
        <v>（达州市公共卫生医疗中心项目-二标-78号楼）达州市通川区西外复兴镇公共卫生临床医疗中心项目</v>
      </c>
      <c r="J1113" s="4" t="str">
        <f>VLOOKUP(B1113,辅助信息!E:I,4,FALSE)</f>
        <v>黄永林</v>
      </c>
      <c r="K1113" s="4">
        <f>VLOOKUP(J1113,辅助信息!H:I,2,FALSE)</f>
        <v>15982487227</v>
      </c>
      <c r="L1113" s="116" t="str">
        <f>VLOOKUP(B1113,辅助信息!E:J,6,FALSE)</f>
        <v>提前联系到场规格,一天到场车辆不低于2车</v>
      </c>
      <c r="M1113" s="98">
        <v>45769</v>
      </c>
      <c r="O1113" s="71">
        <f ca="1" t="shared" si="40"/>
        <v>0</v>
      </c>
      <c r="P1113" s="71">
        <f ca="1" t="shared" si="39"/>
        <v>17</v>
      </c>
      <c r="Q1113" s="72" t="str">
        <f>VLOOKUP(B1113,辅助信息!E:M,9,FALSE)</f>
        <v>ZTWM-CDGS-XS-2024-0205-五冶钢构-达州市通川区西外复兴镇及临近片区建设项目</v>
      </c>
      <c r="R1113" s="72" t="str">
        <f>_xlfn._xlws.FILTER(辅助信息!D:D,辅助信息!E:E=B1113)</f>
        <v>五冶钢构达州市公共卫生临床医疗中心项目</v>
      </c>
    </row>
    <row r="1114" hidden="1" spans="2:18">
      <c r="B1114" s="4" t="s">
        <v>104</v>
      </c>
      <c r="C1114" s="5">
        <v>45770</v>
      </c>
      <c r="D1114" s="4" t="str">
        <f>VLOOKUP(B1114,辅助信息!E:K,7,FALSE)</f>
        <v>JWDDCD2024101600090</v>
      </c>
      <c r="E1114" s="4" t="str">
        <f>VLOOKUP(F1114,辅助信息!A:B,2,FALSE)</f>
        <v>螺纹钢</v>
      </c>
      <c r="F1114" s="4" t="s">
        <v>27</v>
      </c>
      <c r="G1114" s="7">
        <v>24</v>
      </c>
      <c r="H1114" s="7" t="str">
        <f>_xlfn.XLOOKUP(C1114&amp;F1114&amp;I1114&amp;J1114,'[1]2025年已发货'!$F:$F&amp;'[1]2025年已发货'!$C:$C&amp;'[1]2025年已发货'!$G:$G&amp;'[1]2025年已发货'!$H:$H,'[1]2025年已发货'!$E:$E,"未发货")</f>
        <v>未发货</v>
      </c>
      <c r="I1114" s="4" t="str">
        <f>VLOOKUP(B1114,辅助信息!E:I,3,FALSE)</f>
        <v>（达州市公共卫生医疗中心项目-二标-78号楼）达州市通川区西外复兴镇公共卫生临床医疗中心项目</v>
      </c>
      <c r="J1114" s="4" t="str">
        <f>VLOOKUP(B1114,辅助信息!E:I,4,FALSE)</f>
        <v>黄永林</v>
      </c>
      <c r="K1114" s="4">
        <f>VLOOKUP(J1114,辅助信息!H:I,2,FALSE)</f>
        <v>15982487227</v>
      </c>
      <c r="L1114" s="116" t="str">
        <f>VLOOKUP(B1114,辅助信息!E:J,6,FALSE)</f>
        <v>提前联系到场规格,一天到场车辆不低于2车</v>
      </c>
      <c r="M1114" s="98">
        <v>45769</v>
      </c>
      <c r="O1114" s="71">
        <f ca="1" t="shared" si="40"/>
        <v>0</v>
      </c>
      <c r="P1114" s="71">
        <f ca="1" t="shared" si="39"/>
        <v>17</v>
      </c>
      <c r="Q1114" s="72" t="str">
        <f>VLOOKUP(B1114,辅助信息!E:M,9,FALSE)</f>
        <v>ZTWM-CDGS-XS-2024-0205-五冶钢构-达州市通川区西外复兴镇及临近片区建设项目</v>
      </c>
      <c r="R1114" s="72" t="str">
        <f>_xlfn._xlws.FILTER(辅助信息!D:D,辅助信息!E:E=B1114)</f>
        <v>五冶钢构达州市公共卫生临床医疗中心项目</v>
      </c>
    </row>
    <row r="1115" hidden="1" spans="2:18">
      <c r="B1115" s="4" t="s">
        <v>104</v>
      </c>
      <c r="C1115" s="5">
        <v>45770</v>
      </c>
      <c r="D1115" s="4" t="str">
        <f>VLOOKUP(B1115,辅助信息!E:K,7,FALSE)</f>
        <v>JWDDCD2024101600090</v>
      </c>
      <c r="E1115" s="4" t="str">
        <f>VLOOKUP(F1115,辅助信息!A:B,2,FALSE)</f>
        <v>螺纹钢</v>
      </c>
      <c r="F1115" s="4" t="s">
        <v>19</v>
      </c>
      <c r="G1115" s="7">
        <v>6</v>
      </c>
      <c r="H1115" s="7" t="str">
        <f>_xlfn.XLOOKUP(C1115&amp;F1115&amp;I1115&amp;J1115,'[1]2025年已发货'!$F:$F&amp;'[1]2025年已发货'!$C:$C&amp;'[1]2025年已发货'!$G:$G&amp;'[1]2025年已发货'!$H:$H,'[1]2025年已发货'!$E:$E,"未发货")</f>
        <v>未发货</v>
      </c>
      <c r="I1115" s="4" t="str">
        <f>VLOOKUP(B1115,辅助信息!E:I,3,FALSE)</f>
        <v>（达州市公共卫生医疗中心项目-二标-78号楼）达州市通川区西外复兴镇公共卫生临床医疗中心项目</v>
      </c>
      <c r="J1115" s="4" t="str">
        <f>VLOOKUP(B1115,辅助信息!E:I,4,FALSE)</f>
        <v>黄永林</v>
      </c>
      <c r="K1115" s="4">
        <f>VLOOKUP(J1115,辅助信息!H:I,2,FALSE)</f>
        <v>15982487227</v>
      </c>
      <c r="L1115" s="116" t="str">
        <f>VLOOKUP(B1115,辅助信息!E:J,6,FALSE)</f>
        <v>提前联系到场规格,一天到场车辆不低于2车</v>
      </c>
      <c r="M1115" s="98">
        <v>45769</v>
      </c>
      <c r="O1115" s="71">
        <f ca="1" t="shared" si="40"/>
        <v>0</v>
      </c>
      <c r="P1115" s="71">
        <f ca="1" t="shared" si="39"/>
        <v>17</v>
      </c>
      <c r="Q1115" s="72" t="str">
        <f>VLOOKUP(B1115,辅助信息!E:M,9,FALSE)</f>
        <v>ZTWM-CDGS-XS-2024-0205-五冶钢构-达州市通川区西外复兴镇及临近片区建设项目</v>
      </c>
      <c r="R1115" s="72" t="str">
        <f>_xlfn._xlws.FILTER(辅助信息!D:D,辅助信息!E:E=B1115)</f>
        <v>五冶钢构达州市公共卫生临床医疗中心项目</v>
      </c>
    </row>
    <row r="1116" hidden="1" spans="1:18">
      <c r="A1116" s="71">
        <f t="shared" ref="A1116:A1122" si="41">G1116-H1116</f>
        <v>0</v>
      </c>
      <c r="B1116" s="4" t="s">
        <v>129</v>
      </c>
      <c r="C1116" s="5">
        <v>45770</v>
      </c>
      <c r="D1116" s="4" t="e">
        <f>VLOOKUP(B1116,辅助信息!E:K,7,FALSE)</f>
        <v>#N/A</v>
      </c>
      <c r="E1116" s="4" t="str">
        <f>VLOOKUP(F1116,辅助信息!A:B,2,FALSE)</f>
        <v>螺纹钢</v>
      </c>
      <c r="F1116" s="4" t="s">
        <v>32</v>
      </c>
      <c r="G1116" s="7">
        <v>35</v>
      </c>
      <c r="H1116" s="7">
        <v>35</v>
      </c>
      <c r="I1116" s="4" t="e">
        <f>VLOOKUP(B1116,辅助信息!E:I,3,FALSE)</f>
        <v>#N/A</v>
      </c>
      <c r="J1116" s="4" t="e">
        <f>VLOOKUP(B1116,辅助信息!E:I,4,FALSE)</f>
        <v>#N/A</v>
      </c>
      <c r="K1116" s="4" t="e">
        <f>VLOOKUP(J1116,辅助信息!H:I,2,FALSE)</f>
        <v>#N/A</v>
      </c>
      <c r="L1116" s="116" t="e">
        <f>VLOOKUP(B1116,辅助信息!E:J,6,FALSE)</f>
        <v>#N/A</v>
      </c>
      <c r="M1116" s="98">
        <v>45769</v>
      </c>
      <c r="O1116" s="71">
        <f ca="1" t="shared" si="40"/>
        <v>0</v>
      </c>
      <c r="P1116" s="71">
        <f ca="1" t="shared" si="39"/>
        <v>17</v>
      </c>
      <c r="Q1116" s="72" t="e">
        <f>VLOOKUP(B1116,辅助信息!E:M,9,FALSE)</f>
        <v>#N/A</v>
      </c>
      <c r="R1116" s="72" vm="1" t="e">
        <f>_xlfn._xlws.FILTER(辅助信息!D:D,辅助信息!E:E=B1116)</f>
        <v>#VALUE!</v>
      </c>
    </row>
    <row r="1117" hidden="1" spans="1:18">
      <c r="A1117" s="71">
        <f t="shared" si="41"/>
        <v>0</v>
      </c>
      <c r="B1117" s="4" t="s">
        <v>129</v>
      </c>
      <c r="C1117" s="5">
        <v>45770</v>
      </c>
      <c r="D1117" s="4" t="e">
        <f>VLOOKUP(B1117,辅助信息!E:K,7,FALSE)</f>
        <v>#N/A</v>
      </c>
      <c r="E1117" s="4" t="str">
        <f>VLOOKUP(F1117,辅助信息!A:B,2,FALSE)</f>
        <v>螺纹钢</v>
      </c>
      <c r="F1117" s="4" t="s">
        <v>90</v>
      </c>
      <c r="G1117" s="7">
        <v>70</v>
      </c>
      <c r="H1117" s="7">
        <v>70</v>
      </c>
      <c r="I1117" s="4" t="e">
        <f>VLOOKUP(B1117,辅助信息!E:I,3,FALSE)</f>
        <v>#N/A</v>
      </c>
      <c r="J1117" s="4" t="e">
        <f>VLOOKUP(B1117,辅助信息!E:I,4,FALSE)</f>
        <v>#N/A</v>
      </c>
      <c r="K1117" s="4" t="e">
        <f>VLOOKUP(J1117,辅助信息!H:I,2,FALSE)</f>
        <v>#N/A</v>
      </c>
      <c r="L1117" s="116" t="e">
        <f>VLOOKUP(B1117,辅助信息!E:J,6,FALSE)</f>
        <v>#N/A</v>
      </c>
      <c r="M1117" s="98">
        <v>45769</v>
      </c>
      <c r="O1117" s="71">
        <f ca="1" t="shared" si="40"/>
        <v>0</v>
      </c>
      <c r="P1117" s="71">
        <f ca="1" t="shared" si="39"/>
        <v>17</v>
      </c>
      <c r="Q1117" s="72" t="e">
        <f>VLOOKUP(B1117,辅助信息!E:M,9,FALSE)</f>
        <v>#N/A</v>
      </c>
      <c r="R1117" s="72" vm="1" t="e">
        <f>_xlfn._xlws.FILTER(辅助信息!D:D,辅助信息!E:E=B1117)</f>
        <v>#VALUE!</v>
      </c>
    </row>
    <row r="1118" hidden="1" spans="1:18">
      <c r="A1118" s="71">
        <f t="shared" si="41"/>
        <v>0</v>
      </c>
      <c r="B1118" s="4" t="s">
        <v>129</v>
      </c>
      <c r="C1118" s="5">
        <v>45770</v>
      </c>
      <c r="D1118" s="4" t="e">
        <f>VLOOKUP(B1118,辅助信息!E:K,7,FALSE)</f>
        <v>#N/A</v>
      </c>
      <c r="E1118" s="4" t="str">
        <f>VLOOKUP(F1118,辅助信息!A:B,2,FALSE)</f>
        <v>螺纹钢</v>
      </c>
      <c r="F1118" s="4" t="s">
        <v>130</v>
      </c>
      <c r="G1118" s="7">
        <v>35</v>
      </c>
      <c r="H1118" s="7">
        <v>35</v>
      </c>
      <c r="I1118" s="4" t="e">
        <f>VLOOKUP(B1118,辅助信息!E:I,3,FALSE)</f>
        <v>#N/A</v>
      </c>
      <c r="J1118" s="4" t="e">
        <f>VLOOKUP(B1118,辅助信息!E:I,4,FALSE)</f>
        <v>#N/A</v>
      </c>
      <c r="K1118" s="4" t="e">
        <f>VLOOKUP(J1118,辅助信息!H:I,2,FALSE)</f>
        <v>#N/A</v>
      </c>
      <c r="L1118" s="116" t="e">
        <f>VLOOKUP(B1118,辅助信息!E:J,6,FALSE)</f>
        <v>#N/A</v>
      </c>
      <c r="M1118" s="98">
        <v>45769</v>
      </c>
      <c r="O1118" s="71">
        <f ca="1" t="shared" si="40"/>
        <v>0</v>
      </c>
      <c r="P1118" s="71">
        <f ca="1" t="shared" si="39"/>
        <v>17</v>
      </c>
      <c r="Q1118" s="72" t="e">
        <f>VLOOKUP(B1118,辅助信息!E:M,9,FALSE)</f>
        <v>#N/A</v>
      </c>
      <c r="R1118" s="72" vm="1" t="e">
        <f>_xlfn._xlws.FILTER(辅助信息!D:D,辅助信息!E:E=B1118)</f>
        <v>#VALUE!</v>
      </c>
    </row>
    <row r="1119" hidden="1" spans="1:18">
      <c r="A1119" s="71">
        <f t="shared" si="41"/>
        <v>0</v>
      </c>
      <c r="B1119" s="4" t="s">
        <v>131</v>
      </c>
      <c r="C1119" s="5">
        <v>45770</v>
      </c>
      <c r="D1119" s="4" t="str">
        <f>VLOOKUP(B1119,辅助信息!E:K,7,FALSE)</f>
        <v>JWDDCD2025050800080</v>
      </c>
      <c r="E1119" s="4" t="str">
        <f>VLOOKUP(F1119,辅助信息!A:B,2,FALSE)</f>
        <v>螺纹钢</v>
      </c>
      <c r="F1119" s="4" t="s">
        <v>130</v>
      </c>
      <c r="G1119" s="7">
        <v>105</v>
      </c>
      <c r="H1119" s="7">
        <f>_xlfn.XLOOKUP(C1119&amp;F1119&amp;I1119&amp;J1119,'[1]2025年已发货'!$F:$F&amp;'[1]2025年已发货'!$C:$C&amp;'[1]2025年已发货'!$G:$G&amp;'[1]2025年已发货'!$H:$H,'[1]2025年已发货'!$E:$E,"未发货")</f>
        <v>105</v>
      </c>
      <c r="I1119" s="4" t="str">
        <f>VLOOKUP(B1119,辅助信息!E:I,3,FALSE)</f>
        <v>(宜宾兴港三江新区长江工业园建设项目-11#厂房)宜宾市翠屏区宜宾汽车零部件配套产业基地(纬五路南)</v>
      </c>
      <c r="J1119" s="4" t="str">
        <f>VLOOKUP(B1119,辅助信息!E:I,4,FALSE)</f>
        <v>严石林</v>
      </c>
      <c r="K1119" s="4">
        <f>VLOOKUP(J1119,辅助信息!H:I,2,FALSE)</f>
        <v>15924731822</v>
      </c>
      <c r="L1119" s="116" t="str">
        <f>VLOOKUP(B1119,辅助信息!E:J,6,FALSE)</f>
        <v>装货前联系收货人核实到场规格，货物最下面用方木垫下方便卸货</v>
      </c>
      <c r="M1119" s="98">
        <v>45769</v>
      </c>
      <c r="O1119" s="71">
        <f ca="1" t="shared" si="40"/>
        <v>0</v>
      </c>
      <c r="P1119" s="71">
        <f ca="1" t="shared" si="39"/>
        <v>17</v>
      </c>
      <c r="Q1119" s="72" t="str">
        <f>VLOOKUP(B1119,辅助信息!E:M,9,FALSE)</f>
        <v>ZTWM-CDGS-XS-2025-0059-宜宾兴港建材-宜宾冷链项目</v>
      </c>
      <c r="R1119" s="72" t="str">
        <f>_xlfn._xlws.FILTER(辅助信息!D:D,辅助信息!E:E=B1119)</f>
        <v>宜宾兴港三江新区长江工业园建设项目</v>
      </c>
    </row>
    <row r="1120" hidden="1" spans="1:18">
      <c r="A1120" s="71">
        <f t="shared" si="41"/>
        <v>0</v>
      </c>
      <c r="B1120" s="4" t="s">
        <v>132</v>
      </c>
      <c r="C1120" s="5">
        <v>45770</v>
      </c>
      <c r="D1120" s="4" t="str">
        <f>VLOOKUP(B1120,辅助信息!E:K,7,FALSE)</f>
        <v>JWDDCD2025050800080</v>
      </c>
      <c r="E1120" s="4" t="str">
        <f>VLOOKUP(F1120,辅助信息!A:B,2,FALSE)</f>
        <v>螺纹钢</v>
      </c>
      <c r="F1120" s="4" t="s">
        <v>76</v>
      </c>
      <c r="G1120" s="7">
        <v>12</v>
      </c>
      <c r="H1120" s="7">
        <f>_xlfn.XLOOKUP(C1120&amp;F1120&amp;I1120&amp;J1120,'[1]2025年已发货'!$F:$F&amp;'[1]2025年已发货'!$C:$C&amp;'[1]2025年已发货'!$G:$G&amp;'[1]2025年已发货'!$H:$H,'[1]2025年已发货'!$E:$E,"未发货")</f>
        <v>12</v>
      </c>
      <c r="I1120" s="4" t="str">
        <f>VLOOKUP(B1120,辅助信息!E:I,3,FALSE)</f>
        <v>(宜宾兴港三江新区长江工业园建设项目-9#厂房)宜宾市翠屏区宜宾汽车零部件配套产业基地(纬五路南)</v>
      </c>
      <c r="J1120" s="4" t="str">
        <f>VLOOKUP(B1120,辅助信息!E:I,4,FALSE)</f>
        <v>严石林</v>
      </c>
      <c r="K1120" s="4">
        <f>VLOOKUP(J1120,辅助信息!H:I,2,FALSE)</f>
        <v>15924731822</v>
      </c>
      <c r="L1120" s="116" t="str">
        <f>VLOOKUP(B1120,辅助信息!E:J,6,FALSE)</f>
        <v>装货前联系收货人核实到场规格，货物最下面用方木垫下方便卸货</v>
      </c>
      <c r="M1120" s="98">
        <v>45769</v>
      </c>
      <c r="O1120" s="71">
        <f ca="1" t="shared" si="40"/>
        <v>0</v>
      </c>
      <c r="P1120" s="71">
        <f ca="1" t="shared" si="39"/>
        <v>17</v>
      </c>
      <c r="Q1120" s="72" t="str">
        <f>VLOOKUP(B1120,辅助信息!E:M,9,FALSE)</f>
        <v>ZTWM-CDGS-XS-2025-0059-宜宾兴港建材-宜宾冷链项目</v>
      </c>
      <c r="R1120" s="72" t="str">
        <f>_xlfn._xlws.FILTER(辅助信息!D:D,辅助信息!E:E=B1120)</f>
        <v>宜宾兴港三江新区长江工业园建设项目</v>
      </c>
    </row>
    <row r="1121" hidden="1" spans="1:18">
      <c r="A1121" s="71">
        <f t="shared" si="41"/>
        <v>0</v>
      </c>
      <c r="B1121" s="4" t="s">
        <v>132</v>
      </c>
      <c r="C1121" s="5">
        <v>45770</v>
      </c>
      <c r="D1121" s="4" t="str">
        <f>VLOOKUP(B1121,辅助信息!E:K,7,FALSE)</f>
        <v>JWDDCD2025050800080</v>
      </c>
      <c r="E1121" s="4" t="str">
        <f>VLOOKUP(F1121,辅助信息!A:B,2,FALSE)</f>
        <v>螺纹钢</v>
      </c>
      <c r="F1121" s="4" t="s">
        <v>133</v>
      </c>
      <c r="G1121" s="7">
        <v>75</v>
      </c>
      <c r="H1121" s="7">
        <f>_xlfn.XLOOKUP(C1121&amp;F1121&amp;I1121&amp;J1121,'[1]2025年已发货'!$F:$F&amp;'[1]2025年已发货'!$C:$C&amp;'[1]2025年已发货'!$G:$G&amp;'[1]2025年已发货'!$H:$H,'[1]2025年已发货'!$E:$E,"未发货")</f>
        <v>75</v>
      </c>
      <c r="I1121" s="4" t="str">
        <f>VLOOKUP(B1121,辅助信息!E:I,3,FALSE)</f>
        <v>(宜宾兴港三江新区长江工业园建设项目-9#厂房)宜宾市翠屏区宜宾汽车零部件配套产业基地(纬五路南)</v>
      </c>
      <c r="J1121" s="4" t="str">
        <f>VLOOKUP(B1121,辅助信息!E:I,4,FALSE)</f>
        <v>严石林</v>
      </c>
      <c r="K1121" s="4">
        <f>VLOOKUP(J1121,辅助信息!H:I,2,FALSE)</f>
        <v>15924731822</v>
      </c>
      <c r="L1121" s="116" t="str">
        <f>VLOOKUP(B1121,辅助信息!E:J,6,FALSE)</f>
        <v>装货前联系收货人核实到场规格，货物最下面用方木垫下方便卸货</v>
      </c>
      <c r="M1121" s="98">
        <v>45769</v>
      </c>
      <c r="O1121" s="71">
        <f ca="1" t="shared" si="40"/>
        <v>0</v>
      </c>
      <c r="P1121" s="71">
        <f ca="1" t="shared" si="39"/>
        <v>17</v>
      </c>
      <c r="Q1121" s="72" t="str">
        <f>VLOOKUP(B1121,辅助信息!E:M,9,FALSE)</f>
        <v>ZTWM-CDGS-XS-2025-0059-宜宾兴港建材-宜宾冷链项目</v>
      </c>
      <c r="R1121" s="72" t="str">
        <f>_xlfn._xlws.FILTER(辅助信息!D:D,辅助信息!E:E=B1121)</f>
        <v>宜宾兴港三江新区长江工业园建设项目</v>
      </c>
    </row>
    <row r="1122" hidden="1" spans="1:18">
      <c r="A1122" s="71">
        <f t="shared" si="41"/>
        <v>0</v>
      </c>
      <c r="B1122" s="4" t="s">
        <v>132</v>
      </c>
      <c r="C1122" s="5">
        <v>45770</v>
      </c>
      <c r="D1122" s="4" t="str">
        <f>VLOOKUP(B1122,辅助信息!E:K,7,FALSE)</f>
        <v>JWDDCD2025050800080</v>
      </c>
      <c r="E1122" s="4" t="str">
        <f>VLOOKUP(F1122,辅助信息!A:B,2,FALSE)</f>
        <v>螺纹钢</v>
      </c>
      <c r="F1122" s="4" t="s">
        <v>91</v>
      </c>
      <c r="G1122" s="7">
        <v>18</v>
      </c>
      <c r="H1122" s="7">
        <f>_xlfn.XLOOKUP(C1122&amp;F1122&amp;I1122&amp;J1122,'[1]2025年已发货'!$F:$F&amp;'[1]2025年已发货'!$C:$C&amp;'[1]2025年已发货'!$G:$G&amp;'[1]2025年已发货'!$H:$H,'[1]2025年已发货'!$E:$E,"未发货")</f>
        <v>18</v>
      </c>
      <c r="I1122" s="4" t="str">
        <f>VLOOKUP(B1122,辅助信息!E:I,3,FALSE)</f>
        <v>(宜宾兴港三江新区长江工业园建设项目-9#厂房)宜宾市翠屏区宜宾汽车零部件配套产业基地(纬五路南)</v>
      </c>
      <c r="J1122" s="4" t="str">
        <f>VLOOKUP(B1122,辅助信息!E:I,4,FALSE)</f>
        <v>严石林</v>
      </c>
      <c r="K1122" s="4">
        <f>VLOOKUP(J1122,辅助信息!H:I,2,FALSE)</f>
        <v>15924731822</v>
      </c>
      <c r="L1122" s="116" t="str">
        <f>VLOOKUP(B1122,辅助信息!E:J,6,FALSE)</f>
        <v>装货前联系收货人核实到场规格，货物最下面用方木垫下方便卸货</v>
      </c>
      <c r="M1122" s="98">
        <v>45769</v>
      </c>
      <c r="O1122" s="71">
        <f ca="1" t="shared" si="40"/>
        <v>0</v>
      </c>
      <c r="P1122" s="71">
        <f ca="1" t="shared" si="39"/>
        <v>17</v>
      </c>
      <c r="Q1122" s="72" t="str">
        <f>VLOOKUP(B1122,辅助信息!E:M,9,FALSE)</f>
        <v>ZTWM-CDGS-XS-2025-0059-宜宾兴港建材-宜宾冷链项目</v>
      </c>
      <c r="R1122" s="72" t="str">
        <f>_xlfn._xlws.FILTER(辅助信息!D:D,辅助信息!E:E=B1122)</f>
        <v>宜宾兴港三江新区长江工业园建设项目</v>
      </c>
    </row>
    <row r="1123" hidden="1" spans="2:18">
      <c r="B1123" s="4" t="s">
        <v>31</v>
      </c>
      <c r="C1123" s="5">
        <v>45770</v>
      </c>
      <c r="D1123" s="4" t="str">
        <f>VLOOKUP(B1123,辅助信息!E:K,7,FALSE)</f>
        <v>JWDDCD2024121000136</v>
      </c>
      <c r="E1123" s="4" t="str">
        <f>VLOOKUP(F1123,辅助信息!A:B,2,FALSE)</f>
        <v>盘螺</v>
      </c>
      <c r="F1123" s="4" t="s">
        <v>40</v>
      </c>
      <c r="G1123" s="7">
        <v>24</v>
      </c>
      <c r="H1123" s="7">
        <f>_xlfn.XLOOKUP(C1123&amp;F1123&amp;I1123&amp;J1123,'[1]2025年已发货'!$F:$F&amp;'[1]2025年已发货'!$C:$C&amp;'[1]2025年已发货'!$G:$G&amp;'[1]2025年已发货'!$H:$H,'[1]2025年已发货'!$E:$E,"未发货")</f>
        <v>24</v>
      </c>
      <c r="I1123" s="4" t="str">
        <f>VLOOKUP(B1123,辅助信息!E:I,3,FALSE)</f>
        <v>（四川商建-射洪城乡一体化项目）遂宁市射洪市忠新幼儿园北侧约220米新溪小区</v>
      </c>
      <c r="J1123" s="4" t="str">
        <f>VLOOKUP(B1123,辅助信息!E:I,4,FALSE)</f>
        <v>柏子刚</v>
      </c>
      <c r="K1123" s="4">
        <f>VLOOKUP(J1123,辅助信息!H:I,2,FALSE)</f>
        <v>15692885305</v>
      </c>
      <c r="L1123" s="116" t="str">
        <f>VLOOKUP(B1123,辅助信息!E:J,6,FALSE)</f>
        <v>提前联系到场规格及数量</v>
      </c>
      <c r="M1123" s="98">
        <v>45769</v>
      </c>
      <c r="O1123" s="71">
        <f ca="1" t="shared" si="40"/>
        <v>0</v>
      </c>
      <c r="P1123" s="71">
        <f ca="1" t="shared" si="39"/>
        <v>17</v>
      </c>
      <c r="Q1123" s="72" t="str">
        <f>VLOOKUP(B1123,辅助信息!E:M,9,FALSE)</f>
        <v>ZTWM-CDGS-XS-2024-0179-四川商投-射洪城乡一体化建设项目</v>
      </c>
      <c r="R1123" s="72" t="str">
        <f>_xlfn._xlws.FILTER(辅助信息!D:D,辅助信息!E:E=B1123)</f>
        <v>四川商建
射洪城乡一体化项目</v>
      </c>
    </row>
    <row r="1124" hidden="1" spans="2:18">
      <c r="B1124" s="4" t="s">
        <v>31</v>
      </c>
      <c r="C1124" s="5">
        <v>45770</v>
      </c>
      <c r="D1124" s="4" t="str">
        <f>VLOOKUP(B1124,辅助信息!E:K,7,FALSE)</f>
        <v>JWDDCD2024121000136</v>
      </c>
      <c r="E1124" s="4" t="str">
        <f>VLOOKUP(F1124,辅助信息!A:B,2,FALSE)</f>
        <v>盘螺</v>
      </c>
      <c r="F1124" s="4" t="s">
        <v>41</v>
      </c>
      <c r="G1124" s="7">
        <v>9</v>
      </c>
      <c r="H1124" s="7">
        <f>_xlfn.XLOOKUP(C1124&amp;F1124&amp;I1124&amp;J1124,'[1]2025年已发货'!$F:$F&amp;'[1]2025年已发货'!$C:$C&amp;'[1]2025年已发货'!$G:$G&amp;'[1]2025年已发货'!$H:$H,'[1]2025年已发货'!$E:$E,"未发货")</f>
        <v>8</v>
      </c>
      <c r="I1124" s="4" t="str">
        <f>VLOOKUP(B1124,辅助信息!E:I,3,FALSE)</f>
        <v>（四川商建-射洪城乡一体化项目）遂宁市射洪市忠新幼儿园北侧约220米新溪小区</v>
      </c>
      <c r="J1124" s="4" t="str">
        <f>VLOOKUP(B1124,辅助信息!E:I,4,FALSE)</f>
        <v>柏子刚</v>
      </c>
      <c r="K1124" s="4">
        <f>VLOOKUP(J1124,辅助信息!H:I,2,FALSE)</f>
        <v>15692885305</v>
      </c>
      <c r="L1124" s="116" t="str">
        <f>VLOOKUP(B1124,辅助信息!E:J,6,FALSE)</f>
        <v>提前联系到场规格及数量</v>
      </c>
      <c r="M1124" s="98">
        <v>45769</v>
      </c>
      <c r="O1124" s="71">
        <f ca="1" t="shared" si="40"/>
        <v>0</v>
      </c>
      <c r="P1124" s="71">
        <f ca="1" t="shared" si="39"/>
        <v>17</v>
      </c>
      <c r="Q1124" s="72" t="str">
        <f>VLOOKUP(B1124,辅助信息!E:M,9,FALSE)</f>
        <v>ZTWM-CDGS-XS-2024-0179-四川商投-射洪城乡一体化建设项目</v>
      </c>
      <c r="R1124" s="72" t="str">
        <f>_xlfn._xlws.FILTER(辅助信息!D:D,辅助信息!E:E=B1124)</f>
        <v>四川商建
射洪城乡一体化项目</v>
      </c>
    </row>
    <row r="1125" hidden="1" spans="2:18">
      <c r="B1125" s="4" t="s">
        <v>31</v>
      </c>
      <c r="C1125" s="5">
        <v>45770</v>
      </c>
      <c r="D1125" s="4" t="str">
        <f>VLOOKUP(B1125,辅助信息!E:K,7,FALSE)</f>
        <v>JWDDCD2024121000136</v>
      </c>
      <c r="E1125" s="4" t="str">
        <f>VLOOKUP(F1125,辅助信息!A:B,2,FALSE)</f>
        <v>螺纹钢</v>
      </c>
      <c r="F1125" s="4" t="s">
        <v>32</v>
      </c>
      <c r="G1125" s="7">
        <v>70</v>
      </c>
      <c r="H1125" s="7">
        <f>_xlfn.XLOOKUP(C1125&amp;F1125&amp;I1125&amp;J1125,'[1]2025年已发货'!$F:$F&amp;'[1]2025年已发货'!$C:$C&amp;'[1]2025年已发货'!$G:$G&amp;'[1]2025年已发货'!$H:$H,'[1]2025年已发货'!$E:$E,"未发货")</f>
        <v>70</v>
      </c>
      <c r="I1125" s="4" t="str">
        <f>VLOOKUP(B1125,辅助信息!E:I,3,FALSE)</f>
        <v>（四川商建-射洪城乡一体化项目）遂宁市射洪市忠新幼儿园北侧约220米新溪小区</v>
      </c>
      <c r="J1125" s="4" t="str">
        <f>VLOOKUP(B1125,辅助信息!E:I,4,FALSE)</f>
        <v>柏子刚</v>
      </c>
      <c r="K1125" s="4">
        <f>VLOOKUP(J1125,辅助信息!H:I,2,FALSE)</f>
        <v>15692885305</v>
      </c>
      <c r="L1125" s="116" t="str">
        <f>VLOOKUP(B1125,辅助信息!E:J,6,FALSE)</f>
        <v>提前联系到场规格及数量</v>
      </c>
      <c r="M1125" s="98">
        <v>45769</v>
      </c>
      <c r="O1125" s="71">
        <f ca="1" t="shared" si="40"/>
        <v>0</v>
      </c>
      <c r="P1125" s="71">
        <f ca="1" t="shared" si="39"/>
        <v>17</v>
      </c>
      <c r="Q1125" s="72" t="str">
        <f>VLOOKUP(B1125,辅助信息!E:M,9,FALSE)</f>
        <v>ZTWM-CDGS-XS-2024-0179-四川商投-射洪城乡一体化建设项目</v>
      </c>
      <c r="R1125" s="72" t="str">
        <f>_xlfn._xlws.FILTER(辅助信息!D:D,辅助信息!E:E=B1125)</f>
        <v>四川商建
射洪城乡一体化项目</v>
      </c>
    </row>
    <row r="1126" hidden="1" spans="2:18">
      <c r="B1126" s="4" t="s">
        <v>31</v>
      </c>
      <c r="C1126" s="5">
        <v>45770</v>
      </c>
      <c r="D1126" s="4" t="str">
        <f>VLOOKUP(B1126,辅助信息!E:K,7,FALSE)</f>
        <v>JWDDCD2024121000136</v>
      </c>
      <c r="E1126" s="4" t="str">
        <f>VLOOKUP(F1126,辅助信息!A:B,2,FALSE)</f>
        <v>螺纹钢</v>
      </c>
      <c r="F1126" s="4" t="s">
        <v>30</v>
      </c>
      <c r="G1126" s="7">
        <v>9</v>
      </c>
      <c r="H1126" s="7">
        <f>_xlfn.XLOOKUP(C1126&amp;F1126&amp;I1126&amp;J1126,'[1]2025年已发货'!$F:$F&amp;'[1]2025年已发货'!$C:$C&amp;'[1]2025年已发货'!$G:$G&amp;'[1]2025年已发货'!$H:$H,'[1]2025年已发货'!$E:$E,"未发货")</f>
        <v>10</v>
      </c>
      <c r="I1126" s="4" t="str">
        <f>VLOOKUP(B1126,辅助信息!E:I,3,FALSE)</f>
        <v>（四川商建-射洪城乡一体化项目）遂宁市射洪市忠新幼儿园北侧约220米新溪小区</v>
      </c>
      <c r="J1126" s="4" t="str">
        <f>VLOOKUP(B1126,辅助信息!E:I,4,FALSE)</f>
        <v>柏子刚</v>
      </c>
      <c r="K1126" s="4">
        <f>VLOOKUP(J1126,辅助信息!H:I,2,FALSE)</f>
        <v>15692885305</v>
      </c>
      <c r="L1126" s="116" t="str">
        <f>VLOOKUP(B1126,辅助信息!E:J,6,FALSE)</f>
        <v>提前联系到场规格及数量</v>
      </c>
      <c r="M1126" s="98">
        <v>45769</v>
      </c>
      <c r="O1126" s="71">
        <f ca="1" t="shared" si="40"/>
        <v>0</v>
      </c>
      <c r="P1126" s="71">
        <f ca="1" t="shared" si="39"/>
        <v>17</v>
      </c>
      <c r="Q1126" s="72" t="str">
        <f>VLOOKUP(B1126,辅助信息!E:M,9,FALSE)</f>
        <v>ZTWM-CDGS-XS-2024-0179-四川商投-射洪城乡一体化建设项目</v>
      </c>
      <c r="R1126" s="72" t="str">
        <f>_xlfn._xlws.FILTER(辅助信息!D:D,辅助信息!E:E=B1126)</f>
        <v>四川商建
射洪城乡一体化项目</v>
      </c>
    </row>
    <row r="1127" hidden="1" spans="2:18">
      <c r="B1127" s="4" t="s">
        <v>31</v>
      </c>
      <c r="C1127" s="5">
        <v>45770</v>
      </c>
      <c r="D1127" s="4" t="str">
        <f>VLOOKUP(B1127,辅助信息!E:K,7,FALSE)</f>
        <v>JWDDCD2024121000136</v>
      </c>
      <c r="E1127" s="4" t="str">
        <f>VLOOKUP(F1127,辅助信息!A:B,2,FALSE)</f>
        <v>螺纹钢</v>
      </c>
      <c r="F1127" s="4" t="s">
        <v>28</v>
      </c>
      <c r="G1127" s="7">
        <v>48</v>
      </c>
      <c r="H1127" s="7">
        <f>_xlfn.XLOOKUP(C1127&amp;F1127&amp;I1127&amp;J1127,'[1]2025年已发货'!$F:$F&amp;'[1]2025年已发货'!$C:$C&amp;'[1]2025年已发货'!$G:$G&amp;'[1]2025年已发货'!$H:$H,'[1]2025年已发货'!$E:$E,"未发货")</f>
        <v>24</v>
      </c>
      <c r="I1127" s="4" t="str">
        <f>VLOOKUP(B1127,辅助信息!E:I,3,FALSE)</f>
        <v>（四川商建-射洪城乡一体化项目）遂宁市射洪市忠新幼儿园北侧约220米新溪小区</v>
      </c>
      <c r="J1127" s="4" t="str">
        <f>VLOOKUP(B1127,辅助信息!E:I,4,FALSE)</f>
        <v>柏子刚</v>
      </c>
      <c r="K1127" s="4">
        <f>VLOOKUP(J1127,辅助信息!H:I,2,FALSE)</f>
        <v>15692885305</v>
      </c>
      <c r="L1127" s="116" t="str">
        <f>VLOOKUP(B1127,辅助信息!E:J,6,FALSE)</f>
        <v>提前联系到场规格及数量</v>
      </c>
      <c r="M1127" s="98">
        <v>45769</v>
      </c>
      <c r="O1127" s="71">
        <f ca="1" t="shared" si="40"/>
        <v>0</v>
      </c>
      <c r="P1127" s="71">
        <f ca="1" t="shared" si="39"/>
        <v>17</v>
      </c>
      <c r="Q1127" s="72" t="str">
        <f>VLOOKUP(B1127,辅助信息!E:M,9,FALSE)</f>
        <v>ZTWM-CDGS-XS-2024-0179-四川商投-射洪城乡一体化建设项目</v>
      </c>
      <c r="R1127" s="72" t="str">
        <f>_xlfn._xlws.FILTER(辅助信息!D:D,辅助信息!E:E=B1127)</f>
        <v>四川商建
射洪城乡一体化项目</v>
      </c>
    </row>
    <row r="1128" hidden="1" spans="1:18">
      <c r="A1128" s="69" t="s">
        <v>134</v>
      </c>
      <c r="B1128" s="4" t="s">
        <v>69</v>
      </c>
      <c r="C1128" s="5">
        <v>45770</v>
      </c>
      <c r="D1128" s="4" t="str">
        <f>VLOOKUP(B1128,辅助信息!E:K,7,FALSE)</f>
        <v>JWDDCD2025050800081</v>
      </c>
      <c r="E1128" s="4" t="str">
        <f>VLOOKUP(F1128,辅助信息!A:B,2,FALSE)</f>
        <v>螺纹钢</v>
      </c>
      <c r="F1128" s="4" t="s">
        <v>45</v>
      </c>
      <c r="G1128" s="7">
        <v>3</v>
      </c>
      <c r="H1128" s="7" t="str">
        <f>_xlfn.XLOOKUP(C1128&amp;F1128&amp;I1128&amp;J1128,'[1]2025年已发货'!$F:$F&amp;'[1]2025年已发货'!$C:$C&amp;'[1]2025年已发货'!$G:$G&amp;'[1]2025年已发货'!$H:$H,'[1]2025年已发货'!$E:$E,"未发货")</f>
        <v>未发货</v>
      </c>
      <c r="I1128" s="4" t="str">
        <f>VLOOKUP(B1128,辅助信息!E:I,3,FALSE)</f>
        <v>（商投建工达州中医药科技园-4工区-2号楼）达州市通川区达州中医药职业学院犀牛大道北段</v>
      </c>
      <c r="J1128" s="4" t="str">
        <f>VLOOKUP(B1128,辅助信息!E:I,4,FALSE)</f>
        <v>张扬</v>
      </c>
      <c r="K1128" s="4">
        <f>VLOOKUP(J1128,辅助信息!H:I,2,FALSE)</f>
        <v>18381904567</v>
      </c>
      <c r="L1128" s="116" t="str">
        <f>VLOOKUP(B1128,辅助信息!E:J,6,FALSE)</f>
        <v>控制炉批号尽量少,优先安排达钢,提前联系到场规格及数量</v>
      </c>
      <c r="M1128" s="98">
        <v>45763</v>
      </c>
      <c r="O1128" s="71">
        <f ca="1" t="shared" si="40"/>
        <v>0</v>
      </c>
      <c r="P1128" s="71">
        <f ca="1" t="shared" si="39"/>
        <v>23</v>
      </c>
      <c r="Q1128" s="72" t="str">
        <f>VLOOKUP(B1128,辅助信息!E:M,9,FALSE)</f>
        <v>ZTWM-CDGS-XS-2024-0134-商投建工达州中医药科技成果示范园项目</v>
      </c>
      <c r="R1128" s="72" t="str">
        <f>_xlfn._xlws.FILTER(辅助信息!D:D,辅助信息!E:E=B1128)</f>
        <v>商投建工达州中医药科技园</v>
      </c>
    </row>
    <row r="1129" hidden="1" spans="2:18">
      <c r="B1129" s="4" t="s">
        <v>69</v>
      </c>
      <c r="C1129" s="5">
        <v>45770</v>
      </c>
      <c r="D1129" s="4" t="str">
        <f>VLOOKUP(B1129,辅助信息!E:K,7,FALSE)</f>
        <v>JWDDCD2025050800081</v>
      </c>
      <c r="E1129" s="4" t="str">
        <f>VLOOKUP(F1129,辅助信息!A:B,2,FALSE)</f>
        <v>螺纹钢</v>
      </c>
      <c r="F1129" s="4" t="s">
        <v>21</v>
      </c>
      <c r="G1129" s="7">
        <v>12</v>
      </c>
      <c r="H1129" s="7" t="str">
        <f>_xlfn.XLOOKUP(C1129&amp;F1129&amp;I1129&amp;J1129,'[1]2025年已发货'!$F:$F&amp;'[1]2025年已发货'!$C:$C&amp;'[1]2025年已发货'!$G:$G&amp;'[1]2025年已发货'!$H:$H,'[1]2025年已发货'!$E:$E,"未发货")</f>
        <v>未发货</v>
      </c>
      <c r="I1129" s="4" t="str">
        <f>VLOOKUP(B1129,辅助信息!E:I,3,FALSE)</f>
        <v>（商投建工达州中医药科技园-4工区-2号楼）达州市通川区达州中医药职业学院犀牛大道北段</v>
      </c>
      <c r="J1129" s="4" t="str">
        <f>VLOOKUP(B1129,辅助信息!E:I,4,FALSE)</f>
        <v>张扬</v>
      </c>
      <c r="K1129" s="4">
        <f>VLOOKUP(J1129,辅助信息!H:I,2,FALSE)</f>
        <v>18381904567</v>
      </c>
      <c r="L1129" s="116" t="str">
        <f>VLOOKUP(B1129,辅助信息!E:J,6,FALSE)</f>
        <v>控制炉批号尽量少,优先安排达钢,提前联系到场规格及数量</v>
      </c>
      <c r="M1129" s="98">
        <v>45763</v>
      </c>
      <c r="O1129" s="71">
        <f ca="1" t="shared" si="40"/>
        <v>0</v>
      </c>
      <c r="P1129" s="71">
        <f ca="1" t="shared" si="39"/>
        <v>23</v>
      </c>
      <c r="Q1129" s="72" t="str">
        <f>VLOOKUP(B1129,辅助信息!E:M,9,FALSE)</f>
        <v>ZTWM-CDGS-XS-2024-0134-商投建工达州中医药科技成果示范园项目</v>
      </c>
      <c r="R1129" s="72" t="str">
        <f>_xlfn._xlws.FILTER(辅助信息!D:D,辅助信息!E:E=B1129)</f>
        <v>商投建工达州中医药科技园</v>
      </c>
    </row>
    <row r="1130" hidden="1" spans="2:18">
      <c r="B1130" s="4" t="s">
        <v>69</v>
      </c>
      <c r="C1130" s="5">
        <v>45770</v>
      </c>
      <c r="D1130" s="4" t="str">
        <f>VLOOKUP(B1130,辅助信息!E:K,7,FALSE)</f>
        <v>JWDDCD2025050800081</v>
      </c>
      <c r="E1130" s="4" t="str">
        <f>VLOOKUP(F1130,辅助信息!A:B,2,FALSE)</f>
        <v>螺纹钢</v>
      </c>
      <c r="F1130" s="4" t="s">
        <v>58</v>
      </c>
      <c r="G1130" s="7">
        <v>9</v>
      </c>
      <c r="H1130" s="7" t="str">
        <f>_xlfn.XLOOKUP(C1130&amp;F1130&amp;I1130&amp;J1130,'[1]2025年已发货'!$F:$F&amp;'[1]2025年已发货'!$C:$C&amp;'[1]2025年已发货'!$G:$G&amp;'[1]2025年已发货'!$H:$H,'[1]2025年已发货'!$E:$E,"未发货")</f>
        <v>未发货</v>
      </c>
      <c r="I1130" s="4" t="str">
        <f>VLOOKUP(B1130,辅助信息!E:I,3,FALSE)</f>
        <v>（商投建工达州中医药科技园-4工区-2号楼）达州市通川区达州中医药职业学院犀牛大道北段</v>
      </c>
      <c r="J1130" s="4" t="str">
        <f>VLOOKUP(B1130,辅助信息!E:I,4,FALSE)</f>
        <v>张扬</v>
      </c>
      <c r="K1130" s="4">
        <f>VLOOKUP(J1130,辅助信息!H:I,2,FALSE)</f>
        <v>18381904567</v>
      </c>
      <c r="L1130" s="116" t="str">
        <f>VLOOKUP(B1130,辅助信息!E:J,6,FALSE)</f>
        <v>控制炉批号尽量少,优先安排达钢,提前联系到场规格及数量</v>
      </c>
      <c r="M1130" s="98">
        <v>45763</v>
      </c>
      <c r="O1130" s="71">
        <f ca="1" t="shared" si="40"/>
        <v>0</v>
      </c>
      <c r="P1130" s="71">
        <f ca="1" t="shared" si="39"/>
        <v>23</v>
      </c>
      <c r="Q1130" s="72" t="str">
        <f>VLOOKUP(B1130,辅助信息!E:M,9,FALSE)</f>
        <v>ZTWM-CDGS-XS-2024-0134-商投建工达州中医药科技成果示范园项目</v>
      </c>
      <c r="R1130" s="72" t="str">
        <f>_xlfn._xlws.FILTER(辅助信息!D:D,辅助信息!E:E=B1130)</f>
        <v>商投建工达州中医药科技园</v>
      </c>
    </row>
    <row r="1131" hidden="1" spans="2:18">
      <c r="B1131" s="4" t="s">
        <v>69</v>
      </c>
      <c r="C1131" s="5">
        <v>45770</v>
      </c>
      <c r="D1131" s="4" t="str">
        <f>VLOOKUP(B1131,辅助信息!E:K,7,FALSE)</f>
        <v>JWDDCD2025050800081</v>
      </c>
      <c r="E1131" s="4" t="str">
        <f>VLOOKUP(F1131,辅助信息!A:B,2,FALSE)</f>
        <v>螺纹钢</v>
      </c>
      <c r="F1131" s="4" t="s">
        <v>46</v>
      </c>
      <c r="G1131" s="7">
        <v>9</v>
      </c>
      <c r="H1131" s="7" t="str">
        <f>_xlfn.XLOOKUP(C1131&amp;F1131&amp;I1131&amp;J1131,'[1]2025年已发货'!$F:$F&amp;'[1]2025年已发货'!$C:$C&amp;'[1]2025年已发货'!$G:$G&amp;'[1]2025年已发货'!$H:$H,'[1]2025年已发货'!$E:$E,"未发货")</f>
        <v>未发货</v>
      </c>
      <c r="I1131" s="4" t="str">
        <f>VLOOKUP(B1131,辅助信息!E:I,3,FALSE)</f>
        <v>（商投建工达州中医药科技园-4工区-2号楼）达州市通川区达州中医药职业学院犀牛大道北段</v>
      </c>
      <c r="J1131" s="4" t="str">
        <f>VLOOKUP(B1131,辅助信息!E:I,4,FALSE)</f>
        <v>张扬</v>
      </c>
      <c r="K1131" s="4">
        <f>VLOOKUP(J1131,辅助信息!H:I,2,FALSE)</f>
        <v>18381904567</v>
      </c>
      <c r="L1131" s="116" t="str">
        <f>VLOOKUP(B1131,辅助信息!E:J,6,FALSE)</f>
        <v>控制炉批号尽量少,优先安排达钢,提前联系到场规格及数量</v>
      </c>
      <c r="M1131" s="98">
        <v>45763</v>
      </c>
      <c r="O1131" s="71">
        <f ca="1" t="shared" si="40"/>
        <v>0</v>
      </c>
      <c r="P1131" s="71">
        <f ca="1" t="shared" si="39"/>
        <v>23</v>
      </c>
      <c r="Q1131" s="72" t="str">
        <f>VLOOKUP(B1131,辅助信息!E:M,9,FALSE)</f>
        <v>ZTWM-CDGS-XS-2024-0134-商投建工达州中医药科技成果示范园项目</v>
      </c>
      <c r="R1131" s="72" t="str">
        <f>_xlfn._xlws.FILTER(辅助信息!D:D,辅助信息!E:E=B1131)</f>
        <v>商投建工达州中医药科技园</v>
      </c>
    </row>
    <row r="1132" hidden="1" spans="2:18">
      <c r="B1132" s="4" t="s">
        <v>56</v>
      </c>
      <c r="C1132" s="5">
        <v>45770</v>
      </c>
      <c r="D1132" s="4" t="str">
        <f>VLOOKUP(B1132,辅助信息!E:K,7,FALSE)</f>
        <v>JWDDCD2025050800081</v>
      </c>
      <c r="E1132" s="4" t="str">
        <f>VLOOKUP(F1132,辅助信息!A:B,2,FALSE)</f>
        <v>螺纹钢</v>
      </c>
      <c r="F1132" s="4" t="s">
        <v>46</v>
      </c>
      <c r="G1132" s="7">
        <v>21</v>
      </c>
      <c r="H1132" s="7" t="str">
        <f>_xlfn.XLOOKUP(C1132&amp;F1132&amp;I1132&amp;J1132,'[1]2025年已发货'!$F:$F&amp;'[1]2025年已发货'!$C:$C&amp;'[1]2025年已发货'!$G:$G&amp;'[1]2025年已发货'!$H:$H,'[1]2025年已发货'!$E:$E,"未发货")</f>
        <v>未发货</v>
      </c>
      <c r="I1132" s="4" t="str">
        <f>VLOOKUP(B1132,辅助信息!E:I,3,FALSE)</f>
        <v>（商投建工达州中医药科技园-4工区-7号楼）达州市通川区达州中医药职业学院犀牛大道北段</v>
      </c>
      <c r="J1132" s="4" t="str">
        <f>VLOOKUP(B1132,辅助信息!E:I,4,FALSE)</f>
        <v>张扬</v>
      </c>
      <c r="K1132" s="4">
        <f>VLOOKUP(J1132,辅助信息!H:I,2,FALSE)</f>
        <v>18381904567</v>
      </c>
      <c r="L1132" s="116" t="str">
        <f>VLOOKUP(B1132,辅助信息!E:J,6,FALSE)</f>
        <v>控制炉批号尽量少,优先安排达钢,提前联系到场规格及数量</v>
      </c>
      <c r="M1132" s="98">
        <v>45772</v>
      </c>
      <c r="O1132" s="71">
        <f ca="1" t="shared" si="40"/>
        <v>0</v>
      </c>
      <c r="P1132" s="71">
        <f ca="1" t="shared" si="39"/>
        <v>14</v>
      </c>
      <c r="Q1132" s="72" t="str">
        <f>VLOOKUP(B1132,辅助信息!E:M,9,FALSE)</f>
        <v>ZTWM-CDGS-XS-2024-0134-商投建工达州中医药科技成果示范园项目</v>
      </c>
      <c r="R1132" s="72" t="str">
        <f>_xlfn._xlws.FILTER(辅助信息!D:D,辅助信息!E:E=B1132)</f>
        <v>商投建工达州中医药科技园</v>
      </c>
    </row>
    <row r="1133" hidden="1" spans="2:18">
      <c r="B1133" s="4" t="s">
        <v>56</v>
      </c>
      <c r="C1133" s="5">
        <v>45770</v>
      </c>
      <c r="D1133" s="4" t="str">
        <f>VLOOKUP(B1133,辅助信息!E:K,7,FALSE)</f>
        <v>JWDDCD2025050800081</v>
      </c>
      <c r="E1133" s="4" t="str">
        <f>VLOOKUP(F1133,辅助信息!A:B,2,FALSE)</f>
        <v>螺纹钢</v>
      </c>
      <c r="F1133" s="4" t="s">
        <v>22</v>
      </c>
      <c r="G1133" s="7">
        <v>30</v>
      </c>
      <c r="H1133" s="7" t="str">
        <f>_xlfn.XLOOKUP(C1133&amp;F1133&amp;I1133&amp;J1133,'[1]2025年已发货'!$F:$F&amp;'[1]2025年已发货'!$C:$C&amp;'[1]2025年已发货'!$G:$G&amp;'[1]2025年已发货'!$H:$H,'[1]2025年已发货'!$E:$E,"未发货")</f>
        <v>未发货</v>
      </c>
      <c r="I1133" s="4" t="str">
        <f>VLOOKUP(B1133,辅助信息!E:I,3,FALSE)</f>
        <v>（商投建工达州中医药科技园-4工区-7号楼）达州市通川区达州中医药职业学院犀牛大道北段</v>
      </c>
      <c r="J1133" s="4" t="str">
        <f>VLOOKUP(B1133,辅助信息!E:I,4,FALSE)</f>
        <v>张扬</v>
      </c>
      <c r="K1133" s="4">
        <f>VLOOKUP(J1133,辅助信息!H:I,2,FALSE)</f>
        <v>18381904567</v>
      </c>
      <c r="L1133" s="116" t="str">
        <f>VLOOKUP(B1133,辅助信息!E:J,6,FALSE)</f>
        <v>控制炉批号尽量少,优先安排达钢,提前联系到场规格及数量</v>
      </c>
      <c r="M1133" s="98">
        <v>45772</v>
      </c>
      <c r="O1133" s="71">
        <f ca="1" t="shared" si="40"/>
        <v>0</v>
      </c>
      <c r="P1133" s="71">
        <f ca="1" t="shared" si="39"/>
        <v>14</v>
      </c>
      <c r="Q1133" s="72" t="str">
        <f>VLOOKUP(B1133,辅助信息!E:M,9,FALSE)</f>
        <v>ZTWM-CDGS-XS-2024-0134-商投建工达州中医药科技成果示范园项目</v>
      </c>
      <c r="R1133" s="72" t="str">
        <f>_xlfn._xlws.FILTER(辅助信息!D:D,辅助信息!E:E=B1133)</f>
        <v>商投建工达州中医药科技园</v>
      </c>
    </row>
    <row r="1134" hidden="1" spans="2:18">
      <c r="B1134" s="4" t="s">
        <v>87</v>
      </c>
      <c r="C1134" s="5">
        <v>45770</v>
      </c>
      <c r="D1134" s="4" t="str">
        <f>VLOOKUP(B1134,辅助信息!E:K,7,FALSE)</f>
        <v>JWDDCD2024102400111</v>
      </c>
      <c r="E1134" s="4" t="str">
        <f>VLOOKUP(F1134,辅助信息!A:B,2,FALSE)</f>
        <v>盘螺</v>
      </c>
      <c r="F1134" s="4" t="s">
        <v>26</v>
      </c>
      <c r="G1134" s="7">
        <v>4</v>
      </c>
      <c r="H1134" s="7" t="str">
        <f>_xlfn.XLOOKUP(C1134&amp;F1134&amp;I1134&amp;J1134,'[1]2025年已发货'!$F:$F&amp;'[1]2025年已发货'!$C:$C&amp;'[1]2025年已发货'!$G:$G&amp;'[1]2025年已发货'!$H:$H,'[1]2025年已发货'!$E:$E,"未发货")</f>
        <v>未发货</v>
      </c>
      <c r="I1134" s="4" t="str">
        <f>VLOOKUP(B1134,辅助信息!E:I,3,FALSE)</f>
        <v>（五冶达州国道542项目-一工区桥梁二工段）四川省达州市达川区达川区石梯镇石成村</v>
      </c>
      <c r="J1134" s="4" t="str">
        <f>VLOOKUP(B1134,辅助信息!E:I,4,FALSE)</f>
        <v>夏树彬</v>
      </c>
      <c r="K1134" s="4">
        <f>VLOOKUP(J1134,辅助信息!H:I,2,FALSE)</f>
        <v>13518183653</v>
      </c>
      <c r="L1134" s="116" t="str">
        <f>VLOOKUP(B1134,辅助信息!E:J,6,FALSE)</f>
        <v>五冶建设送货单,送货车型9.6米,装货前联系收货人核实到场规格,没提前告知进场规格现场不给予接收</v>
      </c>
      <c r="M1134" s="98">
        <v>45772</v>
      </c>
      <c r="O1134" s="71">
        <f ca="1" t="shared" si="40"/>
        <v>0</v>
      </c>
      <c r="P1134" s="71">
        <f ca="1" t="shared" si="39"/>
        <v>14</v>
      </c>
      <c r="Q1134" s="72" t="str">
        <f>VLOOKUP(B1134,辅助信息!E:M,9,FALSE)</f>
        <v>ZTWM-CDGS-XS-2024-0181-五冶天府-国道542项目（二批次）</v>
      </c>
      <c r="R1134" s="72" t="str">
        <f>_xlfn._xlws.FILTER(辅助信息!D:D,辅助信息!E:E=B1134)</f>
        <v>五冶达州国道542项目</v>
      </c>
    </row>
    <row r="1135" hidden="1" spans="2:18">
      <c r="B1135" s="4" t="s">
        <v>87</v>
      </c>
      <c r="C1135" s="5">
        <v>45770</v>
      </c>
      <c r="D1135" s="4" t="str">
        <f>VLOOKUP(B1135,辅助信息!E:K,7,FALSE)</f>
        <v>JWDDCD2024102400111</v>
      </c>
      <c r="E1135" s="4" t="str">
        <f>VLOOKUP(F1135,辅助信息!A:B,2,FALSE)</f>
        <v>螺纹钢</v>
      </c>
      <c r="F1135" s="4" t="s">
        <v>27</v>
      </c>
      <c r="G1135" s="7">
        <v>12</v>
      </c>
      <c r="H1135" s="7" t="str">
        <f>_xlfn.XLOOKUP(C1135&amp;F1135&amp;I1135&amp;J1135,'[1]2025年已发货'!$F:$F&amp;'[1]2025年已发货'!$C:$C&amp;'[1]2025年已发货'!$G:$G&amp;'[1]2025年已发货'!$H:$H,'[1]2025年已发货'!$E:$E,"未发货")</f>
        <v>未发货</v>
      </c>
      <c r="I1135" s="4" t="str">
        <f>VLOOKUP(B1135,辅助信息!E:I,3,FALSE)</f>
        <v>（五冶达州国道542项目-一工区桥梁二工段）四川省达州市达川区达川区石梯镇石成村</v>
      </c>
      <c r="J1135" s="4" t="str">
        <f>VLOOKUP(B1135,辅助信息!E:I,4,FALSE)</f>
        <v>夏树彬</v>
      </c>
      <c r="K1135" s="4">
        <f>VLOOKUP(J1135,辅助信息!H:I,2,FALSE)</f>
        <v>13518183653</v>
      </c>
      <c r="L1135" s="116" t="str">
        <f>VLOOKUP(B1135,辅助信息!E:J,6,FALSE)</f>
        <v>五冶建设送货单,送货车型9.6米,装货前联系收货人核实到场规格,没提前告知进场规格现场不给予接收</v>
      </c>
      <c r="M1135" s="98">
        <v>45772</v>
      </c>
      <c r="O1135" s="71">
        <f ca="1" t="shared" si="40"/>
        <v>0</v>
      </c>
      <c r="P1135" s="71">
        <f ca="1" t="shared" si="39"/>
        <v>14</v>
      </c>
      <c r="Q1135" s="72" t="str">
        <f>VLOOKUP(B1135,辅助信息!E:M,9,FALSE)</f>
        <v>ZTWM-CDGS-XS-2024-0181-五冶天府-国道542项目（二批次）</v>
      </c>
      <c r="R1135" s="72" t="str">
        <f>_xlfn._xlws.FILTER(辅助信息!D:D,辅助信息!E:E=B1135)</f>
        <v>五冶达州国道542项目</v>
      </c>
    </row>
    <row r="1136" hidden="1" spans="2:18">
      <c r="B1136" s="4" t="s">
        <v>87</v>
      </c>
      <c r="C1136" s="5">
        <v>45770</v>
      </c>
      <c r="D1136" s="4" t="str">
        <f>VLOOKUP(B1136,辅助信息!E:K,7,FALSE)</f>
        <v>JWDDCD2024102400111</v>
      </c>
      <c r="E1136" s="4" t="str">
        <f>VLOOKUP(F1136,辅助信息!A:B,2,FALSE)</f>
        <v>螺纹钢</v>
      </c>
      <c r="F1136" s="4" t="s">
        <v>19</v>
      </c>
      <c r="G1136" s="7">
        <v>10</v>
      </c>
      <c r="H1136" s="7" t="str">
        <f>_xlfn.XLOOKUP(C1136&amp;F1136&amp;I1136&amp;J1136,'[1]2025年已发货'!$F:$F&amp;'[1]2025年已发货'!$C:$C&amp;'[1]2025年已发货'!$G:$G&amp;'[1]2025年已发货'!$H:$H,'[1]2025年已发货'!$E:$E,"未发货")</f>
        <v>未发货</v>
      </c>
      <c r="I1136" s="4" t="str">
        <f>VLOOKUP(B1136,辅助信息!E:I,3,FALSE)</f>
        <v>（五冶达州国道542项目-一工区桥梁二工段）四川省达州市达川区达川区石梯镇石成村</v>
      </c>
      <c r="J1136" s="4" t="str">
        <f>VLOOKUP(B1136,辅助信息!E:I,4,FALSE)</f>
        <v>夏树彬</v>
      </c>
      <c r="K1136" s="4">
        <f>VLOOKUP(J1136,辅助信息!H:I,2,FALSE)</f>
        <v>13518183653</v>
      </c>
      <c r="L1136" s="116" t="str">
        <f>VLOOKUP(B1136,辅助信息!E:J,6,FALSE)</f>
        <v>五冶建设送货单,送货车型9.6米,装货前联系收货人核实到场规格,没提前告知进场规格现场不给予接收</v>
      </c>
      <c r="M1136" s="98">
        <v>45772</v>
      </c>
      <c r="O1136" s="71">
        <f ca="1" t="shared" si="40"/>
        <v>0</v>
      </c>
      <c r="P1136" s="71">
        <f ca="1" t="shared" si="39"/>
        <v>14</v>
      </c>
      <c r="Q1136" s="72" t="str">
        <f>VLOOKUP(B1136,辅助信息!E:M,9,FALSE)</f>
        <v>ZTWM-CDGS-XS-2024-0181-五冶天府-国道542项目（二批次）</v>
      </c>
      <c r="R1136" s="72" t="str">
        <f>_xlfn._xlws.FILTER(辅助信息!D:D,辅助信息!E:E=B1136)</f>
        <v>五冶达州国道542项目</v>
      </c>
    </row>
    <row r="1137" hidden="1" spans="2:18">
      <c r="B1137" s="4" t="s">
        <v>87</v>
      </c>
      <c r="C1137" s="5">
        <v>45770</v>
      </c>
      <c r="D1137" s="4" t="str">
        <f>VLOOKUP(B1137,辅助信息!E:K,7,FALSE)</f>
        <v>JWDDCD2024102400111</v>
      </c>
      <c r="E1137" s="4" t="str">
        <f>VLOOKUP(F1137,辅助信息!A:B,2,FALSE)</f>
        <v>螺纹钢</v>
      </c>
      <c r="F1137" s="4" t="s">
        <v>18</v>
      </c>
      <c r="G1137" s="7">
        <v>25</v>
      </c>
      <c r="H1137" s="7" t="str">
        <f>_xlfn.XLOOKUP(C1137&amp;F1137&amp;I1137&amp;J1137,'[1]2025年已发货'!$F:$F&amp;'[1]2025年已发货'!$C:$C&amp;'[1]2025年已发货'!$G:$G&amp;'[1]2025年已发货'!$H:$H,'[1]2025年已发货'!$E:$E,"未发货")</f>
        <v>未发货</v>
      </c>
      <c r="I1137" s="4" t="str">
        <f>VLOOKUP(B1137,辅助信息!E:I,3,FALSE)</f>
        <v>（五冶达州国道542项目-一工区桥梁二工段）四川省达州市达川区达川区石梯镇石成村</v>
      </c>
      <c r="J1137" s="4" t="str">
        <f>VLOOKUP(B1137,辅助信息!E:I,4,FALSE)</f>
        <v>夏树彬</v>
      </c>
      <c r="K1137" s="4">
        <f>VLOOKUP(J1137,辅助信息!H:I,2,FALSE)</f>
        <v>13518183653</v>
      </c>
      <c r="L1137" s="116" t="str">
        <f>VLOOKUP(B1137,辅助信息!E:J,6,FALSE)</f>
        <v>五冶建设送货单,送货车型9.6米,装货前联系收货人核实到场规格,没提前告知进场规格现场不给予接收</v>
      </c>
      <c r="M1137" s="98">
        <v>45772</v>
      </c>
      <c r="O1137" s="71">
        <f ca="1" t="shared" si="40"/>
        <v>0</v>
      </c>
      <c r="P1137" s="71">
        <f ca="1" t="shared" si="39"/>
        <v>14</v>
      </c>
      <c r="Q1137" s="72" t="str">
        <f>VLOOKUP(B1137,辅助信息!E:M,9,FALSE)</f>
        <v>ZTWM-CDGS-XS-2024-0181-五冶天府-国道542项目（二批次）</v>
      </c>
      <c r="R1137" s="72" t="str">
        <f>_xlfn._xlws.FILTER(辅助信息!D:D,辅助信息!E:E=B1137)</f>
        <v>五冶达州国道542项目</v>
      </c>
    </row>
    <row r="1138" s="8" customFormat="1" hidden="1" spans="1:18">
      <c r="A1138" s="71"/>
      <c r="B1138" s="4" t="s">
        <v>81</v>
      </c>
      <c r="C1138" s="5">
        <v>45771</v>
      </c>
      <c r="D1138" s="4" t="str">
        <f>VLOOKUP(B1138,辅助信息!E:K,7,FALSE)</f>
        <v>JWDDCD2025050700178</v>
      </c>
      <c r="E1138" s="4" t="str">
        <f>VLOOKUP(F1138,辅助信息!A:B,2,FALSE)</f>
        <v>盘螺</v>
      </c>
      <c r="F1138" s="4" t="s">
        <v>26</v>
      </c>
      <c r="G1138" s="7">
        <v>22</v>
      </c>
      <c r="H1138" s="7" t="str">
        <f>_xlfn.XLOOKUP(C1138&amp;F1138&amp;I1138&amp;J1138,'[1]2025年已发货'!$F:$F&amp;'[1]2025年已发货'!$C:$C&amp;'[1]2025年已发货'!$G:$G&amp;'[1]2025年已发货'!$H:$H,'[1]2025年已发货'!$E:$E,"未发货")</f>
        <v>未发货</v>
      </c>
      <c r="I1138" s="4" t="str">
        <f>VLOOKUP(B1138,辅助信息!E:I,3,FALSE)</f>
        <v>（华西简阳西城嘉苑）四川省成都市简阳市简城街道高屋村</v>
      </c>
      <c r="J1138" s="4" t="str">
        <f>VLOOKUP(B1138,辅助信息!E:I,4,FALSE)</f>
        <v>张瀚镭</v>
      </c>
      <c r="K1138" s="4">
        <f>VLOOKUP(J1138,辅助信息!H:I,2,FALSE)</f>
        <v>15884666220</v>
      </c>
      <c r="L1138" s="53" t="str">
        <f>VLOOKUP(B1138,辅助信息!E:J,6,FALSE)</f>
        <v>优先威钢发货,我方卸车,新老国标钢厂不加价可直发</v>
      </c>
      <c r="M1138" s="98">
        <v>45769</v>
      </c>
      <c r="N1138" s="71"/>
      <c r="O1138" s="71">
        <f ca="1" t="shared" si="40"/>
        <v>0</v>
      </c>
      <c r="P1138" s="71">
        <f ca="1" t="shared" si="39"/>
        <v>17</v>
      </c>
      <c r="Q1138" s="72" t="str">
        <f>VLOOKUP(B1138,辅助信息!E:M,9,FALSE)</f>
        <v>ZTWM-CDGS-XS-2024-0030-华西集采-简州大道</v>
      </c>
      <c r="R1138" s="72" t="str">
        <f>_xlfn._xlws.FILTER(辅助信息!D:D,辅助信息!E:E=B1138)</f>
        <v>华西简阳西城嘉苑</v>
      </c>
    </row>
    <row r="1139" s="8" customFormat="1" hidden="1" spans="1:18">
      <c r="A1139" s="71"/>
      <c r="B1139" s="4" t="s">
        <v>81</v>
      </c>
      <c r="C1139" s="5">
        <v>45771</v>
      </c>
      <c r="D1139" s="4" t="str">
        <f>VLOOKUP(B1139,辅助信息!E:K,7,FALSE)</f>
        <v>JWDDCD2025050700178</v>
      </c>
      <c r="E1139" s="4" t="str">
        <f>VLOOKUP(F1139,辅助信息!A:B,2,FALSE)</f>
        <v>螺纹钢</v>
      </c>
      <c r="F1139" s="4" t="s">
        <v>33</v>
      </c>
      <c r="G1139" s="7">
        <f>120-8-92</f>
        <v>20</v>
      </c>
      <c r="H1139" s="7" t="str">
        <f>_xlfn.XLOOKUP(C1139&amp;F1139&amp;I1139&amp;J1139,'[1]2025年已发货'!$F:$F&amp;'[1]2025年已发货'!$C:$C&amp;'[1]2025年已发货'!$G:$G&amp;'[1]2025年已发货'!$H:$H,'[1]2025年已发货'!$E:$E,"未发货")</f>
        <v>未发货</v>
      </c>
      <c r="I1139" s="4" t="str">
        <f>VLOOKUP(B1139,辅助信息!E:I,3,FALSE)</f>
        <v>（华西简阳西城嘉苑）四川省成都市简阳市简城街道高屋村</v>
      </c>
      <c r="J1139" s="4" t="str">
        <f>VLOOKUP(B1139,辅助信息!E:I,4,FALSE)</f>
        <v>张瀚镭</v>
      </c>
      <c r="K1139" s="4">
        <f>VLOOKUP(J1139,辅助信息!H:I,2,FALSE)</f>
        <v>15884666220</v>
      </c>
      <c r="L1139" s="53" t="str">
        <f>VLOOKUP(B1139,辅助信息!E:J,6,FALSE)</f>
        <v>优先威钢发货,我方卸车,新老国标钢厂不加价可直发</v>
      </c>
      <c r="M1139" s="98">
        <v>45769</v>
      </c>
      <c r="N1139" s="71"/>
      <c r="O1139" s="71">
        <f ca="1" t="shared" si="40"/>
        <v>0</v>
      </c>
      <c r="P1139" s="71">
        <f ca="1" t="shared" si="39"/>
        <v>17</v>
      </c>
      <c r="Q1139" s="72" t="str">
        <f>VLOOKUP(B1139,辅助信息!E:M,9,FALSE)</f>
        <v>ZTWM-CDGS-XS-2024-0030-华西集采-简州大道</v>
      </c>
      <c r="R1139" s="72" t="str">
        <f>_xlfn._xlws.FILTER(辅助信息!D:D,辅助信息!E:E=B1139)</f>
        <v>华西简阳西城嘉苑</v>
      </c>
    </row>
    <row r="1140" s="8" customFormat="1" hidden="1" spans="1:18">
      <c r="A1140" s="71"/>
      <c r="B1140" s="4" t="s">
        <v>64</v>
      </c>
      <c r="C1140" s="5">
        <v>45774</v>
      </c>
      <c r="D1140" s="4" t="str">
        <f>VLOOKUP(B1140,辅助信息!E:K,7,FALSE)</f>
        <v>JWDDCD2024102400111</v>
      </c>
      <c r="E1140" s="4" t="str">
        <f>VLOOKUP(F1140,辅助信息!A:B,2,FALSE)</f>
        <v>螺纹钢</v>
      </c>
      <c r="F1140" s="4" t="s">
        <v>65</v>
      </c>
      <c r="G1140" s="114">
        <v>27</v>
      </c>
      <c r="H1140" s="7">
        <f>_xlfn.XLOOKUP(C1140&amp;F1140&amp;I1140&amp;J1140,'[1]2025年已发货'!$F:$F&amp;'[1]2025年已发货'!$C:$C&amp;'[1]2025年已发货'!$G:$G&amp;'[1]2025年已发货'!$H:$H,'[1]2025年已发货'!$E:$E,"未发货")</f>
        <v>27</v>
      </c>
      <c r="I1140" s="4" t="str">
        <f>VLOOKUP(B1140,辅助信息!E:I,3,FALSE)</f>
        <v>（五冶达州国道542项目-三工区桥梁3工段）四川省达州市达川区赵固镇水文村原村委会下300米</v>
      </c>
      <c r="J1140" s="4" t="str">
        <f>VLOOKUP(B1140,辅助信息!E:I,4,FALSE)</f>
        <v>李代茂</v>
      </c>
      <c r="K1140" s="4">
        <f>VLOOKUP(J1140,辅助信息!H:I,2,FALSE)</f>
        <v>18302833536</v>
      </c>
      <c r="L1140" s="53" t="str">
        <f>VLOOKUP(B1140,辅助信息!E:J,6,FALSE)</f>
        <v>五冶建设送货单,送货车型9.6米,装货前联系收货人核实到场规格,没提前告知进场规格现场不给予接收</v>
      </c>
      <c r="M1140" s="98">
        <v>45768</v>
      </c>
      <c r="N1140" s="71"/>
      <c r="O1140" s="71">
        <f ca="1" t="shared" si="40"/>
        <v>0</v>
      </c>
      <c r="P1140" s="71">
        <f ca="1" t="shared" ref="P1140:P1159" si="42">IF(M1140="","",IF(N1140&lt;&gt;"",MAX(N1140-M1140,0),IF(TODAY()&gt;M1140,TODAY()-M1140,0)))</f>
        <v>18</v>
      </c>
      <c r="Q1140" s="72" t="str">
        <f>VLOOKUP(B1140,辅助信息!E:M,9,FALSE)</f>
        <v>ZTWM-CDGS-XS-2024-0181-五冶天府-国道542项目（二批次）</v>
      </c>
      <c r="R1140" s="72" t="str">
        <f>_xlfn._xlws.FILTER(辅助信息!D:D,辅助信息!E:E=B1140)</f>
        <v>五冶达州国道542项目</v>
      </c>
    </row>
    <row r="1141" s="8" customFormat="1" hidden="1" spans="1:18">
      <c r="A1141" s="71"/>
      <c r="B1141" s="4" t="s">
        <v>75</v>
      </c>
      <c r="C1141" s="5">
        <v>45774</v>
      </c>
      <c r="D1141" s="4" t="str">
        <f>VLOOKUP(B1141,辅助信息!E:K,7,FALSE)</f>
        <v>JWDDCD2024102400111</v>
      </c>
      <c r="E1141" s="4" t="str">
        <f>VLOOKUP(F1141,辅助信息!A:B,2,FALSE)</f>
        <v>高线</v>
      </c>
      <c r="F1141" s="4" t="s">
        <v>53</v>
      </c>
      <c r="G1141" s="114">
        <v>8</v>
      </c>
      <c r="H1141" s="7">
        <f>_xlfn.XLOOKUP(C1141&amp;F1141&amp;I1141&amp;J1141,'[1]2025年已发货'!$F:$F&amp;'[1]2025年已发货'!$C:$C&amp;'[1]2025年已发货'!$G:$G&amp;'[1]2025年已发货'!$H:$H,'[1]2025年已发货'!$E:$E,"未发货")</f>
        <v>8</v>
      </c>
      <c r="I1141" s="4" t="str">
        <f>VLOOKUP(B1141,辅助信息!E:I,3,FALSE)</f>
        <v>（五冶达州国道542项目-一工区桥梁一工段）四川省达州市四川省达州市达川区石桥镇武寨村</v>
      </c>
      <c r="J1141" s="4" t="str">
        <f>VLOOKUP(B1141,辅助信息!E:I,4,FALSE)</f>
        <v>杨勇</v>
      </c>
      <c r="K1141" s="4">
        <f>VLOOKUP(J1141,辅助信息!H:I,2,FALSE)</f>
        <v>18398563998</v>
      </c>
      <c r="L1141" s="53" t="str">
        <f>VLOOKUP(B1141,辅助信息!E:J,6,FALSE)</f>
        <v>五冶建设送货单,送货车型13米,装货前联系收货人核实到场规格,没提前告知进场规格现场不给予接收</v>
      </c>
      <c r="M1141" s="98">
        <v>45772</v>
      </c>
      <c r="N1141" s="71"/>
      <c r="O1141" s="71">
        <f ca="1" t="shared" si="40"/>
        <v>0</v>
      </c>
      <c r="P1141" s="71">
        <f ca="1" t="shared" si="42"/>
        <v>14</v>
      </c>
      <c r="Q1141" s="72" t="str">
        <f>VLOOKUP(B1141,辅助信息!E:M,9,FALSE)</f>
        <v>ZTWM-CDGS-XS-2024-0181-五冶天府-国道542项目（二批次）</v>
      </c>
      <c r="R1141" s="72" t="str">
        <f>_xlfn._xlws.FILTER(辅助信息!D:D,辅助信息!E:E=B1141)</f>
        <v>五冶达州国道542项目</v>
      </c>
    </row>
    <row r="1142" s="8" customFormat="1" hidden="1" spans="1:18">
      <c r="A1142" s="71"/>
      <c r="B1142" s="4" t="s">
        <v>75</v>
      </c>
      <c r="C1142" s="5">
        <v>45774</v>
      </c>
      <c r="D1142" s="4" t="str">
        <f>VLOOKUP(B1142,辅助信息!E:K,7,FALSE)</f>
        <v>JWDDCD2024102400111</v>
      </c>
      <c r="E1142" s="4" t="str">
        <f>VLOOKUP(F1142,辅助信息!A:B,2,FALSE)</f>
        <v>螺纹钢</v>
      </c>
      <c r="F1142" s="4" t="s">
        <v>27</v>
      </c>
      <c r="G1142" s="114">
        <v>9</v>
      </c>
      <c r="H1142" s="7">
        <f>_xlfn.XLOOKUP(C1142&amp;F1142&amp;I1142&amp;J1142,'[1]2025年已发货'!$F:$F&amp;'[1]2025年已发货'!$C:$C&amp;'[1]2025年已发货'!$G:$G&amp;'[1]2025年已发货'!$H:$H,'[1]2025年已发货'!$E:$E,"未发货")</f>
        <v>9</v>
      </c>
      <c r="I1142" s="4" t="str">
        <f>VLOOKUP(B1142,辅助信息!E:I,3,FALSE)</f>
        <v>（五冶达州国道542项目-一工区桥梁一工段）四川省达州市四川省达州市达川区石桥镇武寨村</v>
      </c>
      <c r="J1142" s="4" t="str">
        <f>VLOOKUP(B1142,辅助信息!E:I,4,FALSE)</f>
        <v>杨勇</v>
      </c>
      <c r="K1142" s="4">
        <f>VLOOKUP(J1142,辅助信息!H:I,2,FALSE)</f>
        <v>18398563998</v>
      </c>
      <c r="L1142" s="53" t="str">
        <f>VLOOKUP(B1142,辅助信息!E:J,6,FALSE)</f>
        <v>五冶建设送货单,送货车型13米,装货前联系收货人核实到场规格,没提前告知进场规格现场不给予接收</v>
      </c>
      <c r="M1142" s="98">
        <v>45772</v>
      </c>
      <c r="N1142" s="71"/>
      <c r="O1142" s="71">
        <f ca="1" t="shared" si="40"/>
        <v>0</v>
      </c>
      <c r="P1142" s="71">
        <f ca="1" t="shared" si="42"/>
        <v>14</v>
      </c>
      <c r="Q1142" s="72" t="str">
        <f>VLOOKUP(B1142,辅助信息!E:M,9,FALSE)</f>
        <v>ZTWM-CDGS-XS-2024-0181-五冶天府-国道542项目（二批次）</v>
      </c>
      <c r="R1142" s="72" t="str">
        <f>_xlfn._xlws.FILTER(辅助信息!D:D,辅助信息!E:E=B1142)</f>
        <v>五冶达州国道542项目</v>
      </c>
    </row>
    <row r="1143" s="8" customFormat="1" hidden="1" spans="1:18">
      <c r="A1143" s="71"/>
      <c r="B1143" s="4" t="s">
        <v>75</v>
      </c>
      <c r="C1143" s="5">
        <v>45774</v>
      </c>
      <c r="D1143" s="4" t="str">
        <f>VLOOKUP(B1143,辅助信息!E:K,7,FALSE)</f>
        <v>JWDDCD2024102400111</v>
      </c>
      <c r="E1143" s="4" t="str">
        <f>VLOOKUP(F1143,辅助信息!A:B,2,FALSE)</f>
        <v>螺纹钢</v>
      </c>
      <c r="F1143" s="4" t="s">
        <v>19</v>
      </c>
      <c r="G1143" s="114">
        <v>10</v>
      </c>
      <c r="H1143" s="7">
        <f>_xlfn.XLOOKUP(C1143&amp;F1143&amp;I1143&amp;J1143,'[1]2025年已发货'!$F:$F&amp;'[1]2025年已发货'!$C:$C&amp;'[1]2025年已发货'!$G:$G&amp;'[1]2025年已发货'!$H:$H,'[1]2025年已发货'!$E:$E,"未发货")</f>
        <v>10</v>
      </c>
      <c r="I1143" s="4" t="str">
        <f>VLOOKUP(B1143,辅助信息!E:I,3,FALSE)</f>
        <v>（五冶达州国道542项目-一工区桥梁一工段）四川省达州市四川省达州市达川区石桥镇武寨村</v>
      </c>
      <c r="J1143" s="4" t="str">
        <f>VLOOKUP(B1143,辅助信息!E:I,4,FALSE)</f>
        <v>杨勇</v>
      </c>
      <c r="K1143" s="4">
        <f>VLOOKUP(J1143,辅助信息!H:I,2,FALSE)</f>
        <v>18398563998</v>
      </c>
      <c r="L1143" s="53" t="str">
        <f>VLOOKUP(B1143,辅助信息!E:J,6,FALSE)</f>
        <v>五冶建设送货单,送货车型13米,装货前联系收货人核实到场规格,没提前告知进场规格现场不给予接收</v>
      </c>
      <c r="M1143" s="98">
        <v>45772</v>
      </c>
      <c r="N1143" s="71"/>
      <c r="O1143" s="71">
        <f ca="1" t="shared" si="40"/>
        <v>0</v>
      </c>
      <c r="P1143" s="71">
        <f ca="1" t="shared" si="42"/>
        <v>14</v>
      </c>
      <c r="Q1143" s="72" t="str">
        <f>VLOOKUP(B1143,辅助信息!E:M,9,FALSE)</f>
        <v>ZTWM-CDGS-XS-2024-0181-五冶天府-国道542项目（二批次）</v>
      </c>
      <c r="R1143" s="72" t="str">
        <f>_xlfn._xlws.FILTER(辅助信息!D:D,辅助信息!E:E=B1143)</f>
        <v>五冶达州国道542项目</v>
      </c>
    </row>
    <row r="1144" s="8" customFormat="1" hidden="1" spans="1:18">
      <c r="A1144" s="71"/>
      <c r="B1144" s="4" t="s">
        <v>75</v>
      </c>
      <c r="C1144" s="5">
        <v>45774</v>
      </c>
      <c r="D1144" s="4" t="str">
        <f>VLOOKUP(B1144,辅助信息!E:K,7,FALSE)</f>
        <v>JWDDCD2024102400111</v>
      </c>
      <c r="E1144" s="4" t="str">
        <f>VLOOKUP(F1144,辅助信息!A:B,2,FALSE)</f>
        <v>螺纹钢</v>
      </c>
      <c r="F1144" s="4" t="s">
        <v>32</v>
      </c>
      <c r="G1144" s="114">
        <v>3</v>
      </c>
      <c r="H1144" s="7">
        <f>_xlfn.XLOOKUP(C1144&amp;F1144&amp;I1144&amp;J1144,'[1]2025年已发货'!$F:$F&amp;'[1]2025年已发货'!$C:$C&amp;'[1]2025年已发货'!$G:$G&amp;'[1]2025年已发货'!$H:$H,'[1]2025年已发货'!$E:$E,"未发货")</f>
        <v>3</v>
      </c>
      <c r="I1144" s="4" t="str">
        <f>VLOOKUP(B1144,辅助信息!E:I,3,FALSE)</f>
        <v>（五冶达州国道542项目-一工区桥梁一工段）四川省达州市四川省达州市达川区石桥镇武寨村</v>
      </c>
      <c r="J1144" s="4" t="str">
        <f>VLOOKUP(B1144,辅助信息!E:I,4,FALSE)</f>
        <v>杨勇</v>
      </c>
      <c r="K1144" s="4">
        <f>VLOOKUP(J1144,辅助信息!H:I,2,FALSE)</f>
        <v>18398563998</v>
      </c>
      <c r="L1144" s="53" t="str">
        <f>VLOOKUP(B1144,辅助信息!E:J,6,FALSE)</f>
        <v>五冶建设送货单,送货车型13米,装货前联系收货人核实到场规格,没提前告知进场规格现场不给予接收</v>
      </c>
      <c r="M1144" s="98">
        <v>45772</v>
      </c>
      <c r="N1144" s="71"/>
      <c r="O1144" s="71">
        <f ca="1" t="shared" si="40"/>
        <v>0</v>
      </c>
      <c r="P1144" s="71">
        <f ca="1" t="shared" si="42"/>
        <v>14</v>
      </c>
      <c r="Q1144" s="72" t="str">
        <f>VLOOKUP(B1144,辅助信息!E:M,9,FALSE)</f>
        <v>ZTWM-CDGS-XS-2024-0181-五冶天府-国道542项目（二批次）</v>
      </c>
      <c r="R1144" s="72" t="str">
        <f>_xlfn._xlws.FILTER(辅助信息!D:D,辅助信息!E:E=B1144)</f>
        <v>五冶达州国道542项目</v>
      </c>
    </row>
    <row r="1145" s="8" customFormat="1" hidden="1" spans="1:18">
      <c r="A1145" s="71"/>
      <c r="B1145" s="4" t="s">
        <v>75</v>
      </c>
      <c r="C1145" s="5">
        <v>45774</v>
      </c>
      <c r="D1145" s="4" t="str">
        <f>VLOOKUP(B1145,辅助信息!E:K,7,FALSE)</f>
        <v>JWDDCD2024102400111</v>
      </c>
      <c r="E1145" s="4" t="str">
        <f>VLOOKUP(F1145,辅助信息!A:B,2,FALSE)</f>
        <v>螺纹钢</v>
      </c>
      <c r="F1145" s="4" t="s">
        <v>30</v>
      </c>
      <c r="G1145" s="114">
        <v>6</v>
      </c>
      <c r="H1145" s="7">
        <f>_xlfn.XLOOKUP(C1145&amp;F1145&amp;I1145&amp;J1145,'[1]2025年已发货'!$F:$F&amp;'[1]2025年已发货'!$C:$C&amp;'[1]2025年已发货'!$G:$G&amp;'[1]2025年已发货'!$H:$H,'[1]2025年已发货'!$E:$E,"未发货")</f>
        <v>6</v>
      </c>
      <c r="I1145" s="4" t="str">
        <f>VLOOKUP(B1145,辅助信息!E:I,3,FALSE)</f>
        <v>（五冶达州国道542项目-一工区桥梁一工段）四川省达州市四川省达州市达川区石桥镇武寨村</v>
      </c>
      <c r="J1145" s="4" t="str">
        <f>VLOOKUP(B1145,辅助信息!E:I,4,FALSE)</f>
        <v>杨勇</v>
      </c>
      <c r="K1145" s="4">
        <f>VLOOKUP(J1145,辅助信息!H:I,2,FALSE)</f>
        <v>18398563998</v>
      </c>
      <c r="L1145" s="53" t="str">
        <f>VLOOKUP(B1145,辅助信息!E:J,6,FALSE)</f>
        <v>五冶建设送货单,送货车型13米,装货前联系收货人核实到场规格,没提前告知进场规格现场不给予接收</v>
      </c>
      <c r="M1145" s="98">
        <v>45772</v>
      </c>
      <c r="N1145" s="71"/>
      <c r="O1145" s="71">
        <f ca="1" t="shared" si="40"/>
        <v>0</v>
      </c>
      <c r="P1145" s="71">
        <f ca="1" t="shared" si="42"/>
        <v>14</v>
      </c>
      <c r="Q1145" s="72" t="str">
        <f>VLOOKUP(B1145,辅助信息!E:M,9,FALSE)</f>
        <v>ZTWM-CDGS-XS-2024-0181-五冶天府-国道542项目（二批次）</v>
      </c>
      <c r="R1145" s="72" t="str">
        <f>_xlfn._xlws.FILTER(辅助信息!D:D,辅助信息!E:E=B1145)</f>
        <v>五冶达州国道542项目</v>
      </c>
    </row>
    <row r="1146" s="8" customFormat="1" hidden="1" spans="1:18">
      <c r="A1146" s="115"/>
      <c r="B1146" s="75" t="s">
        <v>127</v>
      </c>
      <c r="C1146" s="76">
        <v>45771</v>
      </c>
      <c r="D1146" s="4" t="str">
        <f>VLOOKUP(B1146,辅助信息!E:K,7,FALSE)</f>
        <v>JWDDCD2025021900064</v>
      </c>
      <c r="E1146" s="4" t="str">
        <f>VLOOKUP(F1146,辅助信息!A:B,2,FALSE)</f>
        <v>盘螺</v>
      </c>
      <c r="F1146" s="4" t="s">
        <v>49</v>
      </c>
      <c r="G1146" s="7">
        <v>20</v>
      </c>
      <c r="H1146" s="7">
        <f>_xlfn.XLOOKUP(C1146&amp;F1146&amp;I1146&amp;J1146,'[1]2025年已发货'!$F:$F&amp;'[1]2025年已发货'!$C:$C&amp;'[1]2025年已发货'!$G:$G&amp;'[1]2025年已发货'!$H:$H,'[1]2025年已发货'!$E:$E,"未发货")</f>
        <v>20</v>
      </c>
      <c r="I1146" s="4" t="str">
        <f>VLOOKUP(B1146,辅助信息!E:I,3,FALSE)</f>
        <v>(五冶钢构医学科学产业园建设项目房建三部-管网总坪)四川省南充市顺庆区搬罾街道学府大道二段</v>
      </c>
      <c r="J1146" s="4" t="str">
        <f>VLOOKUP(B1146,辅助信息!E:I,4,FALSE)</f>
        <v>郑林</v>
      </c>
      <c r="K1146" s="4">
        <f>VLOOKUP(J1146,辅助信息!H:I,2,FALSE)</f>
        <v>18349955455</v>
      </c>
      <c r="L1146" s="53"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71"/>
      <c r="O1146" s="71">
        <f ca="1" t="shared" si="40"/>
        <v>0</v>
      </c>
      <c r="P1146" s="71">
        <f ca="1" t="shared" si="42"/>
        <v>20</v>
      </c>
      <c r="Q1146" s="72" t="str">
        <f>VLOOKUP(B1146,辅助信息!E:M,9,FALSE)</f>
        <v>ZTWM-CDGS-XS-2024-0248-五冶钢构-南充市医学院项目</v>
      </c>
      <c r="R1146" s="72" t="str">
        <f>_xlfn._xlws.FILTER(辅助信息!D:D,辅助信息!E:E=B1146)</f>
        <v>五冶钢构南充医学科学产业园建设项目</v>
      </c>
    </row>
    <row r="1147" s="8" customFormat="1" hidden="1" spans="1:18">
      <c r="A1147" s="115"/>
      <c r="B1147" s="4" t="s">
        <v>127</v>
      </c>
      <c r="C1147" s="5">
        <v>45771</v>
      </c>
      <c r="D1147" s="4" t="str">
        <f>VLOOKUP(B1147,辅助信息!E:K,7,FALSE)</f>
        <v>JWDDCD2025021900064</v>
      </c>
      <c r="E1147" s="4" t="str">
        <f>VLOOKUP(F1147,辅助信息!A:B,2,FALSE)</f>
        <v>盘螺</v>
      </c>
      <c r="F1147" s="4" t="s">
        <v>40</v>
      </c>
      <c r="G1147" s="7">
        <v>2</v>
      </c>
      <c r="H1147" s="7">
        <f>_xlfn.XLOOKUP(C1147&amp;F1147&amp;I1147&amp;J1147,'[1]2025年已发货'!$F:$F&amp;'[1]2025年已发货'!$C:$C&amp;'[1]2025年已发货'!$G:$G&amp;'[1]2025年已发货'!$H:$H,'[1]2025年已发货'!$E:$E,"未发货")</f>
        <v>2</v>
      </c>
      <c r="I1147" s="4" t="str">
        <f>VLOOKUP(B1147,辅助信息!E:I,3,FALSE)</f>
        <v>(五冶钢构医学科学产业园建设项目房建三部-管网总坪)四川省南充市顺庆区搬罾街道学府大道二段</v>
      </c>
      <c r="J1147" s="4" t="str">
        <f>VLOOKUP(B1147,辅助信息!E:I,4,FALSE)</f>
        <v>郑林</v>
      </c>
      <c r="K1147" s="4">
        <f>VLOOKUP(J1147,辅助信息!H:I,2,FALSE)</f>
        <v>18349955455</v>
      </c>
      <c r="L1147" s="53"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71"/>
      <c r="O1147" s="71">
        <f ca="1" t="shared" si="40"/>
        <v>0</v>
      </c>
      <c r="P1147" s="71">
        <f ca="1" t="shared" si="42"/>
        <v>20</v>
      </c>
      <c r="Q1147" s="72" t="str">
        <f>VLOOKUP(B1147,辅助信息!E:M,9,FALSE)</f>
        <v>ZTWM-CDGS-XS-2024-0248-五冶钢构-南充市医学院项目</v>
      </c>
      <c r="R1147" s="72" t="str">
        <f>_xlfn._xlws.FILTER(辅助信息!D:D,辅助信息!E:E=B1147)</f>
        <v>五冶钢构南充医学科学产业园建设项目</v>
      </c>
    </row>
    <row r="1148" s="8" customFormat="1" hidden="1" spans="1:18">
      <c r="A1148" s="115"/>
      <c r="B1148" s="4" t="s">
        <v>127</v>
      </c>
      <c r="C1148" s="5">
        <v>45771</v>
      </c>
      <c r="D1148" s="4" t="str">
        <f>VLOOKUP(B1148,辅助信息!E:K,7,FALSE)</f>
        <v>JWDDCD2025021900064</v>
      </c>
      <c r="E1148" s="4" t="str">
        <f>VLOOKUP(F1148,辅助信息!A:B,2,FALSE)</f>
        <v>盘螺</v>
      </c>
      <c r="F1148" s="4" t="s">
        <v>41</v>
      </c>
      <c r="G1148" s="7">
        <v>3</v>
      </c>
      <c r="H1148" s="7">
        <f>_xlfn.XLOOKUP(C1148&amp;F1148&amp;I1148&amp;J1148,'[1]2025年已发货'!$F:$F&amp;'[1]2025年已发货'!$C:$C&amp;'[1]2025年已发货'!$G:$G&amp;'[1]2025年已发货'!$H:$H,'[1]2025年已发货'!$E:$E,"未发货")</f>
        <v>3</v>
      </c>
      <c r="I1148" s="4" t="str">
        <f>VLOOKUP(B1148,辅助信息!E:I,3,FALSE)</f>
        <v>(五冶钢构医学科学产业园建设项目房建三部-管网总坪)四川省南充市顺庆区搬罾街道学府大道二段</v>
      </c>
      <c r="J1148" s="4" t="str">
        <f>VLOOKUP(B1148,辅助信息!E:I,4,FALSE)</f>
        <v>郑林</v>
      </c>
      <c r="K1148" s="4">
        <f>VLOOKUP(J1148,辅助信息!H:I,2,FALSE)</f>
        <v>18349955455</v>
      </c>
      <c r="L1148" s="53"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71"/>
      <c r="O1148" s="71">
        <f ca="1" t="shared" si="40"/>
        <v>0</v>
      </c>
      <c r="P1148" s="71">
        <f ca="1" t="shared" si="42"/>
        <v>20</v>
      </c>
      <c r="Q1148" s="72" t="str">
        <f>VLOOKUP(B1148,辅助信息!E:M,9,FALSE)</f>
        <v>ZTWM-CDGS-XS-2024-0248-五冶钢构-南充市医学院项目</v>
      </c>
      <c r="R1148" s="72" t="str">
        <f>_xlfn._xlws.FILTER(辅助信息!D:D,辅助信息!E:E=B1148)</f>
        <v>五冶钢构南充医学科学产业园建设项目</v>
      </c>
    </row>
    <row r="1149" s="8" customFormat="1" hidden="1" spans="1:18">
      <c r="A1149" s="115"/>
      <c r="B1149" s="4" t="s">
        <v>127</v>
      </c>
      <c r="C1149" s="5">
        <v>45771</v>
      </c>
      <c r="D1149" s="4" t="str">
        <f>VLOOKUP(B1149,辅助信息!E:K,7,FALSE)</f>
        <v>JWDDCD2025021900064</v>
      </c>
      <c r="E1149" s="4" t="str">
        <f>VLOOKUP(F1149,辅助信息!A:B,2,FALSE)</f>
        <v>螺纹钢</v>
      </c>
      <c r="F1149" s="4" t="s">
        <v>27</v>
      </c>
      <c r="G1149" s="7">
        <v>10</v>
      </c>
      <c r="H1149" s="7">
        <f>_xlfn.XLOOKUP(C1149&amp;F1149&amp;I1149&amp;J1149,'[1]2025年已发货'!$F:$F&amp;'[1]2025年已发货'!$C:$C&amp;'[1]2025年已发货'!$G:$G&amp;'[1]2025年已发货'!$H:$H,'[1]2025年已发货'!$E:$E,"未发货")</f>
        <v>10</v>
      </c>
      <c r="I1149" s="4" t="str">
        <f>VLOOKUP(B1149,辅助信息!E:I,3,FALSE)</f>
        <v>(五冶钢构医学科学产业园建设项目房建三部-管网总坪)四川省南充市顺庆区搬罾街道学府大道二段</v>
      </c>
      <c r="J1149" s="4" t="str">
        <f>VLOOKUP(B1149,辅助信息!E:I,4,FALSE)</f>
        <v>郑林</v>
      </c>
      <c r="K1149" s="4">
        <f>VLOOKUP(J1149,辅助信息!H:I,2,FALSE)</f>
        <v>18349955455</v>
      </c>
      <c r="L1149" s="53"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71"/>
      <c r="O1149" s="71">
        <f ca="1" t="shared" si="40"/>
        <v>0</v>
      </c>
      <c r="P1149" s="71">
        <f ca="1" t="shared" si="42"/>
        <v>20</v>
      </c>
      <c r="Q1149" s="72" t="str">
        <f>VLOOKUP(B1149,辅助信息!E:M,9,FALSE)</f>
        <v>ZTWM-CDGS-XS-2024-0248-五冶钢构-南充市医学院项目</v>
      </c>
      <c r="R1149" s="72" t="str">
        <f>_xlfn._xlws.FILTER(辅助信息!D:D,辅助信息!E:E=B1149)</f>
        <v>五冶钢构南充医学科学产业园建设项目</v>
      </c>
    </row>
    <row r="1150" s="8" customFormat="1" hidden="1" spans="1:18">
      <c r="A1150" s="115"/>
      <c r="B1150" s="4" t="s">
        <v>104</v>
      </c>
      <c r="C1150" s="5">
        <v>45771</v>
      </c>
      <c r="D1150" s="4" t="str">
        <f>VLOOKUP(B1150,辅助信息!E:K,7,FALSE)</f>
        <v>JWDDCD2024101600090</v>
      </c>
      <c r="E1150" s="4" t="str">
        <f>VLOOKUP(F1150,辅助信息!A:B,2,FALSE)</f>
        <v>盘螺</v>
      </c>
      <c r="F1150" s="4" t="s">
        <v>40</v>
      </c>
      <c r="G1150" s="7">
        <v>2.5</v>
      </c>
      <c r="H1150" s="7">
        <f>_xlfn.XLOOKUP(C1150&amp;F1150&amp;I1150&amp;J1150,'[1]2025年已发货'!$F:$F&amp;'[1]2025年已发货'!$C:$C&amp;'[1]2025年已发货'!$G:$G&amp;'[1]2025年已发货'!$H:$H,'[1]2025年已发货'!$E:$E,"未发货")</f>
        <v>2.5</v>
      </c>
      <c r="I1150" s="4" t="str">
        <f>VLOOKUP(B1150,辅助信息!E:I,3,FALSE)</f>
        <v>（达州市公共卫生医疗中心项目-二标-78号楼）达州市通川区西外复兴镇公共卫生临床医疗中心项目</v>
      </c>
      <c r="J1150" s="4" t="str">
        <f>VLOOKUP(B1150,辅助信息!E:I,4,FALSE)</f>
        <v>黄永林</v>
      </c>
      <c r="K1150" s="4">
        <f>VLOOKUP(J1150,辅助信息!H:I,2,FALSE)</f>
        <v>15982487227</v>
      </c>
      <c r="L1150" s="53" t="str">
        <f>VLOOKUP(B1150,辅助信息!E:J,6,FALSE)</f>
        <v>提前联系到场规格,一天到场车辆不低于2车</v>
      </c>
      <c r="M1150" s="98">
        <v>45769</v>
      </c>
      <c r="N1150" s="71"/>
      <c r="O1150" s="71">
        <f ca="1" t="shared" si="40"/>
        <v>0</v>
      </c>
      <c r="P1150" s="71">
        <f ca="1" t="shared" si="42"/>
        <v>17</v>
      </c>
      <c r="Q1150" s="72" t="str">
        <f>VLOOKUP(B1150,辅助信息!E:M,9,FALSE)</f>
        <v>ZTWM-CDGS-XS-2024-0205-五冶钢构-达州市通川区西外复兴镇及临近片区建设项目</v>
      </c>
      <c r="R1150" s="72" t="str">
        <f>_xlfn._xlws.FILTER(辅助信息!D:D,辅助信息!E:E=B1150)</f>
        <v>五冶钢构达州市公共卫生临床医疗中心项目</v>
      </c>
    </row>
    <row r="1151" s="8" customFormat="1" hidden="1" spans="1:18">
      <c r="A1151" s="115"/>
      <c r="B1151" s="4" t="s">
        <v>104</v>
      </c>
      <c r="C1151" s="5">
        <v>45771</v>
      </c>
      <c r="D1151" s="4" t="str">
        <f>VLOOKUP(B1151,辅助信息!E:K,7,FALSE)</f>
        <v>JWDDCD2024101600090</v>
      </c>
      <c r="E1151" s="4" t="str">
        <f>VLOOKUP(F1151,辅助信息!A:B,2,FALSE)</f>
        <v>盘螺</v>
      </c>
      <c r="F1151" s="4" t="s">
        <v>41</v>
      </c>
      <c r="G1151" s="7">
        <v>2.5</v>
      </c>
      <c r="H1151" s="7">
        <f>_xlfn.XLOOKUP(C1151&amp;F1151&amp;I1151&amp;J1151,'[1]2025年已发货'!$F:$F&amp;'[1]2025年已发货'!$C:$C&amp;'[1]2025年已发货'!$G:$G&amp;'[1]2025年已发货'!$H:$H,'[1]2025年已发货'!$E:$E,"未发货")</f>
        <v>2.5</v>
      </c>
      <c r="I1151" s="4" t="str">
        <f>VLOOKUP(B1151,辅助信息!E:I,3,FALSE)</f>
        <v>（达州市公共卫生医疗中心项目-二标-78号楼）达州市通川区西外复兴镇公共卫生临床医疗中心项目</v>
      </c>
      <c r="J1151" s="4" t="str">
        <f>VLOOKUP(B1151,辅助信息!E:I,4,FALSE)</f>
        <v>黄永林</v>
      </c>
      <c r="K1151" s="4">
        <f>VLOOKUP(J1151,辅助信息!H:I,2,FALSE)</f>
        <v>15982487227</v>
      </c>
      <c r="L1151" s="53" t="str">
        <f>VLOOKUP(B1151,辅助信息!E:J,6,FALSE)</f>
        <v>提前联系到场规格,一天到场车辆不低于2车</v>
      </c>
      <c r="M1151" s="98">
        <v>45769</v>
      </c>
      <c r="N1151" s="71"/>
      <c r="O1151" s="71">
        <f ca="1" t="shared" ref="O1151:O1163" si="43">IF(OR(M1151="",N1151&lt;&gt;""),"",MAX(M1151-TODAY(),0))</f>
        <v>0</v>
      </c>
      <c r="P1151" s="71">
        <f ca="1" t="shared" si="42"/>
        <v>17</v>
      </c>
      <c r="Q1151" s="72" t="str">
        <f>VLOOKUP(B1151,辅助信息!E:M,9,FALSE)</f>
        <v>ZTWM-CDGS-XS-2024-0205-五冶钢构-达州市通川区西外复兴镇及临近片区建设项目</v>
      </c>
      <c r="R1151" s="72" t="str">
        <f>_xlfn._xlws.FILTER(辅助信息!D:D,辅助信息!E:E=B1151)</f>
        <v>五冶钢构达州市公共卫生临床医疗中心项目</v>
      </c>
    </row>
    <row r="1152" s="8" customFormat="1" hidden="1" spans="1:18">
      <c r="A1152" s="115"/>
      <c r="B1152" s="4" t="s">
        <v>104</v>
      </c>
      <c r="C1152" s="5">
        <v>45771</v>
      </c>
      <c r="D1152" s="4" t="str">
        <f>VLOOKUP(B1152,辅助信息!E:K,7,FALSE)</f>
        <v>JWDDCD2024101600090</v>
      </c>
      <c r="E1152" s="4" t="str">
        <f>VLOOKUP(F1152,辅助信息!A:B,2,FALSE)</f>
        <v>螺纹钢</v>
      </c>
      <c r="F1152" s="4" t="s">
        <v>27</v>
      </c>
      <c r="G1152" s="7">
        <v>24</v>
      </c>
      <c r="H1152" s="7">
        <f>_xlfn.XLOOKUP(C1152&amp;F1152&amp;I1152&amp;J1152,'[1]2025年已发货'!$F:$F&amp;'[1]2025年已发货'!$C:$C&amp;'[1]2025年已发货'!$G:$G&amp;'[1]2025年已发货'!$H:$H,'[1]2025年已发货'!$E:$E,"未发货")</f>
        <v>24</v>
      </c>
      <c r="I1152" s="4" t="str">
        <f>VLOOKUP(B1152,辅助信息!E:I,3,FALSE)</f>
        <v>（达州市公共卫生医疗中心项目-二标-78号楼）达州市通川区西外复兴镇公共卫生临床医疗中心项目</v>
      </c>
      <c r="J1152" s="4" t="str">
        <f>VLOOKUP(B1152,辅助信息!E:I,4,FALSE)</f>
        <v>黄永林</v>
      </c>
      <c r="K1152" s="4">
        <f>VLOOKUP(J1152,辅助信息!H:I,2,FALSE)</f>
        <v>15982487227</v>
      </c>
      <c r="L1152" s="53" t="str">
        <f>VLOOKUP(B1152,辅助信息!E:J,6,FALSE)</f>
        <v>提前联系到场规格,一天到场车辆不低于2车</v>
      </c>
      <c r="M1152" s="98">
        <v>45769</v>
      </c>
      <c r="N1152" s="71"/>
      <c r="O1152" s="71">
        <f ca="1" t="shared" si="43"/>
        <v>0</v>
      </c>
      <c r="P1152" s="71">
        <f ca="1" t="shared" si="42"/>
        <v>17</v>
      </c>
      <c r="Q1152" s="72" t="str">
        <f>VLOOKUP(B1152,辅助信息!E:M,9,FALSE)</f>
        <v>ZTWM-CDGS-XS-2024-0205-五冶钢构-达州市通川区西外复兴镇及临近片区建设项目</v>
      </c>
      <c r="R1152" s="72" t="str">
        <f>_xlfn._xlws.FILTER(辅助信息!D:D,辅助信息!E:E=B1152)</f>
        <v>五冶钢构达州市公共卫生临床医疗中心项目</v>
      </c>
    </row>
    <row r="1153" s="8" customFormat="1" hidden="1" spans="1:18">
      <c r="A1153" s="115"/>
      <c r="B1153" s="4" t="s">
        <v>104</v>
      </c>
      <c r="C1153" s="5">
        <v>45771</v>
      </c>
      <c r="D1153" s="4" t="str">
        <f>VLOOKUP(B1153,辅助信息!E:K,7,FALSE)</f>
        <v>JWDDCD2024101600090</v>
      </c>
      <c r="E1153" s="4" t="str">
        <f>VLOOKUP(F1153,辅助信息!A:B,2,FALSE)</f>
        <v>螺纹钢</v>
      </c>
      <c r="F1153" s="4" t="s">
        <v>19</v>
      </c>
      <c r="G1153" s="7">
        <v>6</v>
      </c>
      <c r="H1153" s="7">
        <f>_xlfn.XLOOKUP(C1153&amp;F1153&amp;I1153&amp;J1153,'[1]2025年已发货'!$F:$F&amp;'[1]2025年已发货'!$C:$C&amp;'[1]2025年已发货'!$G:$G&amp;'[1]2025年已发货'!$H:$H,'[1]2025年已发货'!$E:$E,"未发货")</f>
        <v>6</v>
      </c>
      <c r="I1153" s="4" t="str">
        <f>VLOOKUP(B1153,辅助信息!E:I,3,FALSE)</f>
        <v>（达州市公共卫生医疗中心项目-二标-78号楼）达州市通川区西外复兴镇公共卫生临床医疗中心项目</v>
      </c>
      <c r="J1153" s="4" t="str">
        <f>VLOOKUP(B1153,辅助信息!E:I,4,FALSE)</f>
        <v>黄永林</v>
      </c>
      <c r="K1153" s="4">
        <f>VLOOKUP(J1153,辅助信息!H:I,2,FALSE)</f>
        <v>15982487227</v>
      </c>
      <c r="L1153" s="53" t="str">
        <f>VLOOKUP(B1153,辅助信息!E:J,6,FALSE)</f>
        <v>提前联系到场规格,一天到场车辆不低于2车</v>
      </c>
      <c r="M1153" s="98">
        <v>45769</v>
      </c>
      <c r="N1153" s="71"/>
      <c r="O1153" s="71">
        <f ca="1" t="shared" si="43"/>
        <v>0</v>
      </c>
      <c r="P1153" s="71">
        <f ca="1" t="shared" si="42"/>
        <v>17</v>
      </c>
      <c r="Q1153" s="72" t="str">
        <f>VLOOKUP(B1153,辅助信息!E:M,9,FALSE)</f>
        <v>ZTWM-CDGS-XS-2024-0205-五冶钢构-达州市通川区西外复兴镇及临近片区建设项目</v>
      </c>
      <c r="R1153" s="72" t="str">
        <f>_xlfn._xlws.FILTER(辅助信息!D:D,辅助信息!E:E=B1153)</f>
        <v>五冶钢构达州市公共卫生临床医疗中心项目</v>
      </c>
    </row>
    <row r="1154" s="8" customFormat="1" hidden="1" spans="1:18">
      <c r="A1154" s="115"/>
      <c r="B1154" s="4" t="s">
        <v>69</v>
      </c>
      <c r="C1154" s="5">
        <v>45771</v>
      </c>
      <c r="D1154" s="4" t="str">
        <f>VLOOKUP(B1154,辅助信息!E:K,7,FALSE)</f>
        <v>JWDDCD2025050800081</v>
      </c>
      <c r="E1154" s="4" t="str">
        <f>VLOOKUP(F1154,辅助信息!A:B,2,FALSE)</f>
        <v>螺纹钢</v>
      </c>
      <c r="F1154" s="4" t="s">
        <v>45</v>
      </c>
      <c r="G1154" s="7">
        <v>3</v>
      </c>
      <c r="H1154" s="7" t="str">
        <f>_xlfn.XLOOKUP(C1154&amp;F1154&amp;I1154&amp;J1154,'[1]2025年已发货'!$F:$F&amp;'[1]2025年已发货'!$C:$C&amp;'[1]2025年已发货'!$G:$G&amp;'[1]2025年已发货'!$H:$H,'[1]2025年已发货'!$E:$E,"未发货")</f>
        <v>未发货</v>
      </c>
      <c r="I1154" s="4" t="str">
        <f>VLOOKUP(B1154,辅助信息!E:I,3,FALSE)</f>
        <v>（商投建工达州中医药科技园-4工区-2号楼）达州市通川区达州中医药职业学院犀牛大道北段</v>
      </c>
      <c r="J1154" s="4" t="str">
        <f>VLOOKUP(B1154,辅助信息!E:I,4,FALSE)</f>
        <v>张扬</v>
      </c>
      <c r="K1154" s="4">
        <f>VLOOKUP(J1154,辅助信息!H:I,2,FALSE)</f>
        <v>18381904567</v>
      </c>
      <c r="L1154" s="53" t="str">
        <f>VLOOKUP(B1154,辅助信息!E:J,6,FALSE)</f>
        <v>控制炉批号尽量少,优先安排达钢,提前联系到场规格及数量</v>
      </c>
      <c r="M1154" s="98">
        <v>45763</v>
      </c>
      <c r="N1154" s="71"/>
      <c r="O1154" s="71">
        <f ca="1" t="shared" si="43"/>
        <v>0</v>
      </c>
      <c r="P1154" s="71">
        <f ca="1" t="shared" si="42"/>
        <v>23</v>
      </c>
      <c r="Q1154" s="72" t="str">
        <f>VLOOKUP(B1154,辅助信息!E:M,9,FALSE)</f>
        <v>ZTWM-CDGS-XS-2024-0134-商投建工达州中医药科技成果示范园项目</v>
      </c>
      <c r="R1154" s="72" t="str">
        <f>_xlfn._xlws.FILTER(辅助信息!D:D,辅助信息!E:E=B1154)</f>
        <v>商投建工达州中医药科技园</v>
      </c>
    </row>
    <row r="1155" s="8" customFormat="1" hidden="1" spans="1:18">
      <c r="A1155" s="115"/>
      <c r="B1155" s="4" t="s">
        <v>69</v>
      </c>
      <c r="C1155" s="5">
        <v>45771</v>
      </c>
      <c r="D1155" s="4" t="str">
        <f>VLOOKUP(B1155,辅助信息!E:K,7,FALSE)</f>
        <v>JWDDCD2025050800081</v>
      </c>
      <c r="E1155" s="4" t="str">
        <f>VLOOKUP(F1155,辅助信息!A:B,2,FALSE)</f>
        <v>螺纹钢</v>
      </c>
      <c r="F1155" s="4" t="s">
        <v>21</v>
      </c>
      <c r="G1155" s="7">
        <v>12</v>
      </c>
      <c r="H1155" s="7" t="str">
        <f>_xlfn.XLOOKUP(C1155&amp;F1155&amp;I1155&amp;J1155,'[1]2025年已发货'!$F:$F&amp;'[1]2025年已发货'!$C:$C&amp;'[1]2025年已发货'!$G:$G&amp;'[1]2025年已发货'!$H:$H,'[1]2025年已发货'!$E:$E,"未发货")</f>
        <v>未发货</v>
      </c>
      <c r="I1155" s="4" t="str">
        <f>VLOOKUP(B1155,辅助信息!E:I,3,FALSE)</f>
        <v>（商投建工达州中医药科技园-4工区-2号楼）达州市通川区达州中医药职业学院犀牛大道北段</v>
      </c>
      <c r="J1155" s="4" t="str">
        <f>VLOOKUP(B1155,辅助信息!E:I,4,FALSE)</f>
        <v>张扬</v>
      </c>
      <c r="K1155" s="4">
        <f>VLOOKUP(J1155,辅助信息!H:I,2,FALSE)</f>
        <v>18381904567</v>
      </c>
      <c r="L1155" s="53" t="str">
        <f>VLOOKUP(B1155,辅助信息!E:J,6,FALSE)</f>
        <v>控制炉批号尽量少,优先安排达钢,提前联系到场规格及数量</v>
      </c>
      <c r="M1155" s="98">
        <v>45763</v>
      </c>
      <c r="N1155" s="71"/>
      <c r="O1155" s="71">
        <f ca="1" t="shared" si="43"/>
        <v>0</v>
      </c>
      <c r="P1155" s="71">
        <f ca="1" t="shared" si="42"/>
        <v>23</v>
      </c>
      <c r="Q1155" s="72" t="str">
        <f>VLOOKUP(B1155,辅助信息!E:M,9,FALSE)</f>
        <v>ZTWM-CDGS-XS-2024-0134-商投建工达州中医药科技成果示范园项目</v>
      </c>
      <c r="R1155" s="72" t="str">
        <f>_xlfn._xlws.FILTER(辅助信息!D:D,辅助信息!E:E=B1155)</f>
        <v>商投建工达州中医药科技园</v>
      </c>
    </row>
    <row r="1156" s="8" customFormat="1" hidden="1" spans="1:18">
      <c r="A1156" s="115"/>
      <c r="B1156" s="4" t="s">
        <v>69</v>
      </c>
      <c r="C1156" s="5">
        <v>45771</v>
      </c>
      <c r="D1156" s="4" t="str">
        <f>VLOOKUP(B1156,辅助信息!E:K,7,FALSE)</f>
        <v>JWDDCD2025050800081</v>
      </c>
      <c r="E1156" s="4" t="str">
        <f>VLOOKUP(F1156,辅助信息!A:B,2,FALSE)</f>
        <v>螺纹钢</v>
      </c>
      <c r="F1156" s="4" t="s">
        <v>58</v>
      </c>
      <c r="G1156" s="7">
        <v>9</v>
      </c>
      <c r="H1156" s="7" t="str">
        <f>_xlfn.XLOOKUP(C1156&amp;F1156&amp;I1156&amp;J1156,'[1]2025年已发货'!$F:$F&amp;'[1]2025年已发货'!$C:$C&amp;'[1]2025年已发货'!$G:$G&amp;'[1]2025年已发货'!$H:$H,'[1]2025年已发货'!$E:$E,"未发货")</f>
        <v>未发货</v>
      </c>
      <c r="I1156" s="4" t="str">
        <f>VLOOKUP(B1156,辅助信息!E:I,3,FALSE)</f>
        <v>（商投建工达州中医药科技园-4工区-2号楼）达州市通川区达州中医药职业学院犀牛大道北段</v>
      </c>
      <c r="J1156" s="4" t="str">
        <f>VLOOKUP(B1156,辅助信息!E:I,4,FALSE)</f>
        <v>张扬</v>
      </c>
      <c r="K1156" s="4">
        <f>VLOOKUP(J1156,辅助信息!H:I,2,FALSE)</f>
        <v>18381904567</v>
      </c>
      <c r="L1156" s="53" t="str">
        <f>VLOOKUP(B1156,辅助信息!E:J,6,FALSE)</f>
        <v>控制炉批号尽量少,优先安排达钢,提前联系到场规格及数量</v>
      </c>
      <c r="M1156" s="98">
        <v>45763</v>
      </c>
      <c r="N1156" s="71"/>
      <c r="O1156" s="71">
        <f ca="1" t="shared" si="43"/>
        <v>0</v>
      </c>
      <c r="P1156" s="71">
        <f ca="1" t="shared" si="42"/>
        <v>23</v>
      </c>
      <c r="Q1156" s="72" t="str">
        <f>VLOOKUP(B1156,辅助信息!E:M,9,FALSE)</f>
        <v>ZTWM-CDGS-XS-2024-0134-商投建工达州中医药科技成果示范园项目</v>
      </c>
      <c r="R1156" s="72" t="str">
        <f>_xlfn._xlws.FILTER(辅助信息!D:D,辅助信息!E:E=B1156)</f>
        <v>商投建工达州中医药科技园</v>
      </c>
    </row>
    <row r="1157" s="8" customFormat="1" hidden="1" spans="1:18">
      <c r="A1157" s="115"/>
      <c r="B1157" s="4" t="s">
        <v>69</v>
      </c>
      <c r="C1157" s="5">
        <v>45771</v>
      </c>
      <c r="D1157" s="4" t="str">
        <f>VLOOKUP(B1157,辅助信息!E:K,7,FALSE)</f>
        <v>JWDDCD2025050800081</v>
      </c>
      <c r="E1157" s="4" t="str">
        <f>VLOOKUP(F1157,辅助信息!A:B,2,FALSE)</f>
        <v>螺纹钢</v>
      </c>
      <c r="F1157" s="4" t="s">
        <v>46</v>
      </c>
      <c r="G1157" s="7">
        <v>9</v>
      </c>
      <c r="H1157" s="7" t="str">
        <f>_xlfn.XLOOKUP(C1157&amp;F1157&amp;I1157&amp;J1157,'[1]2025年已发货'!$F:$F&amp;'[1]2025年已发货'!$C:$C&amp;'[1]2025年已发货'!$G:$G&amp;'[1]2025年已发货'!$H:$H,'[1]2025年已发货'!$E:$E,"未发货")</f>
        <v>未发货</v>
      </c>
      <c r="I1157" s="4" t="str">
        <f>VLOOKUP(B1157,辅助信息!E:I,3,FALSE)</f>
        <v>（商投建工达州中医药科技园-4工区-2号楼）达州市通川区达州中医药职业学院犀牛大道北段</v>
      </c>
      <c r="J1157" s="4" t="str">
        <f>VLOOKUP(B1157,辅助信息!E:I,4,FALSE)</f>
        <v>张扬</v>
      </c>
      <c r="K1157" s="4">
        <f>VLOOKUP(J1157,辅助信息!H:I,2,FALSE)</f>
        <v>18381904567</v>
      </c>
      <c r="L1157" s="53" t="str">
        <f>VLOOKUP(B1157,辅助信息!E:J,6,FALSE)</f>
        <v>控制炉批号尽量少,优先安排达钢,提前联系到场规格及数量</v>
      </c>
      <c r="M1157" s="98">
        <v>45763</v>
      </c>
      <c r="N1157" s="71"/>
      <c r="O1157" s="71">
        <f ca="1" t="shared" si="43"/>
        <v>0</v>
      </c>
      <c r="P1157" s="71">
        <f ca="1" t="shared" si="42"/>
        <v>23</v>
      </c>
      <c r="Q1157" s="72" t="str">
        <f>VLOOKUP(B1157,辅助信息!E:M,9,FALSE)</f>
        <v>ZTWM-CDGS-XS-2024-0134-商投建工达州中医药科技成果示范园项目</v>
      </c>
      <c r="R1157" s="72" t="str">
        <f>_xlfn._xlws.FILTER(辅助信息!D:D,辅助信息!E:E=B1157)</f>
        <v>商投建工达州中医药科技园</v>
      </c>
    </row>
    <row r="1158" s="8" customFormat="1" hidden="1" spans="1:18">
      <c r="A1158" s="115"/>
      <c r="B1158" s="4" t="s">
        <v>56</v>
      </c>
      <c r="C1158" s="5">
        <v>45771</v>
      </c>
      <c r="D1158" s="4" t="str">
        <f>VLOOKUP(B1158,辅助信息!E:K,7,FALSE)</f>
        <v>JWDDCD2025050800081</v>
      </c>
      <c r="E1158" s="4" t="str">
        <f>VLOOKUP(F1158,辅助信息!A:B,2,FALSE)</f>
        <v>螺纹钢</v>
      </c>
      <c r="F1158" s="4" t="s">
        <v>46</v>
      </c>
      <c r="G1158" s="7">
        <v>21</v>
      </c>
      <c r="H1158" s="7" t="str">
        <f>_xlfn.XLOOKUP(C1158&amp;F1158&amp;I1158&amp;J1158,'[1]2025年已发货'!$F:$F&amp;'[1]2025年已发货'!$C:$C&amp;'[1]2025年已发货'!$G:$G&amp;'[1]2025年已发货'!$H:$H,'[1]2025年已发货'!$E:$E,"未发货")</f>
        <v>未发货</v>
      </c>
      <c r="I1158" s="4" t="str">
        <f>VLOOKUP(B1158,辅助信息!E:I,3,FALSE)</f>
        <v>（商投建工达州中医药科技园-4工区-7号楼）达州市通川区达州中医药职业学院犀牛大道北段</v>
      </c>
      <c r="J1158" s="4" t="str">
        <f>VLOOKUP(B1158,辅助信息!E:I,4,FALSE)</f>
        <v>张扬</v>
      </c>
      <c r="K1158" s="4">
        <f>VLOOKUP(J1158,辅助信息!H:I,2,FALSE)</f>
        <v>18381904567</v>
      </c>
      <c r="L1158" s="53" t="str">
        <f>VLOOKUP(B1158,辅助信息!E:J,6,FALSE)</f>
        <v>控制炉批号尽量少,优先安排达钢,提前联系到场规格及数量</v>
      </c>
      <c r="M1158" s="98">
        <v>45768</v>
      </c>
      <c r="N1158" s="71"/>
      <c r="O1158" s="71">
        <f ca="1" t="shared" si="43"/>
        <v>0</v>
      </c>
      <c r="P1158" s="71">
        <f ca="1" t="shared" si="42"/>
        <v>18</v>
      </c>
      <c r="Q1158" s="72" t="str">
        <f>VLOOKUP(B1158,辅助信息!E:M,9,FALSE)</f>
        <v>ZTWM-CDGS-XS-2024-0134-商投建工达州中医药科技成果示范园项目</v>
      </c>
      <c r="R1158" s="72" t="str">
        <f>_xlfn._xlws.FILTER(辅助信息!D:D,辅助信息!E:E=B1158)</f>
        <v>商投建工达州中医药科技园</v>
      </c>
    </row>
    <row r="1159" s="8" customFormat="1" hidden="1" spans="1:18">
      <c r="A1159" s="115"/>
      <c r="B1159" s="90" t="s">
        <v>56</v>
      </c>
      <c r="C1159" s="91">
        <v>45771</v>
      </c>
      <c r="D1159" s="4" t="str">
        <f>VLOOKUP(B1159,辅助信息!E:K,7,FALSE)</f>
        <v>JWDDCD2025050800081</v>
      </c>
      <c r="E1159" s="4" t="str">
        <f>VLOOKUP(F1159,辅助信息!A:B,2,FALSE)</f>
        <v>螺纹钢</v>
      </c>
      <c r="F1159" s="4" t="s">
        <v>22</v>
      </c>
      <c r="G1159" s="7">
        <v>30</v>
      </c>
      <c r="H1159" s="7" t="str">
        <f>_xlfn.XLOOKUP(C1159&amp;F1159&amp;I1159&amp;J1159,'[1]2025年已发货'!$F:$F&amp;'[1]2025年已发货'!$C:$C&amp;'[1]2025年已发货'!$G:$G&amp;'[1]2025年已发货'!$H:$H,'[1]2025年已发货'!$E:$E,"未发货")</f>
        <v>未发货</v>
      </c>
      <c r="I1159" s="4" t="str">
        <f>VLOOKUP(B1159,辅助信息!E:I,3,FALSE)</f>
        <v>（商投建工达州中医药科技园-4工区-7号楼）达州市通川区达州中医药职业学院犀牛大道北段</v>
      </c>
      <c r="J1159" s="4" t="str">
        <f>VLOOKUP(B1159,辅助信息!E:I,4,FALSE)</f>
        <v>张扬</v>
      </c>
      <c r="K1159" s="4">
        <f>VLOOKUP(J1159,辅助信息!H:I,2,FALSE)</f>
        <v>18381904567</v>
      </c>
      <c r="L1159" s="53" t="str">
        <f>VLOOKUP(B1159,辅助信息!E:J,6,FALSE)</f>
        <v>控制炉批号尽量少,优先安排达钢,提前联系到场规格及数量</v>
      </c>
      <c r="M1159" s="98">
        <v>45768</v>
      </c>
      <c r="N1159" s="71"/>
      <c r="O1159" s="71">
        <f ca="1" t="shared" si="43"/>
        <v>0</v>
      </c>
      <c r="P1159" s="71">
        <f ca="1" t="shared" si="42"/>
        <v>18</v>
      </c>
      <c r="Q1159" s="72" t="str">
        <f>VLOOKUP(B1159,辅助信息!E:M,9,FALSE)</f>
        <v>ZTWM-CDGS-XS-2024-0134-商投建工达州中医药科技成果示范园项目</v>
      </c>
      <c r="R1159" s="72" t="str">
        <f>_xlfn._xlws.FILTER(辅助信息!D:D,辅助信息!E:E=B1159)</f>
        <v>商投建工达州中医药科技园</v>
      </c>
    </row>
    <row r="1160" s="8" customFormat="1" hidden="1" spans="1:18">
      <c r="A1160" s="71"/>
      <c r="B1160" s="4" t="s">
        <v>87</v>
      </c>
      <c r="C1160" s="5">
        <v>45774</v>
      </c>
      <c r="D1160" s="4" t="str">
        <f>VLOOKUP(B1160,辅助信息!E:K,7,FALSE)</f>
        <v>JWDDCD2024102400111</v>
      </c>
      <c r="E1160" s="4" t="str">
        <f>VLOOKUP(F1160,辅助信息!A:B,2,FALSE)</f>
        <v>螺纹钢</v>
      </c>
      <c r="F1160" s="4" t="s">
        <v>27</v>
      </c>
      <c r="G1160" s="114">
        <f>12+6</f>
        <v>18</v>
      </c>
      <c r="H1160" s="7">
        <f>_xlfn.XLOOKUP(C1160&amp;F1160&amp;I1160&amp;J1160,'[1]2025年已发货'!$F:$F&amp;'[1]2025年已发货'!$C:$C&amp;'[1]2025年已发货'!$G:$G&amp;'[1]2025年已发货'!$H:$H,'[1]2025年已发货'!$E:$E,"未发货")</f>
        <v>18</v>
      </c>
      <c r="I1160" s="4" t="str">
        <f>VLOOKUP(B1160,辅助信息!E:I,3,FALSE)</f>
        <v>（五冶达州国道542项目-一工区桥梁二工段）四川省达州市达川区达川区石梯镇石成村</v>
      </c>
      <c r="J1160" s="4" t="str">
        <f>VLOOKUP(B1160,辅助信息!E:I,4,FALSE)</f>
        <v>夏树彬</v>
      </c>
      <c r="K1160" s="4">
        <f>VLOOKUP(J1160,辅助信息!H:I,2,FALSE)</f>
        <v>13518183653</v>
      </c>
      <c r="L1160" s="53" t="str">
        <f>VLOOKUP(B1160,辅助信息!E:J,6,FALSE)</f>
        <v>五冶建设送货单,送货车型9.6米,装货前联系收货人核实到场规格,没提前告知进场规格现场不给予接收</v>
      </c>
      <c r="M1160" s="98">
        <v>45772</v>
      </c>
      <c r="N1160" s="71"/>
      <c r="O1160" s="71">
        <f ca="1" t="shared" si="43"/>
        <v>0</v>
      </c>
      <c r="P1160" s="71">
        <f ca="1" t="shared" ref="P1160:P1208" si="44">IF(M1160="","",IF(N1160&lt;&gt;"",MAX(N1160-M1160,0),IF(TODAY()&gt;M1160,TODAY()-M1160,0)))</f>
        <v>14</v>
      </c>
      <c r="Q1160" s="72" t="str">
        <f>VLOOKUP(B1160,辅助信息!E:M,9,FALSE)</f>
        <v>ZTWM-CDGS-XS-2024-0181-五冶天府-国道542项目（二批次）</v>
      </c>
      <c r="R1160" s="72" t="str">
        <f>_xlfn._xlws.FILTER(辅助信息!D:D,辅助信息!E:E=B1160)</f>
        <v>五冶达州国道542项目</v>
      </c>
    </row>
    <row r="1161" s="8" customFormat="1" hidden="1" spans="1:18">
      <c r="A1161" s="71"/>
      <c r="B1161" s="4" t="s">
        <v>87</v>
      </c>
      <c r="C1161" s="5">
        <v>45774</v>
      </c>
      <c r="D1161" s="4" t="str">
        <f>VLOOKUP(B1161,辅助信息!E:K,7,FALSE)</f>
        <v>JWDDCD2024102400111</v>
      </c>
      <c r="E1161" s="4" t="str">
        <f>VLOOKUP(F1161,辅助信息!A:B,2,FALSE)</f>
        <v>螺纹钢</v>
      </c>
      <c r="F1161" s="4" t="s">
        <v>19</v>
      </c>
      <c r="G1161" s="114">
        <f>10+6</f>
        <v>16</v>
      </c>
      <c r="H1161" s="7">
        <f>_xlfn.XLOOKUP(C1161&amp;F1161&amp;I1161&amp;J1161,'[1]2025年已发货'!$F:$F&amp;'[1]2025年已发货'!$C:$C&amp;'[1]2025年已发货'!$G:$G&amp;'[1]2025年已发货'!$H:$H,'[1]2025年已发货'!$E:$E,"未发货")</f>
        <v>16</v>
      </c>
      <c r="I1161" s="4" t="str">
        <f>VLOOKUP(B1161,辅助信息!E:I,3,FALSE)</f>
        <v>（五冶达州国道542项目-一工区桥梁二工段）四川省达州市达川区达川区石梯镇石成村</v>
      </c>
      <c r="J1161" s="4" t="str">
        <f>VLOOKUP(B1161,辅助信息!E:I,4,FALSE)</f>
        <v>夏树彬</v>
      </c>
      <c r="K1161" s="4">
        <f>VLOOKUP(J1161,辅助信息!H:I,2,FALSE)</f>
        <v>13518183653</v>
      </c>
      <c r="L1161" s="53" t="str">
        <f>VLOOKUP(B1161,辅助信息!E:J,6,FALSE)</f>
        <v>五冶建设送货单,送货车型9.6米,装货前联系收货人核实到场规格,没提前告知进场规格现场不给予接收</v>
      </c>
      <c r="M1161" s="98">
        <v>45772</v>
      </c>
      <c r="N1161" s="71"/>
      <c r="O1161" s="71">
        <f ca="1" t="shared" si="43"/>
        <v>0</v>
      </c>
      <c r="P1161" s="71">
        <f ca="1" t="shared" si="44"/>
        <v>14</v>
      </c>
      <c r="Q1161" s="72" t="str">
        <f>VLOOKUP(B1161,辅助信息!E:M,9,FALSE)</f>
        <v>ZTWM-CDGS-XS-2024-0181-五冶天府-国道542项目（二批次）</v>
      </c>
      <c r="R1161" s="72" t="str">
        <f>_xlfn._xlws.FILTER(辅助信息!D:D,辅助信息!E:E=B1161)</f>
        <v>五冶达州国道542项目</v>
      </c>
    </row>
    <row r="1162" s="8" customFormat="1" hidden="1" spans="1:18">
      <c r="A1162" s="71"/>
      <c r="B1162" s="4" t="s">
        <v>87</v>
      </c>
      <c r="C1162" s="5">
        <v>45774</v>
      </c>
      <c r="D1162" s="4" t="str">
        <f>VLOOKUP(B1162,辅助信息!E:K,7,FALSE)</f>
        <v>JWDDCD2024102400111</v>
      </c>
      <c r="E1162" s="4" t="str">
        <f>VLOOKUP(F1162,辅助信息!A:B,2,FALSE)</f>
        <v>螺纹钢</v>
      </c>
      <c r="F1162" s="4" t="s">
        <v>18</v>
      </c>
      <c r="G1162" s="114">
        <v>6</v>
      </c>
      <c r="H1162" s="7">
        <f>_xlfn.XLOOKUP(C1162&amp;F1162&amp;I1162&amp;J1162,'[1]2025年已发货'!$F:$F&amp;'[1]2025年已发货'!$C:$C&amp;'[1]2025年已发货'!$G:$G&amp;'[1]2025年已发货'!$H:$H,'[1]2025年已发货'!$E:$E,"未发货")</f>
        <v>6</v>
      </c>
      <c r="I1162" s="4" t="str">
        <f>VLOOKUP(B1162,辅助信息!E:I,3,FALSE)</f>
        <v>（五冶达州国道542项目-一工区桥梁二工段）四川省达州市达川区达川区石梯镇石成村</v>
      </c>
      <c r="J1162" s="4" t="str">
        <f>VLOOKUP(B1162,辅助信息!E:I,4,FALSE)</f>
        <v>夏树彬</v>
      </c>
      <c r="K1162" s="4">
        <f>VLOOKUP(J1162,辅助信息!H:I,2,FALSE)</f>
        <v>13518183653</v>
      </c>
      <c r="L1162" s="53" t="str">
        <f>VLOOKUP(B1162,辅助信息!E:J,6,FALSE)</f>
        <v>五冶建设送货单,送货车型9.6米,装货前联系收货人核实到场规格,没提前告知进场规格现场不给予接收</v>
      </c>
      <c r="M1162" s="98">
        <v>45772</v>
      </c>
      <c r="N1162" s="71"/>
      <c r="O1162" s="71">
        <f ca="1" t="shared" si="43"/>
        <v>0</v>
      </c>
      <c r="P1162" s="71">
        <f ca="1" t="shared" si="44"/>
        <v>14</v>
      </c>
      <c r="Q1162" s="72" t="str">
        <f>VLOOKUP(B1162,辅助信息!E:M,9,FALSE)</f>
        <v>ZTWM-CDGS-XS-2024-0181-五冶天府-国道542项目（二批次）</v>
      </c>
      <c r="R1162" s="72" t="str">
        <f>_xlfn._xlws.FILTER(辅助信息!D:D,辅助信息!E:E=B1162)</f>
        <v>五冶达州国道542项目</v>
      </c>
    </row>
    <row r="1163" hidden="1" spans="2:18">
      <c r="B1163" s="4" t="s">
        <v>68</v>
      </c>
      <c r="C1163" s="5">
        <v>45771</v>
      </c>
      <c r="D1163" s="4" t="str">
        <f>VLOOKUP(B1163,辅助信息!E:K,7,FALSE)</f>
        <v>JWDDCD2025050800081</v>
      </c>
      <c r="E1163" s="4" t="str">
        <f>VLOOKUP(F1163,辅助信息!A:B,2,FALSE)</f>
        <v>高线</v>
      </c>
      <c r="F1163" s="4" t="s">
        <v>51</v>
      </c>
      <c r="G1163" s="7">
        <v>3</v>
      </c>
      <c r="H1163" s="7" t="str">
        <f>_xlfn.XLOOKUP(C1163&amp;F1163&amp;I1163&amp;J1163,'[1]2025年已发货'!$F:$F&amp;'[1]2025年已发货'!$C:$C&amp;'[1]2025年已发货'!$G:$G&amp;'[1]2025年已发货'!$H:$H,'[1]2025年已发货'!$E:$E,"未发货")</f>
        <v>未发货</v>
      </c>
      <c r="I1163" s="4" t="str">
        <f>VLOOKUP(B1163,辅助信息!E:I,3,FALSE)</f>
        <v>（商投建工达州中医药科技园-2工区-景观桥）达州市通川区达州中医药职业学院犀牛大道北段</v>
      </c>
      <c r="J1163" s="4" t="str">
        <f>VLOOKUP(B1163,辅助信息!E:I,4,FALSE)</f>
        <v>李波</v>
      </c>
      <c r="K1163" s="4">
        <f>VLOOKUP(J1163,辅助信息!H:I,2,FALSE)</f>
        <v>18381899787</v>
      </c>
      <c r="L1163" s="53" t="str">
        <f>VLOOKUP(B1163,辅助信息!E:J,6,FALSE)</f>
        <v>控制炉批号尽量少,优先安排达钢,提前联系到场规格及数量</v>
      </c>
      <c r="M1163" s="98">
        <v>45772</v>
      </c>
      <c r="O1163" s="71">
        <f ca="1" t="shared" ref="O1163:O1200" si="45">IF(OR(M1163="",N1163&lt;&gt;""),"",MAX(M1163-TODAY(),0))</f>
        <v>0</v>
      </c>
      <c r="P1163" s="71">
        <f ca="1" t="shared" si="44"/>
        <v>14</v>
      </c>
      <c r="Q1163" s="72" t="str">
        <f>VLOOKUP(B1163,辅助信息!E:M,9,FALSE)</f>
        <v>ZTWM-CDGS-XS-2024-0134-商投建工达州中医药科技成果示范园项目</v>
      </c>
      <c r="R1163" s="72" t="str">
        <f>_xlfn._xlws.FILTER(辅助信息!D:D,辅助信息!E:E=B1163)</f>
        <v>商投建工达州中医药科技园</v>
      </c>
    </row>
    <row r="1164" hidden="1" spans="2:18">
      <c r="B1164" s="4" t="s">
        <v>68</v>
      </c>
      <c r="C1164" s="5">
        <v>45771</v>
      </c>
      <c r="D1164" s="4" t="str">
        <f>VLOOKUP(B1164,辅助信息!E:K,7,FALSE)</f>
        <v>JWDDCD2025050800081</v>
      </c>
      <c r="E1164" s="4" t="str">
        <f>VLOOKUP(F1164,辅助信息!A:B,2,FALSE)</f>
        <v>盘螺</v>
      </c>
      <c r="F1164" s="4" t="s">
        <v>41</v>
      </c>
      <c r="G1164" s="7">
        <v>3</v>
      </c>
      <c r="H1164" s="7" t="str">
        <f>_xlfn.XLOOKUP(C1164&amp;F1164&amp;I1164&amp;J1164,'[1]2025年已发货'!$F:$F&amp;'[1]2025年已发货'!$C:$C&amp;'[1]2025年已发货'!$G:$G&amp;'[1]2025年已发货'!$H:$H,'[1]2025年已发货'!$E:$E,"未发货")</f>
        <v>未发货</v>
      </c>
      <c r="I1164" s="4" t="str">
        <f>VLOOKUP(B1164,辅助信息!E:I,3,FALSE)</f>
        <v>（商投建工达州中医药科技园-2工区-景观桥）达州市通川区达州中医药职业学院犀牛大道北段</v>
      </c>
      <c r="J1164" s="4" t="str">
        <f>VLOOKUP(B1164,辅助信息!E:I,4,FALSE)</f>
        <v>李波</v>
      </c>
      <c r="K1164" s="4">
        <f>VLOOKUP(J1164,辅助信息!H:I,2,FALSE)</f>
        <v>18381899787</v>
      </c>
      <c r="L1164" s="53" t="str">
        <f>VLOOKUP(B1164,辅助信息!E:J,6,FALSE)</f>
        <v>控制炉批号尽量少,优先安排达钢,提前联系到场规格及数量</v>
      </c>
      <c r="M1164" s="98">
        <v>45772</v>
      </c>
      <c r="O1164" s="71">
        <f ca="1" t="shared" si="45"/>
        <v>0</v>
      </c>
      <c r="P1164" s="71">
        <f ca="1" t="shared" si="44"/>
        <v>14</v>
      </c>
      <c r="Q1164" s="72" t="str">
        <f>VLOOKUP(B1164,辅助信息!E:M,9,FALSE)</f>
        <v>ZTWM-CDGS-XS-2024-0134-商投建工达州中医药科技成果示范园项目</v>
      </c>
      <c r="R1164" s="72" t="str">
        <f>_xlfn._xlws.FILTER(辅助信息!D:D,辅助信息!E:E=B1164)</f>
        <v>商投建工达州中医药科技园</v>
      </c>
    </row>
    <row r="1165" hidden="1" spans="2:18">
      <c r="B1165" s="4" t="s">
        <v>68</v>
      </c>
      <c r="C1165" s="5">
        <v>45771</v>
      </c>
      <c r="D1165" s="4" t="str">
        <f>VLOOKUP(B1165,辅助信息!E:K,7,FALSE)</f>
        <v>JWDDCD2025050800081</v>
      </c>
      <c r="E1165" s="4" t="str">
        <f>VLOOKUP(F1165,辅助信息!A:B,2,FALSE)</f>
        <v>螺纹钢</v>
      </c>
      <c r="F1165" s="4" t="s">
        <v>27</v>
      </c>
      <c r="G1165" s="7">
        <v>24</v>
      </c>
      <c r="H1165" s="7">
        <f>_xlfn.XLOOKUP(C1165&amp;F1165&amp;I1165&amp;J1165,'[1]2025年已发货'!$F:$F&amp;'[1]2025年已发货'!$C:$C&amp;'[1]2025年已发货'!$G:$G&amp;'[1]2025年已发货'!$H:$H,'[1]2025年已发货'!$E:$E,"未发货")</f>
        <v>24</v>
      </c>
      <c r="I1165" s="4" t="str">
        <f>VLOOKUP(B1165,辅助信息!E:I,3,FALSE)</f>
        <v>（商投建工达州中医药科技园-2工区-景观桥）达州市通川区达州中医药职业学院犀牛大道北段</v>
      </c>
      <c r="J1165" s="4" t="str">
        <f>VLOOKUP(B1165,辅助信息!E:I,4,FALSE)</f>
        <v>李波</v>
      </c>
      <c r="K1165" s="4">
        <f>VLOOKUP(J1165,辅助信息!H:I,2,FALSE)</f>
        <v>18381899787</v>
      </c>
      <c r="L1165" s="53" t="str">
        <f>VLOOKUP(B1165,辅助信息!E:J,6,FALSE)</f>
        <v>控制炉批号尽量少,优先安排达钢,提前联系到场规格及数量</v>
      </c>
      <c r="M1165" s="98">
        <v>45772</v>
      </c>
      <c r="O1165" s="71">
        <f ca="1" t="shared" si="45"/>
        <v>0</v>
      </c>
      <c r="P1165" s="71">
        <f ca="1" t="shared" si="44"/>
        <v>14</v>
      </c>
      <c r="Q1165" s="72" t="str">
        <f>VLOOKUP(B1165,辅助信息!E:M,9,FALSE)</f>
        <v>ZTWM-CDGS-XS-2024-0134-商投建工达州中医药科技成果示范园项目</v>
      </c>
      <c r="R1165" s="72" t="str">
        <f>_xlfn._xlws.FILTER(辅助信息!D:D,辅助信息!E:E=B1165)</f>
        <v>商投建工达州中医药科技园</v>
      </c>
    </row>
    <row r="1166" hidden="1" spans="2:18">
      <c r="B1166" s="4" t="s">
        <v>68</v>
      </c>
      <c r="C1166" s="5">
        <v>45771</v>
      </c>
      <c r="D1166" s="4" t="str">
        <f>VLOOKUP(B1166,辅助信息!E:K,7,FALSE)</f>
        <v>JWDDCD2025050800081</v>
      </c>
      <c r="E1166" s="4" t="str">
        <f>VLOOKUP(F1166,辅助信息!A:B,2,FALSE)</f>
        <v>螺纹钢</v>
      </c>
      <c r="F1166" s="4" t="s">
        <v>32</v>
      </c>
      <c r="G1166" s="7">
        <v>17</v>
      </c>
      <c r="H1166" s="7" t="str">
        <f>_xlfn.XLOOKUP(C1166&amp;F1166&amp;I1166&amp;J1166,'[1]2025年已发货'!$F:$F&amp;'[1]2025年已发货'!$C:$C&amp;'[1]2025年已发货'!$G:$G&amp;'[1]2025年已发货'!$H:$H,'[1]2025年已发货'!$E:$E,"未发货")</f>
        <v>未发货</v>
      </c>
      <c r="I1166" s="4" t="str">
        <f>VLOOKUP(B1166,辅助信息!E:I,3,FALSE)</f>
        <v>（商投建工达州中医药科技园-2工区-景观桥）达州市通川区达州中医药职业学院犀牛大道北段</v>
      </c>
      <c r="J1166" s="4" t="str">
        <f>VLOOKUP(B1166,辅助信息!E:I,4,FALSE)</f>
        <v>李波</v>
      </c>
      <c r="K1166" s="4">
        <f>VLOOKUP(J1166,辅助信息!H:I,2,FALSE)</f>
        <v>18381899787</v>
      </c>
      <c r="L1166" s="53" t="str">
        <f>VLOOKUP(B1166,辅助信息!E:J,6,FALSE)</f>
        <v>控制炉批号尽量少,优先安排达钢,提前联系到场规格及数量</v>
      </c>
      <c r="M1166" s="98">
        <v>45772</v>
      </c>
      <c r="O1166" s="71">
        <f ca="1" t="shared" si="45"/>
        <v>0</v>
      </c>
      <c r="P1166" s="71">
        <f ca="1" t="shared" si="44"/>
        <v>14</v>
      </c>
      <c r="Q1166" s="72" t="str">
        <f>VLOOKUP(B1166,辅助信息!E:M,9,FALSE)</f>
        <v>ZTWM-CDGS-XS-2024-0134-商投建工达州中医药科技成果示范园项目</v>
      </c>
      <c r="R1166" s="72" t="str">
        <f>_xlfn._xlws.FILTER(辅助信息!D:D,辅助信息!E:E=B1166)</f>
        <v>商投建工达州中医药科技园</v>
      </c>
    </row>
    <row r="1167" hidden="1" spans="2:18">
      <c r="B1167" s="4" t="s">
        <v>68</v>
      </c>
      <c r="C1167" s="5">
        <v>45771</v>
      </c>
      <c r="D1167" s="4" t="str">
        <f>VLOOKUP(B1167,辅助信息!E:K,7,FALSE)</f>
        <v>JWDDCD2025050800081</v>
      </c>
      <c r="E1167" s="4" t="str">
        <f>VLOOKUP(F1167,辅助信息!A:B,2,FALSE)</f>
        <v>螺纹钢</v>
      </c>
      <c r="F1167" s="4" t="s">
        <v>33</v>
      </c>
      <c r="G1167" s="7">
        <v>21</v>
      </c>
      <c r="H1167" s="7">
        <f>_xlfn.XLOOKUP(C1167&amp;F1167&amp;I1167&amp;J1167,'[1]2025年已发货'!$F:$F&amp;'[1]2025年已发货'!$C:$C&amp;'[1]2025年已发货'!$G:$G&amp;'[1]2025年已发货'!$H:$H,'[1]2025年已发货'!$E:$E,"未发货")</f>
        <v>21</v>
      </c>
      <c r="I1167" s="4" t="str">
        <f>VLOOKUP(B1167,辅助信息!E:I,3,FALSE)</f>
        <v>（商投建工达州中医药科技园-2工区-景观桥）达州市通川区达州中医药职业学院犀牛大道北段</v>
      </c>
      <c r="J1167" s="4" t="str">
        <f>VLOOKUP(B1167,辅助信息!E:I,4,FALSE)</f>
        <v>李波</v>
      </c>
      <c r="K1167" s="4">
        <f>VLOOKUP(J1167,辅助信息!H:I,2,FALSE)</f>
        <v>18381899787</v>
      </c>
      <c r="L1167" s="53" t="str">
        <f>VLOOKUP(B1167,辅助信息!E:J,6,FALSE)</f>
        <v>控制炉批号尽量少,优先安排达钢,提前联系到场规格及数量</v>
      </c>
      <c r="M1167" s="98">
        <v>45772</v>
      </c>
      <c r="O1167" s="71">
        <f ca="1" t="shared" si="45"/>
        <v>0</v>
      </c>
      <c r="P1167" s="71">
        <f ca="1" t="shared" si="44"/>
        <v>14</v>
      </c>
      <c r="Q1167" s="72" t="str">
        <f>VLOOKUP(B1167,辅助信息!E:M,9,FALSE)</f>
        <v>ZTWM-CDGS-XS-2024-0134-商投建工达州中医药科技成果示范园项目</v>
      </c>
      <c r="R1167" s="72" t="str">
        <f>_xlfn._xlws.FILTER(辅助信息!D:D,辅助信息!E:E=B1167)</f>
        <v>商投建工达州中医药科技园</v>
      </c>
    </row>
    <row r="1168" hidden="1" spans="2:18">
      <c r="B1168" s="4" t="s">
        <v>68</v>
      </c>
      <c r="C1168" s="5">
        <v>45771</v>
      </c>
      <c r="D1168" s="4" t="str">
        <f>VLOOKUP(B1168,辅助信息!E:K,7,FALSE)</f>
        <v>JWDDCD2025050800081</v>
      </c>
      <c r="E1168" s="4" t="str">
        <f>VLOOKUP(F1168,辅助信息!A:B,2,FALSE)</f>
        <v>螺纹钢</v>
      </c>
      <c r="F1168" s="4" t="s">
        <v>18</v>
      </c>
      <c r="G1168" s="7">
        <v>12</v>
      </c>
      <c r="H1168" s="7" t="str">
        <f>_xlfn.XLOOKUP(C1168&amp;F1168&amp;I1168&amp;J1168,'[1]2025年已发货'!$F:$F&amp;'[1]2025年已发货'!$C:$C&amp;'[1]2025年已发货'!$G:$G&amp;'[1]2025年已发货'!$H:$H,'[1]2025年已发货'!$E:$E,"未发货")</f>
        <v>未发货</v>
      </c>
      <c r="I1168" s="4" t="str">
        <f>VLOOKUP(B1168,辅助信息!E:I,3,FALSE)</f>
        <v>（商投建工达州中医药科技园-2工区-景观桥）达州市通川区达州中医药职业学院犀牛大道北段</v>
      </c>
      <c r="J1168" s="4" t="str">
        <f>VLOOKUP(B1168,辅助信息!E:I,4,FALSE)</f>
        <v>李波</v>
      </c>
      <c r="K1168" s="4">
        <f>VLOOKUP(J1168,辅助信息!H:I,2,FALSE)</f>
        <v>18381899787</v>
      </c>
      <c r="L1168" s="53" t="str">
        <f>VLOOKUP(B1168,辅助信息!E:J,6,FALSE)</f>
        <v>控制炉批号尽量少,优先安排达钢,提前联系到场规格及数量</v>
      </c>
      <c r="M1168" s="98">
        <v>45772</v>
      </c>
      <c r="O1168" s="71">
        <f ca="1" t="shared" si="45"/>
        <v>0</v>
      </c>
      <c r="P1168" s="71">
        <f ca="1" t="shared" si="44"/>
        <v>14</v>
      </c>
      <c r="Q1168" s="72" t="str">
        <f>VLOOKUP(B1168,辅助信息!E:M,9,FALSE)</f>
        <v>ZTWM-CDGS-XS-2024-0134-商投建工达州中医药科技成果示范园项目</v>
      </c>
      <c r="R1168" s="72" t="str">
        <f>_xlfn._xlws.FILTER(辅助信息!D:D,辅助信息!E:E=B1168)</f>
        <v>商投建工达州中医药科技园</v>
      </c>
    </row>
    <row r="1169" hidden="1" spans="2:18">
      <c r="B1169" s="4" t="s">
        <v>68</v>
      </c>
      <c r="C1169" s="5">
        <v>45771</v>
      </c>
      <c r="D1169" s="4" t="str">
        <f>VLOOKUP(B1169,辅助信息!E:K,7,FALSE)</f>
        <v>JWDDCD2025050800081</v>
      </c>
      <c r="E1169" s="4" t="str">
        <f>VLOOKUP(F1169,辅助信息!A:B,2,FALSE)</f>
        <v>螺纹钢</v>
      </c>
      <c r="F1169" s="4" t="s">
        <v>52</v>
      </c>
      <c r="G1169" s="7">
        <v>80</v>
      </c>
      <c r="H1169" s="7">
        <f>_xlfn.XLOOKUP(C1169&amp;F1169&amp;I1169&amp;J1169,'[1]2025年已发货'!$F:$F&amp;'[1]2025年已发货'!$C:$C&amp;'[1]2025年已发货'!$G:$G&amp;'[1]2025年已发货'!$H:$H,'[1]2025年已发货'!$E:$E,"未发货")</f>
        <v>65</v>
      </c>
      <c r="I1169" s="4" t="str">
        <f>VLOOKUP(B1169,辅助信息!E:I,3,FALSE)</f>
        <v>（商投建工达州中医药科技园-2工区-景观桥）达州市通川区达州中医药职业学院犀牛大道北段</v>
      </c>
      <c r="J1169" s="4" t="str">
        <f>VLOOKUP(B1169,辅助信息!E:I,4,FALSE)</f>
        <v>李波</v>
      </c>
      <c r="K1169" s="4">
        <f>VLOOKUP(J1169,辅助信息!H:I,2,FALSE)</f>
        <v>18381899787</v>
      </c>
      <c r="L1169" s="53" t="str">
        <f>VLOOKUP(B1169,辅助信息!E:J,6,FALSE)</f>
        <v>控制炉批号尽量少,优先安排达钢,提前联系到场规格及数量</v>
      </c>
      <c r="M1169" s="98">
        <v>45772</v>
      </c>
      <c r="O1169" s="71">
        <f ca="1" t="shared" si="45"/>
        <v>0</v>
      </c>
      <c r="P1169" s="71">
        <f ca="1" t="shared" si="44"/>
        <v>14</v>
      </c>
      <c r="Q1169" s="72" t="str">
        <f>VLOOKUP(B1169,辅助信息!E:M,9,FALSE)</f>
        <v>ZTWM-CDGS-XS-2024-0134-商投建工达州中医药科技成果示范园项目</v>
      </c>
      <c r="R1169" s="72" t="str">
        <f>_xlfn._xlws.FILTER(辅助信息!D:D,辅助信息!E:E=B1169)</f>
        <v>商投建工达州中医药科技园</v>
      </c>
    </row>
    <row r="1170" hidden="1" spans="1:18">
      <c r="A1170" s="71">
        <f t="shared" ref="A1170:A1202" si="46">G1170-H1170</f>
        <v>0</v>
      </c>
      <c r="B1170" s="4" t="s">
        <v>135</v>
      </c>
      <c r="C1170" s="5">
        <v>45771</v>
      </c>
      <c r="D1170" s="4" t="str">
        <f>VLOOKUP(B1170,辅助信息!E:K,7,FALSE)</f>
        <v>JWDDCD2025050800080</v>
      </c>
      <c r="E1170" s="4" t="str">
        <f>VLOOKUP(F1170,辅助信息!A:B,2,FALSE)</f>
        <v>盘螺</v>
      </c>
      <c r="F1170" s="4" t="s">
        <v>49</v>
      </c>
      <c r="G1170" s="7">
        <v>10</v>
      </c>
      <c r="H1170" s="7">
        <f>_xlfn.XLOOKUP(C1170&amp;F1170&amp;I1170&amp;J1170,'[1]2025年已发货'!$F:$F&amp;'[1]2025年已发货'!$C:$C&amp;'[1]2025年已发货'!$G:$G&amp;'[1]2025年已发货'!$H:$H,'[1]2025年已发货'!$E:$E,"未发货")</f>
        <v>10</v>
      </c>
      <c r="I1170" s="4" t="str">
        <f>VLOOKUP(B1170,辅助信息!E:I,3,FALSE)</f>
        <v>(宜宾兴港三江新区长江工业园建设项目-M2-2#厂房)宜宾市翠屏区宜宾汽车零部件配套产业基地(纬五路南)</v>
      </c>
      <c r="J1170" s="4" t="str">
        <f>VLOOKUP(B1170,辅助信息!E:I,4,FALSE)</f>
        <v>王涛</v>
      </c>
      <c r="K1170" s="4">
        <f>VLOOKUP(J1170,辅助信息!H:I,2,FALSE)</f>
        <v>18381110677</v>
      </c>
      <c r="L1170" s="53" t="str">
        <f>VLOOKUP(B1170,辅助信息!E:J,6,FALSE)</f>
        <v>装货前联系收货人核实到场规格，货物最下面用方木垫下方便卸货</v>
      </c>
      <c r="M1170" s="98">
        <v>45773</v>
      </c>
      <c r="O1170" s="71">
        <f ca="1" t="shared" si="45"/>
        <v>0</v>
      </c>
      <c r="P1170" s="71">
        <f ca="1" t="shared" si="44"/>
        <v>13</v>
      </c>
      <c r="Q1170" s="72" t="str">
        <f>VLOOKUP(B1170,辅助信息!E:M,9,FALSE)</f>
        <v>ZTWM-CDGS-XS-2025-0059-宜宾兴港建材-宜宾冷链项目</v>
      </c>
      <c r="R1170" s="72" t="str">
        <f>_xlfn._xlws.FILTER(辅助信息!D:D,辅助信息!E:E=B1170)</f>
        <v>宜宾兴港三江新区长江工业园建设项目</v>
      </c>
    </row>
    <row r="1171" hidden="1" spans="1:18">
      <c r="A1171" s="71">
        <f t="shared" si="46"/>
        <v>0</v>
      </c>
      <c r="B1171" s="4" t="s">
        <v>135</v>
      </c>
      <c r="C1171" s="5">
        <v>45771</v>
      </c>
      <c r="D1171" s="4" t="str">
        <f>VLOOKUP(B1171,辅助信息!E:K,7,FALSE)</f>
        <v>JWDDCD2025050800080</v>
      </c>
      <c r="E1171" s="4" t="str">
        <f>VLOOKUP(F1171,辅助信息!A:B,2,FALSE)</f>
        <v>盘螺</v>
      </c>
      <c r="F1171" s="4" t="s">
        <v>40</v>
      </c>
      <c r="G1171" s="7">
        <v>20</v>
      </c>
      <c r="H1171" s="7">
        <f>_xlfn.XLOOKUP(C1171&amp;F1171&amp;I1171&amp;J1171,'[1]2025年已发货'!$F:$F&amp;'[1]2025年已发货'!$C:$C&amp;'[1]2025年已发货'!$G:$G&amp;'[1]2025年已发货'!$H:$H,'[1]2025年已发货'!$E:$E,"未发货")</f>
        <v>20</v>
      </c>
      <c r="I1171" s="4" t="str">
        <f>VLOOKUP(B1171,辅助信息!E:I,3,FALSE)</f>
        <v>(宜宾兴港三江新区长江工业园建设项目-M2-2#厂房)宜宾市翠屏区宜宾汽车零部件配套产业基地(纬五路南)</v>
      </c>
      <c r="J1171" s="4" t="str">
        <f>VLOOKUP(B1171,辅助信息!E:I,4,FALSE)</f>
        <v>王涛</v>
      </c>
      <c r="K1171" s="4">
        <f>VLOOKUP(J1171,辅助信息!H:I,2,FALSE)</f>
        <v>18381110677</v>
      </c>
      <c r="L1171" s="53" t="str">
        <f>VLOOKUP(B1171,辅助信息!E:J,6,FALSE)</f>
        <v>装货前联系收货人核实到场规格，货物最下面用方木垫下方便卸货</v>
      </c>
      <c r="M1171" s="98">
        <v>45773</v>
      </c>
      <c r="O1171" s="71">
        <f ca="1" t="shared" si="45"/>
        <v>0</v>
      </c>
      <c r="P1171" s="71">
        <f ca="1" t="shared" si="44"/>
        <v>13</v>
      </c>
      <c r="Q1171" s="72" t="str">
        <f>VLOOKUP(B1171,辅助信息!E:M,9,FALSE)</f>
        <v>ZTWM-CDGS-XS-2025-0059-宜宾兴港建材-宜宾冷链项目</v>
      </c>
      <c r="R1171" s="72" t="str">
        <f>_xlfn._xlws.FILTER(辅助信息!D:D,辅助信息!E:E=B1171)</f>
        <v>宜宾兴港三江新区长江工业园建设项目</v>
      </c>
    </row>
    <row r="1172" hidden="1" spans="1:18">
      <c r="A1172" s="71">
        <f t="shared" si="46"/>
        <v>0</v>
      </c>
      <c r="B1172" s="4" t="s">
        <v>135</v>
      </c>
      <c r="C1172" s="5">
        <v>45771</v>
      </c>
      <c r="D1172" s="4" t="str">
        <f>VLOOKUP(B1172,辅助信息!E:K,7,FALSE)</f>
        <v>JWDDCD2025050800080</v>
      </c>
      <c r="E1172" s="4" t="str">
        <f>VLOOKUP(F1172,辅助信息!A:B,2,FALSE)</f>
        <v>盘螺</v>
      </c>
      <c r="F1172" s="4" t="s">
        <v>41</v>
      </c>
      <c r="G1172" s="7">
        <v>30</v>
      </c>
      <c r="H1172" s="7">
        <f>_xlfn.XLOOKUP(C1172&amp;F1172&amp;I1172&amp;J1172,'[1]2025年已发货'!$F:$F&amp;'[1]2025年已发货'!$C:$C&amp;'[1]2025年已发货'!$G:$G&amp;'[1]2025年已发货'!$H:$H,'[1]2025年已发货'!$E:$E,"未发货")</f>
        <v>30</v>
      </c>
      <c r="I1172" s="4" t="str">
        <f>VLOOKUP(B1172,辅助信息!E:I,3,FALSE)</f>
        <v>(宜宾兴港三江新区长江工业园建设项目-M2-2#厂房)宜宾市翠屏区宜宾汽车零部件配套产业基地(纬五路南)</v>
      </c>
      <c r="J1172" s="4" t="str">
        <f>VLOOKUP(B1172,辅助信息!E:I,4,FALSE)</f>
        <v>王涛</v>
      </c>
      <c r="K1172" s="4">
        <f>VLOOKUP(J1172,辅助信息!H:I,2,FALSE)</f>
        <v>18381110677</v>
      </c>
      <c r="L1172" s="53" t="str">
        <f>VLOOKUP(B1172,辅助信息!E:J,6,FALSE)</f>
        <v>装货前联系收货人核实到场规格，货物最下面用方木垫下方便卸货</v>
      </c>
      <c r="M1172" s="98">
        <v>45773</v>
      </c>
      <c r="O1172" s="71">
        <f ca="1" t="shared" si="45"/>
        <v>0</v>
      </c>
      <c r="P1172" s="71">
        <f ca="1" t="shared" si="44"/>
        <v>13</v>
      </c>
      <c r="Q1172" s="72" t="str">
        <f>VLOOKUP(B1172,辅助信息!E:M,9,FALSE)</f>
        <v>ZTWM-CDGS-XS-2025-0059-宜宾兴港建材-宜宾冷链项目</v>
      </c>
      <c r="R1172" s="72" t="str">
        <f>_xlfn._xlws.FILTER(辅助信息!D:D,辅助信息!E:E=B1172)</f>
        <v>宜宾兴港三江新区长江工业园建设项目</v>
      </c>
    </row>
    <row r="1173" hidden="1" spans="1:18">
      <c r="A1173" s="71">
        <f t="shared" si="46"/>
        <v>50</v>
      </c>
      <c r="B1173" s="4" t="s">
        <v>135</v>
      </c>
      <c r="C1173" s="5">
        <v>45771</v>
      </c>
      <c r="D1173" s="4" t="str">
        <f>VLOOKUP(B1173,辅助信息!E:K,7,FALSE)</f>
        <v>JWDDCD2025050800080</v>
      </c>
      <c r="E1173" s="4" t="str">
        <f>VLOOKUP(F1173,辅助信息!A:B,2,FALSE)</f>
        <v>螺纹钢</v>
      </c>
      <c r="F1173" s="4" t="s">
        <v>27</v>
      </c>
      <c r="G1173" s="7">
        <v>60</v>
      </c>
      <c r="H1173" s="7">
        <f>_xlfn.XLOOKUP(C1173&amp;F1173&amp;I1173&amp;J1173,'[1]2025年已发货'!$F:$F&amp;'[1]2025年已发货'!$C:$C&amp;'[1]2025年已发货'!$G:$G&amp;'[1]2025年已发货'!$H:$H,'[1]2025年已发货'!$E:$E,"未发货")</f>
        <v>10</v>
      </c>
      <c r="I1173" s="4" t="str">
        <f>VLOOKUP(B1173,辅助信息!E:I,3,FALSE)</f>
        <v>(宜宾兴港三江新区长江工业园建设项目-M2-2#厂房)宜宾市翠屏区宜宾汽车零部件配套产业基地(纬五路南)</v>
      </c>
      <c r="J1173" s="4" t="str">
        <f>VLOOKUP(B1173,辅助信息!E:I,4,FALSE)</f>
        <v>王涛</v>
      </c>
      <c r="K1173" s="4">
        <f>VLOOKUP(J1173,辅助信息!H:I,2,FALSE)</f>
        <v>18381110677</v>
      </c>
      <c r="L1173" s="53" t="str">
        <f>VLOOKUP(B1173,辅助信息!E:J,6,FALSE)</f>
        <v>装货前联系收货人核实到场规格，货物最下面用方木垫下方便卸货</v>
      </c>
      <c r="M1173" s="98">
        <v>45773</v>
      </c>
      <c r="O1173" s="71">
        <f ca="1" t="shared" si="45"/>
        <v>0</v>
      </c>
      <c r="P1173" s="71">
        <f ca="1" t="shared" si="44"/>
        <v>13</v>
      </c>
      <c r="Q1173" s="72" t="str">
        <f>VLOOKUP(B1173,辅助信息!E:M,9,FALSE)</f>
        <v>ZTWM-CDGS-XS-2025-0059-宜宾兴港建材-宜宾冷链项目</v>
      </c>
      <c r="R1173" s="72" t="str">
        <f>_xlfn._xlws.FILTER(辅助信息!D:D,辅助信息!E:E=B1173)</f>
        <v>宜宾兴港三江新区长江工业园建设项目</v>
      </c>
    </row>
    <row r="1174" hidden="1" spans="1:18">
      <c r="A1174" s="71">
        <f t="shared" si="46"/>
        <v>0</v>
      </c>
      <c r="B1174" s="4" t="s">
        <v>135</v>
      </c>
      <c r="C1174" s="5">
        <v>45771</v>
      </c>
      <c r="D1174" s="4" t="str">
        <f>VLOOKUP(B1174,辅助信息!E:K,7,FALSE)</f>
        <v>JWDDCD2025050800080</v>
      </c>
      <c r="E1174" s="4" t="str">
        <f>VLOOKUP(F1174,辅助信息!A:B,2,FALSE)</f>
        <v>螺纹钢</v>
      </c>
      <c r="F1174" s="4" t="s">
        <v>19</v>
      </c>
      <c r="G1174" s="7">
        <v>20</v>
      </c>
      <c r="H1174" s="7">
        <f>_xlfn.XLOOKUP(C1174&amp;F1174&amp;I1174&amp;J1174,'[1]2025年已发货'!$F:$F&amp;'[1]2025年已发货'!$C:$C&amp;'[1]2025年已发货'!$G:$G&amp;'[1]2025年已发货'!$H:$H,'[1]2025年已发货'!$E:$E,"未发货")</f>
        <v>20</v>
      </c>
      <c r="I1174" s="4" t="str">
        <f>VLOOKUP(B1174,辅助信息!E:I,3,FALSE)</f>
        <v>(宜宾兴港三江新区长江工业园建设项目-M2-2#厂房)宜宾市翠屏区宜宾汽车零部件配套产业基地(纬五路南)</v>
      </c>
      <c r="J1174" s="4" t="str">
        <f>VLOOKUP(B1174,辅助信息!E:I,4,FALSE)</f>
        <v>王涛</v>
      </c>
      <c r="K1174" s="4">
        <f>VLOOKUP(J1174,辅助信息!H:I,2,FALSE)</f>
        <v>18381110677</v>
      </c>
      <c r="L1174" s="53" t="str">
        <f>VLOOKUP(B1174,辅助信息!E:J,6,FALSE)</f>
        <v>装货前联系收货人核实到场规格，货物最下面用方木垫下方便卸货</v>
      </c>
      <c r="M1174" s="98">
        <v>45773</v>
      </c>
      <c r="O1174" s="71">
        <f ca="1" t="shared" si="45"/>
        <v>0</v>
      </c>
      <c r="P1174" s="71">
        <f ca="1" t="shared" si="44"/>
        <v>13</v>
      </c>
      <c r="Q1174" s="72" t="str">
        <f>VLOOKUP(B1174,辅助信息!E:M,9,FALSE)</f>
        <v>ZTWM-CDGS-XS-2025-0059-宜宾兴港建材-宜宾冷链项目</v>
      </c>
      <c r="R1174" s="72" t="str">
        <f>_xlfn._xlws.FILTER(辅助信息!D:D,辅助信息!E:E=B1174)</f>
        <v>宜宾兴港三江新区长江工业园建设项目</v>
      </c>
    </row>
    <row r="1175" hidden="1" spans="1:18">
      <c r="A1175" s="71">
        <f t="shared" si="46"/>
        <v>0</v>
      </c>
      <c r="B1175" s="4" t="s">
        <v>135</v>
      </c>
      <c r="C1175" s="5">
        <v>45771</v>
      </c>
      <c r="D1175" s="4" t="str">
        <f>VLOOKUP(B1175,辅助信息!E:K,7,FALSE)</f>
        <v>JWDDCD2025050800080</v>
      </c>
      <c r="E1175" s="4" t="str">
        <f>VLOOKUP(F1175,辅助信息!A:B,2,FALSE)</f>
        <v>螺纹钢</v>
      </c>
      <c r="F1175" s="4" t="s">
        <v>32</v>
      </c>
      <c r="G1175" s="7">
        <v>20</v>
      </c>
      <c r="H1175" s="7">
        <f>_xlfn.XLOOKUP(C1175&amp;F1175&amp;I1175&amp;J1175,'[1]2025年已发货'!$F:$F&amp;'[1]2025年已发货'!$C:$C&amp;'[1]2025年已发货'!$G:$G&amp;'[1]2025年已发货'!$H:$H,'[1]2025年已发货'!$E:$E,"未发货")</f>
        <v>20</v>
      </c>
      <c r="I1175" s="4" t="str">
        <f>VLOOKUP(B1175,辅助信息!E:I,3,FALSE)</f>
        <v>(宜宾兴港三江新区长江工业园建设项目-M2-2#厂房)宜宾市翠屏区宜宾汽车零部件配套产业基地(纬五路南)</v>
      </c>
      <c r="J1175" s="4" t="str">
        <f>VLOOKUP(B1175,辅助信息!E:I,4,FALSE)</f>
        <v>王涛</v>
      </c>
      <c r="K1175" s="4">
        <f>VLOOKUP(J1175,辅助信息!H:I,2,FALSE)</f>
        <v>18381110677</v>
      </c>
      <c r="L1175" s="53" t="str">
        <f>VLOOKUP(B1175,辅助信息!E:J,6,FALSE)</f>
        <v>装货前联系收货人核实到场规格，货物最下面用方木垫下方便卸货</v>
      </c>
      <c r="M1175" s="98">
        <v>45773</v>
      </c>
      <c r="O1175" s="71">
        <f ca="1" t="shared" si="45"/>
        <v>0</v>
      </c>
      <c r="P1175" s="71">
        <f ca="1" t="shared" si="44"/>
        <v>13</v>
      </c>
      <c r="Q1175" s="72" t="str">
        <f>VLOOKUP(B1175,辅助信息!E:M,9,FALSE)</f>
        <v>ZTWM-CDGS-XS-2025-0059-宜宾兴港建材-宜宾冷链项目</v>
      </c>
      <c r="R1175" s="72" t="str">
        <f>_xlfn._xlws.FILTER(辅助信息!D:D,辅助信息!E:E=B1175)</f>
        <v>宜宾兴港三江新区长江工业园建设项目</v>
      </c>
    </row>
    <row r="1176" hidden="1" spans="1:18">
      <c r="A1176" s="71">
        <f t="shared" si="46"/>
        <v>85</v>
      </c>
      <c r="B1176" s="4" t="s">
        <v>135</v>
      </c>
      <c r="C1176" s="5">
        <v>45771</v>
      </c>
      <c r="D1176" s="4" t="str">
        <f>VLOOKUP(B1176,辅助信息!E:K,7,FALSE)</f>
        <v>JWDDCD2025050800080</v>
      </c>
      <c r="E1176" s="4" t="str">
        <f>VLOOKUP(F1176,辅助信息!A:B,2,FALSE)</f>
        <v>螺纹钢</v>
      </c>
      <c r="F1176" s="4" t="s">
        <v>30</v>
      </c>
      <c r="G1176" s="7">
        <v>100</v>
      </c>
      <c r="H1176" s="7">
        <f>_xlfn.XLOOKUP(C1176&amp;F1176&amp;I1176&amp;J1176,'[1]2025年已发货'!$F:$F&amp;'[1]2025年已发货'!$C:$C&amp;'[1]2025年已发货'!$G:$G&amp;'[1]2025年已发货'!$H:$H,'[1]2025年已发货'!$E:$E,"未发货")</f>
        <v>15</v>
      </c>
      <c r="I1176" s="4" t="str">
        <f>VLOOKUP(B1176,辅助信息!E:I,3,FALSE)</f>
        <v>(宜宾兴港三江新区长江工业园建设项目-M2-2#厂房)宜宾市翠屏区宜宾汽车零部件配套产业基地(纬五路南)</v>
      </c>
      <c r="J1176" s="4" t="str">
        <f>VLOOKUP(B1176,辅助信息!E:I,4,FALSE)</f>
        <v>王涛</v>
      </c>
      <c r="K1176" s="4">
        <f>VLOOKUP(J1176,辅助信息!H:I,2,FALSE)</f>
        <v>18381110677</v>
      </c>
      <c r="L1176" s="53" t="str">
        <f>VLOOKUP(B1176,辅助信息!E:J,6,FALSE)</f>
        <v>装货前联系收货人核实到场规格，货物最下面用方木垫下方便卸货</v>
      </c>
      <c r="M1176" s="98">
        <v>45773</v>
      </c>
      <c r="O1176" s="71">
        <f ca="1" t="shared" si="45"/>
        <v>0</v>
      </c>
      <c r="P1176" s="71">
        <f ca="1" t="shared" si="44"/>
        <v>13</v>
      </c>
      <c r="Q1176" s="72" t="str">
        <f>VLOOKUP(B1176,辅助信息!E:M,9,FALSE)</f>
        <v>ZTWM-CDGS-XS-2025-0059-宜宾兴港建材-宜宾冷链项目</v>
      </c>
      <c r="R1176" s="72" t="str">
        <f>_xlfn._xlws.FILTER(辅助信息!D:D,辅助信息!E:E=B1176)</f>
        <v>宜宾兴港三江新区长江工业园建设项目</v>
      </c>
    </row>
    <row r="1177" hidden="1" spans="1:18">
      <c r="A1177" s="71">
        <f t="shared" si="46"/>
        <v>0</v>
      </c>
      <c r="B1177" s="4" t="s">
        <v>135</v>
      </c>
      <c r="C1177" s="5">
        <v>45771</v>
      </c>
      <c r="D1177" s="4" t="str">
        <f>VLOOKUP(B1177,辅助信息!E:K,7,FALSE)</f>
        <v>JWDDCD2025050800080</v>
      </c>
      <c r="E1177" s="4" t="str">
        <f>VLOOKUP(F1177,辅助信息!A:B,2,FALSE)</f>
        <v>螺纹钢</v>
      </c>
      <c r="F1177" s="4" t="s">
        <v>33</v>
      </c>
      <c r="G1177" s="7">
        <v>20</v>
      </c>
      <c r="H1177" s="7">
        <f>_xlfn.XLOOKUP(C1177&amp;F1177&amp;I1177&amp;J1177,'[1]2025年已发货'!$F:$F&amp;'[1]2025年已发货'!$C:$C&amp;'[1]2025年已发货'!$G:$G&amp;'[1]2025年已发货'!$H:$H,'[1]2025年已发货'!$E:$E,"未发货")</f>
        <v>20</v>
      </c>
      <c r="I1177" s="4" t="str">
        <f>VLOOKUP(B1177,辅助信息!E:I,3,FALSE)</f>
        <v>(宜宾兴港三江新区长江工业园建设项目-M2-2#厂房)宜宾市翠屏区宜宾汽车零部件配套产业基地(纬五路南)</v>
      </c>
      <c r="J1177" s="4" t="str">
        <f>VLOOKUP(B1177,辅助信息!E:I,4,FALSE)</f>
        <v>王涛</v>
      </c>
      <c r="K1177" s="4">
        <f>VLOOKUP(J1177,辅助信息!H:I,2,FALSE)</f>
        <v>18381110677</v>
      </c>
      <c r="L1177" s="53" t="str">
        <f>VLOOKUP(B1177,辅助信息!E:J,6,FALSE)</f>
        <v>装货前联系收货人核实到场规格，货物最下面用方木垫下方便卸货</v>
      </c>
      <c r="M1177" s="98">
        <v>45773</v>
      </c>
      <c r="O1177" s="71">
        <f ca="1" t="shared" si="45"/>
        <v>0</v>
      </c>
      <c r="P1177" s="71">
        <f ca="1" t="shared" si="44"/>
        <v>13</v>
      </c>
      <c r="Q1177" s="72" t="str">
        <f>VLOOKUP(B1177,辅助信息!E:M,9,FALSE)</f>
        <v>ZTWM-CDGS-XS-2025-0059-宜宾兴港建材-宜宾冷链项目</v>
      </c>
      <c r="R1177" s="72" t="str">
        <f>_xlfn._xlws.FILTER(辅助信息!D:D,辅助信息!E:E=B1177)</f>
        <v>宜宾兴港三江新区长江工业园建设项目</v>
      </c>
    </row>
    <row r="1178" hidden="1" spans="1:18">
      <c r="A1178" s="71">
        <f t="shared" si="46"/>
        <v>0</v>
      </c>
      <c r="B1178" s="4" t="s">
        <v>135</v>
      </c>
      <c r="C1178" s="5">
        <v>45771</v>
      </c>
      <c r="D1178" s="4" t="str">
        <f>VLOOKUP(B1178,辅助信息!E:K,7,FALSE)</f>
        <v>JWDDCD2025050800080</v>
      </c>
      <c r="E1178" s="4" t="str">
        <f>VLOOKUP(F1178,辅助信息!A:B,2,FALSE)</f>
        <v>螺纹钢</v>
      </c>
      <c r="F1178" s="4" t="s">
        <v>28</v>
      </c>
      <c r="G1178" s="7">
        <v>20</v>
      </c>
      <c r="H1178" s="7">
        <f>_xlfn.XLOOKUP(C1178&amp;F1178&amp;I1178&amp;J1178,'[1]2025年已发货'!$F:$F&amp;'[1]2025年已发货'!$C:$C&amp;'[1]2025年已发货'!$G:$G&amp;'[1]2025年已发货'!$H:$H,'[1]2025年已发货'!$E:$E,"未发货")</f>
        <v>20</v>
      </c>
      <c r="I1178" s="4" t="str">
        <f>VLOOKUP(B1178,辅助信息!E:I,3,FALSE)</f>
        <v>(宜宾兴港三江新区长江工业园建设项目-M2-2#厂房)宜宾市翠屏区宜宾汽车零部件配套产业基地(纬五路南)</v>
      </c>
      <c r="J1178" s="4" t="str">
        <f>VLOOKUP(B1178,辅助信息!E:I,4,FALSE)</f>
        <v>王涛</v>
      </c>
      <c r="K1178" s="4">
        <f>VLOOKUP(J1178,辅助信息!H:I,2,FALSE)</f>
        <v>18381110677</v>
      </c>
      <c r="L1178" s="53" t="str">
        <f>VLOOKUP(B1178,辅助信息!E:J,6,FALSE)</f>
        <v>装货前联系收货人核实到场规格，货物最下面用方木垫下方便卸货</v>
      </c>
      <c r="M1178" s="98">
        <v>45773</v>
      </c>
      <c r="O1178" s="71">
        <f ca="1" t="shared" si="45"/>
        <v>0</v>
      </c>
      <c r="P1178" s="71">
        <f ca="1" t="shared" si="44"/>
        <v>13</v>
      </c>
      <c r="Q1178" s="72" t="str">
        <f>VLOOKUP(B1178,辅助信息!E:M,9,FALSE)</f>
        <v>ZTWM-CDGS-XS-2025-0059-宜宾兴港建材-宜宾冷链项目</v>
      </c>
      <c r="R1178" s="72" t="str">
        <f>_xlfn._xlws.FILTER(辅助信息!D:D,辅助信息!E:E=B1178)</f>
        <v>宜宾兴港三江新区长江工业园建设项目</v>
      </c>
    </row>
    <row r="1179" hidden="1" spans="1:18">
      <c r="A1179" s="71">
        <f t="shared" si="46"/>
        <v>0</v>
      </c>
      <c r="B1179" s="4" t="s">
        <v>135</v>
      </c>
      <c r="C1179" s="5">
        <v>45771</v>
      </c>
      <c r="D1179" s="4" t="str">
        <f>VLOOKUP(B1179,辅助信息!E:K,7,FALSE)</f>
        <v>JWDDCD2025050800080</v>
      </c>
      <c r="E1179" s="4" t="str">
        <f>VLOOKUP(F1179,辅助信息!A:B,2,FALSE)</f>
        <v>螺纹钢</v>
      </c>
      <c r="F1179" s="4" t="s">
        <v>18</v>
      </c>
      <c r="G1179" s="7">
        <v>10</v>
      </c>
      <c r="H1179" s="7">
        <f>_xlfn.XLOOKUP(C1179&amp;F1179&amp;I1179&amp;J1179,'[1]2025年已发货'!$F:$F&amp;'[1]2025年已发货'!$C:$C&amp;'[1]2025年已发货'!$G:$G&amp;'[1]2025年已发货'!$H:$H,'[1]2025年已发货'!$E:$E,"未发货")</f>
        <v>10</v>
      </c>
      <c r="I1179" s="4" t="str">
        <f>VLOOKUP(B1179,辅助信息!E:I,3,FALSE)</f>
        <v>(宜宾兴港三江新区长江工业园建设项目-M2-2#厂房)宜宾市翠屏区宜宾汽车零部件配套产业基地(纬五路南)</v>
      </c>
      <c r="J1179" s="4" t="str">
        <f>VLOOKUP(B1179,辅助信息!E:I,4,FALSE)</f>
        <v>王涛</v>
      </c>
      <c r="K1179" s="4">
        <f>VLOOKUP(J1179,辅助信息!H:I,2,FALSE)</f>
        <v>18381110677</v>
      </c>
      <c r="L1179" s="53" t="str">
        <f>VLOOKUP(B1179,辅助信息!E:J,6,FALSE)</f>
        <v>装货前联系收货人核实到场规格，货物最下面用方木垫下方便卸货</v>
      </c>
      <c r="M1179" s="98">
        <v>45773</v>
      </c>
      <c r="O1179" s="71">
        <f ca="1" t="shared" si="45"/>
        <v>0</v>
      </c>
      <c r="P1179" s="71">
        <f ca="1" t="shared" si="44"/>
        <v>13</v>
      </c>
      <c r="Q1179" s="72" t="str">
        <f>VLOOKUP(B1179,辅助信息!E:M,9,FALSE)</f>
        <v>ZTWM-CDGS-XS-2025-0059-宜宾兴港建材-宜宾冷链项目</v>
      </c>
      <c r="R1179" s="72" t="str">
        <f>_xlfn._xlws.FILTER(辅助信息!D:D,辅助信息!E:E=B1179)</f>
        <v>宜宾兴港三江新区长江工业园建设项目</v>
      </c>
    </row>
    <row r="1180" hidden="1" spans="1:18">
      <c r="A1180" s="71">
        <f t="shared" si="46"/>
        <v>0</v>
      </c>
      <c r="B1180" s="4" t="s">
        <v>136</v>
      </c>
      <c r="C1180" s="5">
        <v>45771</v>
      </c>
      <c r="D1180" s="4" t="str">
        <f>VLOOKUP(B1180,辅助信息!E:K,7,FALSE)</f>
        <v>JWDDCD2025050800080</v>
      </c>
      <c r="E1180" s="4" t="str">
        <f>VLOOKUP(F1180,辅助信息!A:B,2,FALSE)</f>
        <v>盘螺</v>
      </c>
      <c r="F1180" s="4" t="s">
        <v>41</v>
      </c>
      <c r="G1180" s="7">
        <v>35</v>
      </c>
      <c r="H1180" s="7">
        <f>_xlfn.XLOOKUP(C1180&amp;F1180&amp;I1180&amp;J1180,'[1]2025年已发货'!$F:$F&amp;'[1]2025年已发货'!$C:$C&amp;'[1]2025年已发货'!$G:$G&amp;'[1]2025年已发货'!$H:$H,'[1]2025年已发货'!$E:$E,"未发货")</f>
        <v>35</v>
      </c>
      <c r="I1180" s="4" t="str">
        <f>VLOOKUP(B1180,辅助信息!E:I,3,FALSE)</f>
        <v>(宜宾兴港三江新区长江工业园建设项目-M2-00-04桩)宜宾市翠屏区宜宾汽车零部件配套产业基地(纬五路南)</v>
      </c>
      <c r="J1180" s="4" t="str">
        <f>VLOOKUP(B1180,辅助信息!E:I,4,FALSE)</f>
        <v>王涛</v>
      </c>
      <c r="K1180" s="4">
        <f>VLOOKUP(J1180,辅助信息!H:I,2,FALSE)</f>
        <v>18381110677</v>
      </c>
      <c r="L1180" s="53" t="str">
        <f>VLOOKUP(B1180,辅助信息!E:J,6,FALSE)</f>
        <v>装货前联系收货人核实到场规格，货物最下面用方木垫下方便卸货</v>
      </c>
      <c r="M1180" s="98">
        <v>45773</v>
      </c>
      <c r="O1180" s="71">
        <f ca="1" t="shared" si="45"/>
        <v>0</v>
      </c>
      <c r="P1180" s="71">
        <f ca="1" t="shared" si="44"/>
        <v>13</v>
      </c>
      <c r="Q1180" s="72" t="str">
        <f>VLOOKUP(B1180,辅助信息!E:M,9,FALSE)</f>
        <v>ZTWM-CDGS-XS-2025-0059-宜宾兴港建材-宜宾冷链项目</v>
      </c>
      <c r="R1180" s="72" t="str">
        <f>_xlfn._xlws.FILTER(辅助信息!D:D,辅助信息!E:E=B1180)</f>
        <v>宜宾兴港三江新区长江工业园建设项目</v>
      </c>
    </row>
    <row r="1181" hidden="1" spans="1:18">
      <c r="A1181" s="71">
        <f t="shared" si="46"/>
        <v>0</v>
      </c>
      <c r="B1181" s="4" t="s">
        <v>136</v>
      </c>
      <c r="C1181" s="5">
        <v>45771</v>
      </c>
      <c r="D1181" s="4" t="str">
        <f>VLOOKUP(B1181,辅助信息!E:K,7,FALSE)</f>
        <v>JWDDCD2025050800080</v>
      </c>
      <c r="E1181" s="4" t="str">
        <f>VLOOKUP(F1181,辅助信息!A:B,2,FALSE)</f>
        <v>螺纹钢</v>
      </c>
      <c r="F1181" s="4" t="s">
        <v>32</v>
      </c>
      <c r="G1181" s="7">
        <v>35</v>
      </c>
      <c r="H1181" s="7">
        <f>_xlfn.XLOOKUP(C1181&amp;F1181&amp;I1181&amp;J1181,'[1]2025年已发货'!$F:$F&amp;'[1]2025年已发货'!$C:$C&amp;'[1]2025年已发货'!$G:$G&amp;'[1]2025年已发货'!$H:$H,'[1]2025年已发货'!$E:$E,"未发货")</f>
        <v>35</v>
      </c>
      <c r="I1181" s="4" t="str">
        <f>VLOOKUP(B1181,辅助信息!E:I,3,FALSE)</f>
        <v>(宜宾兴港三江新区长江工业园建设项目-M2-00-04桩)宜宾市翠屏区宜宾汽车零部件配套产业基地(纬五路南)</v>
      </c>
      <c r="J1181" s="4" t="str">
        <f>VLOOKUP(B1181,辅助信息!E:I,4,FALSE)</f>
        <v>王涛</v>
      </c>
      <c r="K1181" s="4">
        <f>VLOOKUP(J1181,辅助信息!H:I,2,FALSE)</f>
        <v>18381110677</v>
      </c>
      <c r="L1181" s="53" t="str">
        <f>VLOOKUP(B1181,辅助信息!E:J,6,FALSE)</f>
        <v>装货前联系收货人核实到场规格，货物最下面用方木垫下方便卸货</v>
      </c>
      <c r="M1181" s="98">
        <v>45773</v>
      </c>
      <c r="O1181" s="71">
        <f ca="1" t="shared" si="45"/>
        <v>0</v>
      </c>
      <c r="P1181" s="71">
        <f ca="1" t="shared" si="44"/>
        <v>13</v>
      </c>
      <c r="Q1181" s="72" t="str">
        <f>VLOOKUP(B1181,辅助信息!E:M,9,FALSE)</f>
        <v>ZTWM-CDGS-XS-2025-0059-宜宾兴港建材-宜宾冷链项目</v>
      </c>
      <c r="R1181" s="72" t="str">
        <f>_xlfn._xlws.FILTER(辅助信息!D:D,辅助信息!E:E=B1181)</f>
        <v>宜宾兴港三江新区长江工业园建设项目</v>
      </c>
    </row>
    <row r="1182" hidden="1" spans="1:18">
      <c r="A1182" s="71">
        <f t="shared" si="46"/>
        <v>0</v>
      </c>
      <c r="B1182" s="4" t="s">
        <v>136</v>
      </c>
      <c r="C1182" s="5">
        <v>45771</v>
      </c>
      <c r="D1182" s="4" t="str">
        <f>VLOOKUP(B1182,辅助信息!E:K,7,FALSE)</f>
        <v>JWDDCD2025050800080</v>
      </c>
      <c r="E1182" s="4" t="str">
        <f>VLOOKUP(F1182,辅助信息!A:B,2,FALSE)</f>
        <v>螺纹钢</v>
      </c>
      <c r="F1182" s="4" t="s">
        <v>30</v>
      </c>
      <c r="G1182" s="7">
        <v>35</v>
      </c>
      <c r="H1182" s="7">
        <f>_xlfn.XLOOKUP(C1182&amp;F1182&amp;I1182&amp;J1182,'[1]2025年已发货'!$F:$F&amp;'[1]2025年已发货'!$C:$C&amp;'[1]2025年已发货'!$G:$G&amp;'[1]2025年已发货'!$H:$H,'[1]2025年已发货'!$E:$E,"未发货")</f>
        <v>35</v>
      </c>
      <c r="I1182" s="4" t="str">
        <f>VLOOKUP(B1182,辅助信息!E:I,3,FALSE)</f>
        <v>(宜宾兴港三江新区长江工业园建设项目-M2-00-04桩)宜宾市翠屏区宜宾汽车零部件配套产业基地(纬五路南)</v>
      </c>
      <c r="J1182" s="4" t="str">
        <f>VLOOKUP(B1182,辅助信息!E:I,4,FALSE)</f>
        <v>王涛</v>
      </c>
      <c r="K1182" s="4">
        <f>VLOOKUP(J1182,辅助信息!H:I,2,FALSE)</f>
        <v>18381110677</v>
      </c>
      <c r="L1182" s="53" t="str">
        <f>VLOOKUP(B1182,辅助信息!E:J,6,FALSE)</f>
        <v>装货前联系收货人核实到场规格，货物最下面用方木垫下方便卸货</v>
      </c>
      <c r="M1182" s="98">
        <v>45773</v>
      </c>
      <c r="O1182" s="71">
        <f ca="1" t="shared" si="45"/>
        <v>0</v>
      </c>
      <c r="P1182" s="71">
        <f ca="1" t="shared" si="44"/>
        <v>13</v>
      </c>
      <c r="Q1182" s="72" t="str">
        <f>VLOOKUP(B1182,辅助信息!E:M,9,FALSE)</f>
        <v>ZTWM-CDGS-XS-2025-0059-宜宾兴港建材-宜宾冷链项目</v>
      </c>
      <c r="R1182" s="72" t="str">
        <f>_xlfn._xlws.FILTER(辅助信息!D:D,辅助信息!E:E=B1182)</f>
        <v>宜宾兴港三江新区长江工业园建设项目</v>
      </c>
    </row>
    <row r="1183" hidden="1" spans="1:18">
      <c r="A1183" s="71">
        <f t="shared" si="46"/>
        <v>140</v>
      </c>
      <c r="B1183" s="4" t="s">
        <v>136</v>
      </c>
      <c r="C1183" s="5">
        <v>45771</v>
      </c>
      <c r="D1183" s="4" t="str">
        <f>VLOOKUP(B1183,辅助信息!E:K,7,FALSE)</f>
        <v>JWDDCD2025050800080</v>
      </c>
      <c r="E1183" s="4" t="str">
        <f>VLOOKUP(F1183,辅助信息!A:B,2,FALSE)</f>
        <v>螺纹钢</v>
      </c>
      <c r="F1183" s="4" t="s">
        <v>90</v>
      </c>
      <c r="G1183" s="7">
        <v>175</v>
      </c>
      <c r="H1183" s="7">
        <f>_xlfn.XLOOKUP(C1183&amp;F1183&amp;I1183&amp;J1183,'[1]2025年已发货'!$F:$F&amp;'[1]2025年已发货'!$C:$C&amp;'[1]2025年已发货'!$G:$G&amp;'[1]2025年已发货'!$H:$H,'[1]2025年已发货'!$E:$E,"未发货")</f>
        <v>35</v>
      </c>
      <c r="I1183" s="4" t="str">
        <f>VLOOKUP(B1183,辅助信息!E:I,3,FALSE)</f>
        <v>(宜宾兴港三江新区长江工业园建设项目-M2-00-04桩)宜宾市翠屏区宜宾汽车零部件配套产业基地(纬五路南)</v>
      </c>
      <c r="J1183" s="4" t="str">
        <f>VLOOKUP(B1183,辅助信息!E:I,4,FALSE)</f>
        <v>王涛</v>
      </c>
      <c r="K1183" s="4">
        <f>VLOOKUP(J1183,辅助信息!H:I,2,FALSE)</f>
        <v>18381110677</v>
      </c>
      <c r="L1183" s="53" t="str">
        <f>VLOOKUP(B1183,辅助信息!E:J,6,FALSE)</f>
        <v>装货前联系收货人核实到场规格，货物最下面用方木垫下方便卸货</v>
      </c>
      <c r="M1183" s="98">
        <v>45773</v>
      </c>
      <c r="O1183" s="71">
        <f ca="1" t="shared" si="45"/>
        <v>0</v>
      </c>
      <c r="P1183" s="71">
        <f ca="1" t="shared" si="44"/>
        <v>13</v>
      </c>
      <c r="Q1183" s="72" t="str">
        <f>VLOOKUP(B1183,辅助信息!E:M,9,FALSE)</f>
        <v>ZTWM-CDGS-XS-2025-0059-宜宾兴港建材-宜宾冷链项目</v>
      </c>
      <c r="R1183" s="72" t="str">
        <f>_xlfn._xlws.FILTER(辅助信息!D:D,辅助信息!E:E=B1183)</f>
        <v>宜宾兴港三江新区长江工业园建设项目</v>
      </c>
    </row>
    <row r="1184" hidden="1" spans="1:18">
      <c r="A1184" s="71">
        <f t="shared" si="46"/>
        <v>0</v>
      </c>
      <c r="B1184" s="4" t="s">
        <v>136</v>
      </c>
      <c r="C1184" s="5">
        <v>45771</v>
      </c>
      <c r="D1184" s="4" t="str">
        <f>VLOOKUP(B1184,辅助信息!E:K,7,FALSE)</f>
        <v>JWDDCD2025050800080</v>
      </c>
      <c r="E1184" s="4" t="str">
        <f>VLOOKUP(F1184,辅助信息!A:B,2,FALSE)</f>
        <v>螺纹钢</v>
      </c>
      <c r="F1184" s="4" t="s">
        <v>130</v>
      </c>
      <c r="G1184" s="7">
        <v>35</v>
      </c>
      <c r="H1184" s="7">
        <f>_xlfn.XLOOKUP(C1184&amp;F1184&amp;I1184&amp;J1184,'[1]2025年已发货'!$F:$F&amp;'[1]2025年已发货'!$C:$C&amp;'[1]2025年已发货'!$G:$G&amp;'[1]2025年已发货'!$H:$H,'[1]2025年已发货'!$E:$E,"未发货")</f>
        <v>35</v>
      </c>
      <c r="I1184" s="4" t="str">
        <f>VLOOKUP(B1184,辅助信息!E:I,3,FALSE)</f>
        <v>(宜宾兴港三江新区长江工业园建设项目-M2-00-04桩)宜宾市翠屏区宜宾汽车零部件配套产业基地(纬五路南)</v>
      </c>
      <c r="J1184" s="4" t="str">
        <f>VLOOKUP(B1184,辅助信息!E:I,4,FALSE)</f>
        <v>王涛</v>
      </c>
      <c r="K1184" s="4">
        <f>VLOOKUP(J1184,辅助信息!H:I,2,FALSE)</f>
        <v>18381110677</v>
      </c>
      <c r="L1184" s="53" t="str">
        <f>VLOOKUP(B1184,辅助信息!E:J,6,FALSE)</f>
        <v>装货前联系收货人核实到场规格，货物最下面用方木垫下方便卸货</v>
      </c>
      <c r="M1184" s="98">
        <v>45773</v>
      </c>
      <c r="O1184" s="71">
        <f ca="1" t="shared" si="45"/>
        <v>0</v>
      </c>
      <c r="P1184" s="71">
        <f ca="1" t="shared" si="44"/>
        <v>13</v>
      </c>
      <c r="Q1184" s="72" t="str">
        <f>VLOOKUP(B1184,辅助信息!E:M,9,FALSE)</f>
        <v>ZTWM-CDGS-XS-2025-0059-宜宾兴港建材-宜宾冷链项目</v>
      </c>
      <c r="R1184" s="72" t="str">
        <f>_xlfn._xlws.FILTER(辅助信息!D:D,辅助信息!E:E=B1184)</f>
        <v>宜宾兴港三江新区长江工业园建设项目</v>
      </c>
    </row>
    <row r="1185" hidden="1" spans="1:18">
      <c r="A1185" s="71">
        <f t="shared" si="46"/>
        <v>0</v>
      </c>
      <c r="B1185" s="4" t="s">
        <v>137</v>
      </c>
      <c r="C1185" s="5">
        <v>45771</v>
      </c>
      <c r="D1185" s="4" t="str">
        <f>VLOOKUP(B1185,辅助信息!E:K,7,FALSE)</f>
        <v>JWDDCD2025050800080</v>
      </c>
      <c r="E1185" s="4" t="str">
        <f>VLOOKUP(F1185,辅助信息!A:B,2,FALSE)</f>
        <v>盘螺</v>
      </c>
      <c r="F1185" s="4" t="s">
        <v>40</v>
      </c>
      <c r="G1185" s="7">
        <v>10</v>
      </c>
      <c r="H1185" s="7">
        <f>_xlfn.XLOOKUP(C1185&amp;F1185&amp;I1185&amp;J1185,'[1]2025年已发货'!$F:$F&amp;'[1]2025年已发货'!$C:$C&amp;'[1]2025年已发货'!$G:$G&amp;'[1]2025年已发货'!$H:$H,'[1]2025年已发货'!$E:$E,"未发货")</f>
        <v>10</v>
      </c>
      <c r="I1185" s="4" t="str">
        <f>VLOOKUP(B1185,辅助信息!E:I,3,FALSE)</f>
        <v>(宜宾兴港三江新区长江工业园建设项目-M2-6#厂房)宜宾市翠屏区宜宾汽车零部件配套产业基地(纬五路南)</v>
      </c>
      <c r="J1185" s="4" t="str">
        <f>VLOOKUP(B1185,辅助信息!E:I,4,FALSE)</f>
        <v>王涛</v>
      </c>
      <c r="K1185" s="4">
        <f>VLOOKUP(J1185,辅助信息!H:I,2,FALSE)</f>
        <v>18381110677</v>
      </c>
      <c r="L1185" s="53" t="str">
        <f>VLOOKUP(B1185,辅助信息!E:J,6,FALSE)</f>
        <v>装货前联系收货人核实到场规格，货物最下面用方木垫下方便卸货</v>
      </c>
      <c r="M1185" s="98">
        <v>45773</v>
      </c>
      <c r="O1185" s="71">
        <f ca="1" t="shared" si="45"/>
        <v>0</v>
      </c>
      <c r="P1185" s="71">
        <f ca="1" t="shared" si="44"/>
        <v>13</v>
      </c>
      <c r="Q1185" s="72" t="str">
        <f>VLOOKUP(B1185,辅助信息!E:M,9,FALSE)</f>
        <v>ZTWM-CDGS-XS-2025-0059-宜宾兴港建材-宜宾冷链项目</v>
      </c>
      <c r="R1185" s="72" t="str">
        <f>_xlfn._xlws.FILTER(辅助信息!D:D,辅助信息!E:E=B1185)</f>
        <v>宜宾兴港三江新区长江工业园建设项目</v>
      </c>
    </row>
    <row r="1186" hidden="1" spans="1:18">
      <c r="A1186" s="71">
        <f t="shared" si="46"/>
        <v>0</v>
      </c>
      <c r="B1186" s="4" t="s">
        <v>137</v>
      </c>
      <c r="C1186" s="5">
        <v>45771</v>
      </c>
      <c r="D1186" s="4" t="str">
        <f>VLOOKUP(B1186,辅助信息!E:K,7,FALSE)</f>
        <v>JWDDCD2025050800080</v>
      </c>
      <c r="E1186" s="4" t="str">
        <f>VLOOKUP(F1186,辅助信息!A:B,2,FALSE)</f>
        <v>盘螺</v>
      </c>
      <c r="F1186" s="4" t="s">
        <v>41</v>
      </c>
      <c r="G1186" s="7">
        <v>30</v>
      </c>
      <c r="H1186" s="7">
        <f>_xlfn.XLOOKUP(C1186&amp;F1186&amp;I1186&amp;J1186,'[1]2025年已发货'!$F:$F&amp;'[1]2025年已发货'!$C:$C&amp;'[1]2025年已发货'!$G:$G&amp;'[1]2025年已发货'!$H:$H,'[1]2025年已发货'!$E:$E,"未发货")</f>
        <v>30</v>
      </c>
      <c r="I1186" s="4" t="str">
        <f>VLOOKUP(B1186,辅助信息!E:I,3,FALSE)</f>
        <v>(宜宾兴港三江新区长江工业园建设项目-M2-6#厂房)宜宾市翠屏区宜宾汽车零部件配套产业基地(纬五路南)</v>
      </c>
      <c r="J1186" s="4" t="str">
        <f>VLOOKUP(B1186,辅助信息!E:I,4,FALSE)</f>
        <v>王涛</v>
      </c>
      <c r="K1186" s="4">
        <f>VLOOKUP(J1186,辅助信息!H:I,2,FALSE)</f>
        <v>18381110677</v>
      </c>
      <c r="L1186" s="53" t="str">
        <f>VLOOKUP(B1186,辅助信息!E:J,6,FALSE)</f>
        <v>装货前联系收货人核实到场规格，货物最下面用方木垫下方便卸货</v>
      </c>
      <c r="M1186" s="98">
        <v>45773</v>
      </c>
      <c r="O1186" s="71">
        <f ca="1" t="shared" si="45"/>
        <v>0</v>
      </c>
      <c r="P1186" s="71">
        <f ca="1" t="shared" si="44"/>
        <v>13</v>
      </c>
      <c r="Q1186" s="72" t="str">
        <f>VLOOKUP(B1186,辅助信息!E:M,9,FALSE)</f>
        <v>ZTWM-CDGS-XS-2025-0059-宜宾兴港建材-宜宾冷链项目</v>
      </c>
      <c r="R1186" s="72" t="str">
        <f>_xlfn._xlws.FILTER(辅助信息!D:D,辅助信息!E:E=B1186)</f>
        <v>宜宾兴港三江新区长江工业园建设项目</v>
      </c>
    </row>
    <row r="1187" hidden="1" spans="1:18">
      <c r="A1187" s="71">
        <f t="shared" si="46"/>
        <v>0</v>
      </c>
      <c r="B1187" s="4" t="s">
        <v>137</v>
      </c>
      <c r="C1187" s="5">
        <v>45771</v>
      </c>
      <c r="D1187" s="4" t="str">
        <f>VLOOKUP(B1187,辅助信息!E:K,7,FALSE)</f>
        <v>JWDDCD2025050800080</v>
      </c>
      <c r="E1187" s="4" t="str">
        <f>VLOOKUP(F1187,辅助信息!A:B,2,FALSE)</f>
        <v>螺纹钢</v>
      </c>
      <c r="F1187" s="4" t="s">
        <v>27</v>
      </c>
      <c r="G1187" s="7">
        <v>10</v>
      </c>
      <c r="H1187" s="7">
        <f>_xlfn.XLOOKUP(C1187&amp;F1187&amp;I1187&amp;J1187,'[1]2025年已发货'!$F:$F&amp;'[1]2025年已发货'!$C:$C&amp;'[1]2025年已发货'!$G:$G&amp;'[1]2025年已发货'!$H:$H,'[1]2025年已发货'!$E:$E,"未发货")</f>
        <v>10</v>
      </c>
      <c r="I1187" s="4" t="str">
        <f>VLOOKUP(B1187,辅助信息!E:I,3,FALSE)</f>
        <v>(宜宾兴港三江新区长江工业园建设项目-M2-6#厂房)宜宾市翠屏区宜宾汽车零部件配套产业基地(纬五路南)</v>
      </c>
      <c r="J1187" s="4" t="str">
        <f>VLOOKUP(B1187,辅助信息!E:I,4,FALSE)</f>
        <v>王涛</v>
      </c>
      <c r="K1187" s="4">
        <f>VLOOKUP(J1187,辅助信息!H:I,2,FALSE)</f>
        <v>18381110677</v>
      </c>
      <c r="L1187" s="53" t="str">
        <f>VLOOKUP(B1187,辅助信息!E:J,6,FALSE)</f>
        <v>装货前联系收货人核实到场规格，货物最下面用方木垫下方便卸货</v>
      </c>
      <c r="M1187" s="98">
        <v>45773</v>
      </c>
      <c r="O1187" s="71">
        <f ca="1" t="shared" si="45"/>
        <v>0</v>
      </c>
      <c r="P1187" s="71">
        <f ca="1" t="shared" si="44"/>
        <v>13</v>
      </c>
      <c r="Q1187" s="72" t="str">
        <f>VLOOKUP(B1187,辅助信息!E:M,9,FALSE)</f>
        <v>ZTWM-CDGS-XS-2025-0059-宜宾兴港建材-宜宾冷链项目</v>
      </c>
      <c r="R1187" s="72" t="str">
        <f>_xlfn._xlws.FILTER(辅助信息!D:D,辅助信息!E:E=B1187)</f>
        <v>宜宾兴港三江新区长江工业园建设项目</v>
      </c>
    </row>
    <row r="1188" hidden="1" spans="1:18">
      <c r="A1188" s="71">
        <f t="shared" si="46"/>
        <v>0</v>
      </c>
      <c r="B1188" s="4" t="s">
        <v>137</v>
      </c>
      <c r="C1188" s="5">
        <v>45771</v>
      </c>
      <c r="D1188" s="4" t="str">
        <f>VLOOKUP(B1188,辅助信息!E:K,7,FALSE)</f>
        <v>JWDDCD2025050800080</v>
      </c>
      <c r="E1188" s="4" t="str">
        <f>VLOOKUP(F1188,辅助信息!A:B,2,FALSE)</f>
        <v>螺纹钢</v>
      </c>
      <c r="F1188" s="4" t="s">
        <v>32</v>
      </c>
      <c r="G1188" s="7">
        <v>6</v>
      </c>
      <c r="H1188" s="7">
        <f>_xlfn.XLOOKUP(C1188&amp;F1188&amp;I1188&amp;J1188,'[1]2025年已发货'!$F:$F&amp;'[1]2025年已发货'!$C:$C&amp;'[1]2025年已发货'!$G:$G&amp;'[1]2025年已发货'!$H:$H,'[1]2025年已发货'!$E:$E,"未发货")</f>
        <v>6</v>
      </c>
      <c r="I1188" s="4" t="str">
        <f>VLOOKUP(B1188,辅助信息!E:I,3,FALSE)</f>
        <v>(宜宾兴港三江新区长江工业园建设项目-M2-6#厂房)宜宾市翠屏区宜宾汽车零部件配套产业基地(纬五路南)</v>
      </c>
      <c r="J1188" s="4" t="str">
        <f>VLOOKUP(B1188,辅助信息!E:I,4,FALSE)</f>
        <v>王涛</v>
      </c>
      <c r="K1188" s="4">
        <f>VLOOKUP(J1188,辅助信息!H:I,2,FALSE)</f>
        <v>18381110677</v>
      </c>
      <c r="L1188" s="53" t="str">
        <f>VLOOKUP(B1188,辅助信息!E:J,6,FALSE)</f>
        <v>装货前联系收货人核实到场规格，货物最下面用方木垫下方便卸货</v>
      </c>
      <c r="M1188" s="98">
        <v>45773</v>
      </c>
      <c r="O1188" s="71">
        <f ca="1" t="shared" si="45"/>
        <v>0</v>
      </c>
      <c r="P1188" s="71">
        <f ca="1" t="shared" si="44"/>
        <v>13</v>
      </c>
      <c r="Q1188" s="72" t="str">
        <f>VLOOKUP(B1188,辅助信息!E:M,9,FALSE)</f>
        <v>ZTWM-CDGS-XS-2025-0059-宜宾兴港建材-宜宾冷链项目</v>
      </c>
      <c r="R1188" s="72" t="str">
        <f>_xlfn._xlws.FILTER(辅助信息!D:D,辅助信息!E:E=B1188)</f>
        <v>宜宾兴港三江新区长江工业园建设项目</v>
      </c>
    </row>
    <row r="1189" hidden="1" spans="1:18">
      <c r="A1189" s="71">
        <f t="shared" si="46"/>
        <v>0</v>
      </c>
      <c r="B1189" s="4" t="s">
        <v>137</v>
      </c>
      <c r="C1189" s="5">
        <v>45771</v>
      </c>
      <c r="D1189" s="4" t="str">
        <f>VLOOKUP(B1189,辅助信息!E:K,7,FALSE)</f>
        <v>JWDDCD2025050800080</v>
      </c>
      <c r="E1189" s="4" t="str">
        <f>VLOOKUP(F1189,辅助信息!A:B,2,FALSE)</f>
        <v>螺纹钢</v>
      </c>
      <c r="F1189" s="4" t="s">
        <v>33</v>
      </c>
      <c r="G1189" s="7">
        <v>20</v>
      </c>
      <c r="H1189" s="7">
        <f>_xlfn.XLOOKUP(C1189&amp;F1189&amp;I1189&amp;J1189,'[1]2025年已发货'!$F:$F&amp;'[1]2025年已发货'!$C:$C&amp;'[1]2025年已发货'!$G:$G&amp;'[1]2025年已发货'!$H:$H,'[1]2025年已发货'!$E:$E,"未发货")</f>
        <v>20</v>
      </c>
      <c r="I1189" s="4" t="str">
        <f>VLOOKUP(B1189,辅助信息!E:I,3,FALSE)</f>
        <v>(宜宾兴港三江新区长江工业园建设项目-M2-6#厂房)宜宾市翠屏区宜宾汽车零部件配套产业基地(纬五路南)</v>
      </c>
      <c r="J1189" s="4" t="str">
        <f>VLOOKUP(B1189,辅助信息!E:I,4,FALSE)</f>
        <v>王涛</v>
      </c>
      <c r="K1189" s="4">
        <f>VLOOKUP(J1189,辅助信息!H:I,2,FALSE)</f>
        <v>18381110677</v>
      </c>
      <c r="L1189" s="53" t="str">
        <f>VLOOKUP(B1189,辅助信息!E:J,6,FALSE)</f>
        <v>装货前联系收货人核实到场规格，货物最下面用方木垫下方便卸货</v>
      </c>
      <c r="M1189" s="98">
        <v>45773</v>
      </c>
      <c r="O1189" s="71">
        <f ca="1" t="shared" si="45"/>
        <v>0</v>
      </c>
      <c r="P1189" s="71">
        <f ca="1" t="shared" si="44"/>
        <v>13</v>
      </c>
      <c r="Q1189" s="72" t="str">
        <f>VLOOKUP(B1189,辅助信息!E:M,9,FALSE)</f>
        <v>ZTWM-CDGS-XS-2025-0059-宜宾兴港建材-宜宾冷链项目</v>
      </c>
      <c r="R1189" s="72" t="str">
        <f>_xlfn._xlws.FILTER(辅助信息!D:D,辅助信息!E:E=B1189)</f>
        <v>宜宾兴港三江新区长江工业园建设项目</v>
      </c>
    </row>
    <row r="1190" hidden="1" spans="1:18">
      <c r="A1190" s="71">
        <f t="shared" si="46"/>
        <v>0</v>
      </c>
      <c r="B1190" s="4" t="s">
        <v>137</v>
      </c>
      <c r="C1190" s="5">
        <v>45771</v>
      </c>
      <c r="D1190" s="4" t="str">
        <f>VLOOKUP(B1190,辅助信息!E:K,7,FALSE)</f>
        <v>JWDDCD2025050800080</v>
      </c>
      <c r="E1190" s="4" t="str">
        <f>VLOOKUP(F1190,辅助信息!A:B,2,FALSE)</f>
        <v>螺纹钢</v>
      </c>
      <c r="F1190" s="4" t="s">
        <v>28</v>
      </c>
      <c r="G1190" s="7">
        <v>5</v>
      </c>
      <c r="H1190" s="7">
        <f>_xlfn.XLOOKUP(C1190&amp;F1190&amp;I1190&amp;J1190,'[1]2025年已发货'!$F:$F&amp;'[1]2025年已发货'!$C:$C&amp;'[1]2025年已发货'!$G:$G&amp;'[1]2025年已发货'!$H:$H,'[1]2025年已发货'!$E:$E,"未发货")</f>
        <v>5</v>
      </c>
      <c r="I1190" s="4" t="str">
        <f>VLOOKUP(B1190,辅助信息!E:I,3,FALSE)</f>
        <v>(宜宾兴港三江新区长江工业园建设项目-M2-6#厂房)宜宾市翠屏区宜宾汽车零部件配套产业基地(纬五路南)</v>
      </c>
      <c r="J1190" s="4" t="str">
        <f>VLOOKUP(B1190,辅助信息!E:I,4,FALSE)</f>
        <v>王涛</v>
      </c>
      <c r="K1190" s="4">
        <f>VLOOKUP(J1190,辅助信息!H:I,2,FALSE)</f>
        <v>18381110677</v>
      </c>
      <c r="L1190" s="53" t="str">
        <f>VLOOKUP(B1190,辅助信息!E:J,6,FALSE)</f>
        <v>装货前联系收货人核实到场规格，货物最下面用方木垫下方便卸货</v>
      </c>
      <c r="M1190" s="98">
        <v>45773</v>
      </c>
      <c r="O1190" s="71">
        <f ca="1" t="shared" si="45"/>
        <v>0</v>
      </c>
      <c r="P1190" s="71">
        <f ca="1" t="shared" si="44"/>
        <v>13</v>
      </c>
      <c r="Q1190" s="72" t="str">
        <f>VLOOKUP(B1190,辅助信息!E:M,9,FALSE)</f>
        <v>ZTWM-CDGS-XS-2025-0059-宜宾兴港建材-宜宾冷链项目</v>
      </c>
      <c r="R1190" s="72" t="str">
        <f>_xlfn._xlws.FILTER(辅助信息!D:D,辅助信息!E:E=B1190)</f>
        <v>宜宾兴港三江新区长江工业园建设项目</v>
      </c>
    </row>
    <row r="1191" hidden="1" spans="1:18">
      <c r="A1191" s="71">
        <f t="shared" si="46"/>
        <v>0</v>
      </c>
      <c r="B1191" s="4" t="s">
        <v>137</v>
      </c>
      <c r="C1191" s="5">
        <v>45771</v>
      </c>
      <c r="D1191" s="4" t="str">
        <f>VLOOKUP(B1191,辅助信息!E:K,7,FALSE)</f>
        <v>JWDDCD2025050800080</v>
      </c>
      <c r="E1191" s="4" t="str">
        <f>VLOOKUP(F1191,辅助信息!A:B,2,FALSE)</f>
        <v>螺纹钢</v>
      </c>
      <c r="F1191" s="4" t="s">
        <v>18</v>
      </c>
      <c r="G1191" s="7">
        <v>6</v>
      </c>
      <c r="H1191" s="7">
        <f>_xlfn.XLOOKUP(C1191&amp;F1191&amp;I1191&amp;J1191,'[1]2025年已发货'!$F:$F&amp;'[1]2025年已发货'!$C:$C&amp;'[1]2025年已发货'!$G:$G&amp;'[1]2025年已发货'!$H:$H,'[1]2025年已发货'!$E:$E,"未发货")</f>
        <v>6</v>
      </c>
      <c r="I1191" s="4" t="str">
        <f>VLOOKUP(B1191,辅助信息!E:I,3,FALSE)</f>
        <v>(宜宾兴港三江新区长江工业园建设项目-M2-6#厂房)宜宾市翠屏区宜宾汽车零部件配套产业基地(纬五路南)</v>
      </c>
      <c r="J1191" s="4" t="str">
        <f>VLOOKUP(B1191,辅助信息!E:I,4,FALSE)</f>
        <v>王涛</v>
      </c>
      <c r="K1191" s="4">
        <f>VLOOKUP(J1191,辅助信息!H:I,2,FALSE)</f>
        <v>18381110677</v>
      </c>
      <c r="L1191" s="53" t="str">
        <f>VLOOKUP(B1191,辅助信息!E:J,6,FALSE)</f>
        <v>装货前联系收货人核实到场规格，货物最下面用方木垫下方便卸货</v>
      </c>
      <c r="M1191" s="98">
        <v>45773</v>
      </c>
      <c r="O1191" s="71">
        <f ca="1" t="shared" si="45"/>
        <v>0</v>
      </c>
      <c r="P1191" s="71">
        <f ca="1" t="shared" si="44"/>
        <v>13</v>
      </c>
      <c r="Q1191" s="72" t="str">
        <f>VLOOKUP(B1191,辅助信息!E:M,9,FALSE)</f>
        <v>ZTWM-CDGS-XS-2025-0059-宜宾兴港建材-宜宾冷链项目</v>
      </c>
      <c r="R1191" s="72" t="str">
        <f>_xlfn._xlws.FILTER(辅助信息!D:D,辅助信息!E:E=B1191)</f>
        <v>宜宾兴港三江新区长江工业园建设项目</v>
      </c>
    </row>
    <row r="1192" hidden="1" spans="1:18">
      <c r="A1192" s="71">
        <f t="shared" si="46"/>
        <v>45</v>
      </c>
      <c r="B1192" s="4" t="s">
        <v>137</v>
      </c>
      <c r="C1192" s="5">
        <v>45771</v>
      </c>
      <c r="D1192" s="4" t="str">
        <f>VLOOKUP(B1192,辅助信息!E:K,7,FALSE)</f>
        <v>JWDDCD2025050800080</v>
      </c>
      <c r="E1192" s="4" t="str">
        <f>VLOOKUP(F1192,辅助信息!A:B,2,FALSE)</f>
        <v>螺纹钢</v>
      </c>
      <c r="F1192" s="4" t="s">
        <v>138</v>
      </c>
      <c r="G1192" s="7">
        <v>80</v>
      </c>
      <c r="H1192" s="7">
        <f>_xlfn.XLOOKUP(C1192&amp;F1192&amp;I1192&amp;J1192,'[1]2025年已发货'!$F:$F&amp;'[1]2025年已发货'!$C:$C&amp;'[1]2025年已发货'!$G:$G&amp;'[1]2025年已发货'!$H:$H,'[1]2025年已发货'!$E:$E,"未发货")</f>
        <v>35</v>
      </c>
      <c r="I1192" s="4" t="str">
        <f>VLOOKUP(B1192,辅助信息!E:I,3,FALSE)</f>
        <v>(宜宾兴港三江新区长江工业园建设项目-M2-6#厂房)宜宾市翠屏区宜宾汽车零部件配套产业基地(纬五路南)</v>
      </c>
      <c r="J1192" s="4" t="str">
        <f>VLOOKUP(B1192,辅助信息!E:I,4,FALSE)</f>
        <v>王涛</v>
      </c>
      <c r="K1192" s="4">
        <f>VLOOKUP(J1192,辅助信息!H:I,2,FALSE)</f>
        <v>18381110677</v>
      </c>
      <c r="L1192" s="53" t="str">
        <f>VLOOKUP(B1192,辅助信息!E:J,6,FALSE)</f>
        <v>装货前联系收货人核实到场规格，货物最下面用方木垫下方便卸货</v>
      </c>
      <c r="M1192" s="98">
        <v>45773</v>
      </c>
      <c r="O1192" s="71">
        <f ca="1" t="shared" si="45"/>
        <v>0</v>
      </c>
      <c r="P1192" s="71">
        <f ca="1" t="shared" si="44"/>
        <v>13</v>
      </c>
      <c r="Q1192" s="72" t="str">
        <f>VLOOKUP(B1192,辅助信息!E:M,9,FALSE)</f>
        <v>ZTWM-CDGS-XS-2025-0059-宜宾兴港建材-宜宾冷链项目</v>
      </c>
      <c r="R1192" s="72" t="str">
        <f>_xlfn._xlws.FILTER(辅助信息!D:D,辅助信息!E:E=B1192)</f>
        <v>宜宾兴港三江新区长江工业园建设项目</v>
      </c>
    </row>
    <row r="1193" hidden="1" spans="1:18">
      <c r="A1193" s="71">
        <f t="shared" si="46"/>
        <v>0</v>
      </c>
      <c r="B1193" s="4" t="s">
        <v>137</v>
      </c>
      <c r="C1193" s="5">
        <v>45771</v>
      </c>
      <c r="D1193" s="4" t="str">
        <f>VLOOKUP(B1193,辅助信息!E:K,7,FALSE)</f>
        <v>JWDDCD2025050800080</v>
      </c>
      <c r="E1193" s="4" t="str">
        <f>VLOOKUP(F1193,辅助信息!A:B,2,FALSE)</f>
        <v>螺纹钢</v>
      </c>
      <c r="F1193" s="4" t="s">
        <v>133</v>
      </c>
      <c r="G1193" s="7">
        <v>20</v>
      </c>
      <c r="H1193" s="7">
        <f>_xlfn.XLOOKUP(C1193&amp;F1193&amp;I1193&amp;J1193,'[1]2025年已发货'!$F:$F&amp;'[1]2025年已发货'!$C:$C&amp;'[1]2025年已发货'!$G:$G&amp;'[1]2025年已发货'!$H:$H,'[1]2025年已发货'!$E:$E,"未发货")</f>
        <v>20</v>
      </c>
      <c r="I1193" s="4" t="str">
        <f>VLOOKUP(B1193,辅助信息!E:I,3,FALSE)</f>
        <v>(宜宾兴港三江新区长江工业园建设项目-M2-6#厂房)宜宾市翠屏区宜宾汽车零部件配套产业基地(纬五路南)</v>
      </c>
      <c r="J1193" s="4" t="str">
        <f>VLOOKUP(B1193,辅助信息!E:I,4,FALSE)</f>
        <v>王涛</v>
      </c>
      <c r="K1193" s="4">
        <f>VLOOKUP(J1193,辅助信息!H:I,2,FALSE)</f>
        <v>18381110677</v>
      </c>
      <c r="L1193" s="53" t="str">
        <f>VLOOKUP(B1193,辅助信息!E:J,6,FALSE)</f>
        <v>装货前联系收货人核实到场规格，货物最下面用方木垫下方便卸货</v>
      </c>
      <c r="M1193" s="98">
        <v>45773</v>
      </c>
      <c r="O1193" s="71">
        <f ca="1" t="shared" si="45"/>
        <v>0</v>
      </c>
      <c r="P1193" s="71">
        <f ca="1" t="shared" si="44"/>
        <v>13</v>
      </c>
      <c r="Q1193" s="72" t="str">
        <f>VLOOKUP(B1193,辅助信息!E:M,9,FALSE)</f>
        <v>ZTWM-CDGS-XS-2025-0059-宜宾兴港建材-宜宾冷链项目</v>
      </c>
      <c r="R1193" s="72" t="str">
        <f>_xlfn._xlws.FILTER(辅助信息!D:D,辅助信息!E:E=B1193)</f>
        <v>宜宾兴港三江新区长江工业园建设项目</v>
      </c>
    </row>
    <row r="1194" hidden="1" spans="1:18">
      <c r="A1194" s="71">
        <f t="shared" si="46"/>
        <v>0</v>
      </c>
      <c r="B1194" s="4" t="s">
        <v>139</v>
      </c>
      <c r="C1194" s="5">
        <v>45771</v>
      </c>
      <c r="D1194" s="4" t="str">
        <f>VLOOKUP(B1194,辅助信息!E:K,7,FALSE)</f>
        <v>JWDDCD2025050800080</v>
      </c>
      <c r="E1194" s="4" t="str">
        <f>VLOOKUP(F1194,辅助信息!A:B,2,FALSE)</f>
        <v>盘螺</v>
      </c>
      <c r="F1194" s="4" t="s">
        <v>40</v>
      </c>
      <c r="G1194" s="7">
        <v>6</v>
      </c>
      <c r="H1194" s="7">
        <f>_xlfn.XLOOKUP(C1194&amp;F1194&amp;I1194&amp;J1194,'[1]2025年已发货'!$F:$F&amp;'[1]2025年已发货'!$C:$C&amp;'[1]2025年已发货'!$G:$G&amp;'[1]2025年已发货'!$H:$H,'[1]2025年已发货'!$E:$E,"未发货")</f>
        <v>6</v>
      </c>
      <c r="I1194" s="4" t="str">
        <f>VLOOKUP(B1194,辅助信息!E:I,3,FALSE)</f>
        <v>(宜宾兴港三江新区长江工业园建设项目-M2-7#厂房)宜宾市翠屏区宜宾汽车零部件配套产业基地(纬五路南)</v>
      </c>
      <c r="J1194" s="4" t="str">
        <f>VLOOKUP(B1194,辅助信息!E:I,4,FALSE)</f>
        <v>王涛</v>
      </c>
      <c r="K1194" s="4">
        <f>VLOOKUP(J1194,辅助信息!H:I,2,FALSE)</f>
        <v>18381110677</v>
      </c>
      <c r="L1194" s="53" t="str">
        <f>VLOOKUP(B1194,辅助信息!E:J,6,FALSE)</f>
        <v>装货前联系收货人核实到场规格，货物最下面用方木垫下方便卸货</v>
      </c>
      <c r="M1194" s="98">
        <v>45773</v>
      </c>
      <c r="O1194" s="71">
        <f ca="1" t="shared" ref="O1194:O1203" si="47">IF(OR(M1194="",N1194&lt;&gt;""),"",MAX(M1194-TODAY(),0))</f>
        <v>0</v>
      </c>
      <c r="P1194" s="71">
        <f ca="1" t="shared" si="44"/>
        <v>13</v>
      </c>
      <c r="Q1194" s="72" t="str">
        <f>VLOOKUP(B1194,辅助信息!E:M,9,FALSE)</f>
        <v>ZTWM-CDGS-XS-2025-0059-宜宾兴港建材-宜宾冷链项目</v>
      </c>
      <c r="R1194" s="72" t="str">
        <f>_xlfn._xlws.FILTER(辅助信息!D:D,辅助信息!E:E=B1194)</f>
        <v>宜宾兴港三江新区长江工业园建设项目</v>
      </c>
    </row>
    <row r="1195" hidden="1" spans="1:18">
      <c r="A1195" s="71">
        <f t="shared" si="46"/>
        <v>10</v>
      </c>
      <c r="B1195" s="4" t="s">
        <v>139</v>
      </c>
      <c r="C1195" s="5">
        <v>45771</v>
      </c>
      <c r="D1195" s="4" t="str">
        <f>VLOOKUP(B1195,辅助信息!E:K,7,FALSE)</f>
        <v>JWDDCD2025050800080</v>
      </c>
      <c r="E1195" s="4" t="str">
        <f>VLOOKUP(F1195,辅助信息!A:B,2,FALSE)</f>
        <v>盘螺</v>
      </c>
      <c r="F1195" s="4" t="s">
        <v>41</v>
      </c>
      <c r="G1195" s="7">
        <v>40</v>
      </c>
      <c r="H1195" s="7">
        <f>_xlfn.XLOOKUP(C1195&amp;F1195&amp;I1195&amp;J1195,'[1]2025年已发货'!$F:$F&amp;'[1]2025年已发货'!$C:$C&amp;'[1]2025年已发货'!$G:$G&amp;'[1]2025年已发货'!$H:$H,'[1]2025年已发货'!$E:$E,"未发货")</f>
        <v>30</v>
      </c>
      <c r="I1195" s="4" t="str">
        <f>VLOOKUP(B1195,辅助信息!E:I,3,FALSE)</f>
        <v>(宜宾兴港三江新区长江工业园建设项目-M2-7#厂房)宜宾市翠屏区宜宾汽车零部件配套产业基地(纬五路南)</v>
      </c>
      <c r="J1195" s="4" t="str">
        <f>VLOOKUP(B1195,辅助信息!E:I,4,FALSE)</f>
        <v>王涛</v>
      </c>
      <c r="K1195" s="4">
        <f>VLOOKUP(J1195,辅助信息!H:I,2,FALSE)</f>
        <v>18381110677</v>
      </c>
      <c r="L1195" s="53" t="str">
        <f>VLOOKUP(B1195,辅助信息!E:J,6,FALSE)</f>
        <v>装货前联系收货人核实到场规格，货物最下面用方木垫下方便卸货</v>
      </c>
      <c r="M1195" s="98">
        <v>45773</v>
      </c>
      <c r="O1195" s="71">
        <f ca="1" t="shared" si="47"/>
        <v>0</v>
      </c>
      <c r="P1195" s="71">
        <f ca="1" t="shared" si="44"/>
        <v>13</v>
      </c>
      <c r="Q1195" s="72" t="str">
        <f>VLOOKUP(B1195,辅助信息!E:M,9,FALSE)</f>
        <v>ZTWM-CDGS-XS-2025-0059-宜宾兴港建材-宜宾冷链项目</v>
      </c>
      <c r="R1195" s="72" t="str">
        <f>_xlfn._xlws.FILTER(辅助信息!D:D,辅助信息!E:E=B1195)</f>
        <v>宜宾兴港三江新区长江工业园建设项目</v>
      </c>
    </row>
    <row r="1196" hidden="1" spans="1:18">
      <c r="A1196" s="71">
        <f t="shared" si="46"/>
        <v>0</v>
      </c>
      <c r="B1196" s="4" t="s">
        <v>139</v>
      </c>
      <c r="C1196" s="5">
        <v>45771</v>
      </c>
      <c r="D1196" s="4" t="str">
        <f>VLOOKUP(B1196,辅助信息!E:K,7,FALSE)</f>
        <v>JWDDCD2025050800080</v>
      </c>
      <c r="E1196" s="4" t="str">
        <f>VLOOKUP(F1196,辅助信息!A:B,2,FALSE)</f>
        <v>螺纹钢</v>
      </c>
      <c r="F1196" s="4" t="s">
        <v>27</v>
      </c>
      <c r="G1196" s="7">
        <v>10</v>
      </c>
      <c r="H1196" s="7">
        <f>_xlfn.XLOOKUP(C1196&amp;F1196&amp;I1196&amp;J1196,'[1]2025年已发货'!$F:$F&amp;'[1]2025年已发货'!$C:$C&amp;'[1]2025年已发货'!$G:$G&amp;'[1]2025年已发货'!$H:$H,'[1]2025年已发货'!$E:$E,"未发货")</f>
        <v>10</v>
      </c>
      <c r="I1196" s="4" t="str">
        <f>VLOOKUP(B1196,辅助信息!E:I,3,FALSE)</f>
        <v>(宜宾兴港三江新区长江工业园建设项目-M2-7#厂房)宜宾市翠屏区宜宾汽车零部件配套产业基地(纬五路南)</v>
      </c>
      <c r="J1196" s="4" t="str">
        <f>VLOOKUP(B1196,辅助信息!E:I,4,FALSE)</f>
        <v>王涛</v>
      </c>
      <c r="K1196" s="4">
        <f>VLOOKUP(J1196,辅助信息!H:I,2,FALSE)</f>
        <v>18381110677</v>
      </c>
      <c r="L1196" s="53" t="str">
        <f>VLOOKUP(B1196,辅助信息!E:J,6,FALSE)</f>
        <v>装货前联系收货人核实到场规格，货物最下面用方木垫下方便卸货</v>
      </c>
      <c r="M1196" s="98">
        <v>45773</v>
      </c>
      <c r="O1196" s="71">
        <f ca="1" t="shared" si="47"/>
        <v>0</v>
      </c>
      <c r="P1196" s="71">
        <f ca="1" t="shared" si="44"/>
        <v>13</v>
      </c>
      <c r="Q1196" s="72" t="str">
        <f>VLOOKUP(B1196,辅助信息!E:M,9,FALSE)</f>
        <v>ZTWM-CDGS-XS-2025-0059-宜宾兴港建材-宜宾冷链项目</v>
      </c>
      <c r="R1196" s="72" t="str">
        <f>_xlfn._xlws.FILTER(辅助信息!D:D,辅助信息!E:E=B1196)</f>
        <v>宜宾兴港三江新区长江工业园建设项目</v>
      </c>
    </row>
    <row r="1197" hidden="1" spans="1:18">
      <c r="A1197" s="71">
        <f t="shared" si="46"/>
        <v>0</v>
      </c>
      <c r="B1197" s="4" t="s">
        <v>139</v>
      </c>
      <c r="C1197" s="5">
        <v>45771</v>
      </c>
      <c r="D1197" s="4" t="str">
        <f>VLOOKUP(B1197,辅助信息!E:K,7,FALSE)</f>
        <v>JWDDCD2025050800080</v>
      </c>
      <c r="E1197" s="4" t="str">
        <f>VLOOKUP(F1197,辅助信息!A:B,2,FALSE)</f>
        <v>螺纹钢</v>
      </c>
      <c r="F1197" s="4" t="s">
        <v>32</v>
      </c>
      <c r="G1197" s="7">
        <v>6</v>
      </c>
      <c r="H1197" s="7">
        <f>_xlfn.XLOOKUP(C1197&amp;F1197&amp;I1197&amp;J1197,'[1]2025年已发货'!$F:$F&amp;'[1]2025年已发货'!$C:$C&amp;'[1]2025年已发货'!$G:$G&amp;'[1]2025年已发货'!$H:$H,'[1]2025年已发货'!$E:$E,"未发货")</f>
        <v>6</v>
      </c>
      <c r="I1197" s="4" t="str">
        <f>VLOOKUP(B1197,辅助信息!E:I,3,FALSE)</f>
        <v>(宜宾兴港三江新区长江工业园建设项目-M2-7#厂房)宜宾市翠屏区宜宾汽车零部件配套产业基地(纬五路南)</v>
      </c>
      <c r="J1197" s="4" t="str">
        <f>VLOOKUP(B1197,辅助信息!E:I,4,FALSE)</f>
        <v>王涛</v>
      </c>
      <c r="K1197" s="4">
        <f>VLOOKUP(J1197,辅助信息!H:I,2,FALSE)</f>
        <v>18381110677</v>
      </c>
      <c r="L1197" s="53" t="str">
        <f>VLOOKUP(B1197,辅助信息!E:J,6,FALSE)</f>
        <v>装货前联系收货人核实到场规格，货物最下面用方木垫下方便卸货</v>
      </c>
      <c r="M1197" s="98">
        <v>45773</v>
      </c>
      <c r="O1197" s="71">
        <f ca="1" t="shared" si="47"/>
        <v>0</v>
      </c>
      <c r="P1197" s="71">
        <f ca="1" t="shared" si="44"/>
        <v>13</v>
      </c>
      <c r="Q1197" s="72" t="str">
        <f>VLOOKUP(B1197,辅助信息!E:M,9,FALSE)</f>
        <v>ZTWM-CDGS-XS-2025-0059-宜宾兴港建材-宜宾冷链项目</v>
      </c>
      <c r="R1197" s="72" t="str">
        <f>_xlfn._xlws.FILTER(辅助信息!D:D,辅助信息!E:E=B1197)</f>
        <v>宜宾兴港三江新区长江工业园建设项目</v>
      </c>
    </row>
    <row r="1198" hidden="1" spans="1:18">
      <c r="A1198" s="71">
        <f t="shared" si="46"/>
        <v>0</v>
      </c>
      <c r="B1198" s="4" t="s">
        <v>139</v>
      </c>
      <c r="C1198" s="5">
        <v>45771</v>
      </c>
      <c r="D1198" s="4" t="str">
        <f>VLOOKUP(B1198,辅助信息!E:K,7,FALSE)</f>
        <v>JWDDCD2025050800080</v>
      </c>
      <c r="E1198" s="4" t="str">
        <f>VLOOKUP(F1198,辅助信息!A:B,2,FALSE)</f>
        <v>螺纹钢</v>
      </c>
      <c r="F1198" s="4" t="s">
        <v>33</v>
      </c>
      <c r="G1198" s="7">
        <v>17</v>
      </c>
      <c r="H1198" s="7">
        <f>_xlfn.XLOOKUP(C1198&amp;F1198&amp;I1198&amp;J1198,'[1]2025年已发货'!$F:$F&amp;'[1]2025年已发货'!$C:$C&amp;'[1]2025年已发货'!$G:$G&amp;'[1]2025年已发货'!$H:$H,'[1]2025年已发货'!$E:$E,"未发货")</f>
        <v>17</v>
      </c>
      <c r="I1198" s="4" t="str">
        <f>VLOOKUP(B1198,辅助信息!E:I,3,FALSE)</f>
        <v>(宜宾兴港三江新区长江工业园建设项目-M2-7#厂房)宜宾市翠屏区宜宾汽车零部件配套产业基地(纬五路南)</v>
      </c>
      <c r="J1198" s="4" t="str">
        <f>VLOOKUP(B1198,辅助信息!E:I,4,FALSE)</f>
        <v>王涛</v>
      </c>
      <c r="K1198" s="4">
        <f>VLOOKUP(J1198,辅助信息!H:I,2,FALSE)</f>
        <v>18381110677</v>
      </c>
      <c r="L1198" s="53" t="str">
        <f>VLOOKUP(B1198,辅助信息!E:J,6,FALSE)</f>
        <v>装货前联系收货人核实到场规格，货物最下面用方木垫下方便卸货</v>
      </c>
      <c r="M1198" s="98">
        <v>45773</v>
      </c>
      <c r="O1198" s="71">
        <f ca="1" t="shared" si="47"/>
        <v>0</v>
      </c>
      <c r="P1198" s="71">
        <f ca="1" t="shared" si="44"/>
        <v>13</v>
      </c>
      <c r="Q1198" s="72" t="str">
        <f>VLOOKUP(B1198,辅助信息!E:M,9,FALSE)</f>
        <v>ZTWM-CDGS-XS-2025-0059-宜宾兴港建材-宜宾冷链项目</v>
      </c>
      <c r="R1198" s="72" t="str">
        <f>_xlfn._xlws.FILTER(辅助信息!D:D,辅助信息!E:E=B1198)</f>
        <v>宜宾兴港三江新区长江工业园建设项目</v>
      </c>
    </row>
    <row r="1199" hidden="1" spans="1:18">
      <c r="A1199" s="71">
        <f t="shared" si="46"/>
        <v>0</v>
      </c>
      <c r="B1199" s="4" t="s">
        <v>139</v>
      </c>
      <c r="C1199" s="5">
        <v>45771</v>
      </c>
      <c r="D1199" s="4" t="str">
        <f>VLOOKUP(B1199,辅助信息!E:K,7,FALSE)</f>
        <v>JWDDCD2025050800080</v>
      </c>
      <c r="E1199" s="4" t="str">
        <f>VLOOKUP(F1199,辅助信息!A:B,2,FALSE)</f>
        <v>螺纹钢</v>
      </c>
      <c r="F1199" s="4" t="s">
        <v>28</v>
      </c>
      <c r="G1199" s="7">
        <v>20</v>
      </c>
      <c r="H1199" s="7">
        <f>_xlfn.XLOOKUP(C1199&amp;F1199&amp;I1199&amp;J1199,'[1]2025年已发货'!$F:$F&amp;'[1]2025年已发货'!$C:$C&amp;'[1]2025年已发货'!$G:$G&amp;'[1]2025年已发货'!$H:$H,'[1]2025年已发货'!$E:$E,"未发货")</f>
        <v>20</v>
      </c>
      <c r="I1199" s="4" t="str">
        <f>VLOOKUP(B1199,辅助信息!E:I,3,FALSE)</f>
        <v>(宜宾兴港三江新区长江工业园建设项目-M2-7#厂房)宜宾市翠屏区宜宾汽车零部件配套产业基地(纬五路南)</v>
      </c>
      <c r="J1199" s="4" t="str">
        <f>VLOOKUP(B1199,辅助信息!E:I,4,FALSE)</f>
        <v>王涛</v>
      </c>
      <c r="K1199" s="4">
        <f>VLOOKUP(J1199,辅助信息!H:I,2,FALSE)</f>
        <v>18381110677</v>
      </c>
      <c r="L1199" s="53" t="str">
        <f>VLOOKUP(B1199,辅助信息!E:J,6,FALSE)</f>
        <v>装货前联系收货人核实到场规格，货物最下面用方木垫下方便卸货</v>
      </c>
      <c r="M1199" s="98">
        <v>45773</v>
      </c>
      <c r="O1199" s="71">
        <f ca="1" t="shared" si="47"/>
        <v>0</v>
      </c>
      <c r="P1199" s="71">
        <f ca="1" t="shared" si="44"/>
        <v>13</v>
      </c>
      <c r="Q1199" s="72" t="str">
        <f>VLOOKUP(B1199,辅助信息!E:M,9,FALSE)</f>
        <v>ZTWM-CDGS-XS-2025-0059-宜宾兴港建材-宜宾冷链项目</v>
      </c>
      <c r="R1199" s="72" t="str">
        <f>_xlfn._xlws.FILTER(辅助信息!D:D,辅助信息!E:E=B1199)</f>
        <v>宜宾兴港三江新区长江工业园建设项目</v>
      </c>
    </row>
    <row r="1200" hidden="1" spans="1:18">
      <c r="A1200" s="71">
        <f t="shared" si="46"/>
        <v>0</v>
      </c>
      <c r="B1200" s="4" t="s">
        <v>139</v>
      </c>
      <c r="C1200" s="5">
        <v>45771</v>
      </c>
      <c r="D1200" s="4" t="str">
        <f>VLOOKUP(B1200,辅助信息!E:K,7,FALSE)</f>
        <v>JWDDCD2025050800080</v>
      </c>
      <c r="E1200" s="4" t="str">
        <f>VLOOKUP(F1200,辅助信息!A:B,2,FALSE)</f>
        <v>螺纹钢</v>
      </c>
      <c r="F1200" s="4" t="s">
        <v>18</v>
      </c>
      <c r="G1200" s="7">
        <v>6</v>
      </c>
      <c r="H1200" s="7">
        <f>_xlfn.XLOOKUP(C1200&amp;F1200&amp;I1200&amp;J1200,'[1]2025年已发货'!$F:$F&amp;'[1]2025年已发货'!$C:$C&amp;'[1]2025年已发货'!$G:$G&amp;'[1]2025年已发货'!$H:$H,'[1]2025年已发货'!$E:$E,"未发货")</f>
        <v>6</v>
      </c>
      <c r="I1200" s="4" t="str">
        <f>VLOOKUP(B1200,辅助信息!E:I,3,FALSE)</f>
        <v>(宜宾兴港三江新区长江工业园建设项目-M2-7#厂房)宜宾市翠屏区宜宾汽车零部件配套产业基地(纬五路南)</v>
      </c>
      <c r="J1200" s="4" t="str">
        <f>VLOOKUP(B1200,辅助信息!E:I,4,FALSE)</f>
        <v>王涛</v>
      </c>
      <c r="K1200" s="4">
        <f>VLOOKUP(J1200,辅助信息!H:I,2,FALSE)</f>
        <v>18381110677</v>
      </c>
      <c r="L1200" s="53" t="str">
        <f>VLOOKUP(B1200,辅助信息!E:J,6,FALSE)</f>
        <v>装货前联系收货人核实到场规格，货物最下面用方木垫下方便卸货</v>
      </c>
      <c r="M1200" s="98">
        <v>45773</v>
      </c>
      <c r="O1200" s="71">
        <f ca="1" t="shared" si="47"/>
        <v>0</v>
      </c>
      <c r="P1200" s="71">
        <f ca="1" t="shared" si="44"/>
        <v>13</v>
      </c>
      <c r="Q1200" s="72" t="str">
        <f>VLOOKUP(B1200,辅助信息!E:M,9,FALSE)</f>
        <v>ZTWM-CDGS-XS-2025-0059-宜宾兴港建材-宜宾冷链项目</v>
      </c>
      <c r="R1200" s="72" t="str">
        <f>_xlfn._xlws.FILTER(辅助信息!D:D,辅助信息!E:E=B1200)</f>
        <v>宜宾兴港三江新区长江工业园建设项目</v>
      </c>
    </row>
    <row r="1201" hidden="1" spans="1:18">
      <c r="A1201" s="71">
        <f t="shared" si="46"/>
        <v>0</v>
      </c>
      <c r="B1201" s="4" t="s">
        <v>139</v>
      </c>
      <c r="C1201" s="5">
        <v>45771</v>
      </c>
      <c r="D1201" s="4" t="str">
        <f>VLOOKUP(B1201,辅助信息!E:K,7,FALSE)</f>
        <v>JWDDCD2025050800080</v>
      </c>
      <c r="E1201" s="4" t="str">
        <f>VLOOKUP(F1201,辅助信息!A:B,2,FALSE)</f>
        <v>螺纹钢</v>
      </c>
      <c r="F1201" s="4" t="s">
        <v>76</v>
      </c>
      <c r="G1201" s="7">
        <v>22</v>
      </c>
      <c r="H1201" s="7">
        <f>_xlfn.XLOOKUP(C1201&amp;F1201&amp;I1201&amp;J1201,'[1]2025年已发货'!$F:$F&amp;'[1]2025年已发货'!$C:$C&amp;'[1]2025年已发货'!$G:$G&amp;'[1]2025年已发货'!$H:$H,'[1]2025年已发货'!$E:$E,"未发货")</f>
        <v>22</v>
      </c>
      <c r="I1201" s="4" t="str">
        <f>VLOOKUP(B1201,辅助信息!E:I,3,FALSE)</f>
        <v>(宜宾兴港三江新区长江工业园建设项目-M2-7#厂房)宜宾市翠屏区宜宾汽车零部件配套产业基地(纬五路南)</v>
      </c>
      <c r="J1201" s="4" t="str">
        <f>VLOOKUP(B1201,辅助信息!E:I,4,FALSE)</f>
        <v>王涛</v>
      </c>
      <c r="K1201" s="4">
        <f>VLOOKUP(J1201,辅助信息!H:I,2,FALSE)</f>
        <v>18381110677</v>
      </c>
      <c r="L1201" s="53" t="str">
        <f>VLOOKUP(B1201,辅助信息!E:J,6,FALSE)</f>
        <v>装货前联系收货人核实到场规格，货物最下面用方木垫下方便卸货</v>
      </c>
      <c r="M1201" s="98">
        <v>45773</v>
      </c>
      <c r="O1201" s="71">
        <f ca="1" t="shared" si="47"/>
        <v>0</v>
      </c>
      <c r="P1201" s="71">
        <f ca="1" t="shared" si="44"/>
        <v>13</v>
      </c>
      <c r="Q1201" s="72" t="str">
        <f>VLOOKUP(B1201,辅助信息!E:M,9,FALSE)</f>
        <v>ZTWM-CDGS-XS-2025-0059-宜宾兴港建材-宜宾冷链项目</v>
      </c>
      <c r="R1201" s="72" t="str">
        <f>_xlfn._xlws.FILTER(辅助信息!D:D,辅助信息!E:E=B1201)</f>
        <v>宜宾兴港三江新区长江工业园建设项目</v>
      </c>
    </row>
    <row r="1202" hidden="1" spans="1:18">
      <c r="A1202" s="71">
        <f t="shared" si="46"/>
        <v>65</v>
      </c>
      <c r="B1202" s="4" t="s">
        <v>139</v>
      </c>
      <c r="C1202" s="5">
        <v>45771</v>
      </c>
      <c r="D1202" s="4" t="str">
        <f>VLOOKUP(B1202,辅助信息!E:K,7,FALSE)</f>
        <v>JWDDCD2025050800080</v>
      </c>
      <c r="E1202" s="4" t="str">
        <f>VLOOKUP(F1202,辅助信息!A:B,2,FALSE)</f>
        <v>螺纹钢</v>
      </c>
      <c r="F1202" s="4" t="s">
        <v>133</v>
      </c>
      <c r="G1202" s="7">
        <v>90</v>
      </c>
      <c r="H1202" s="7">
        <f>_xlfn.XLOOKUP(C1202&amp;F1202&amp;I1202&amp;J1202,'[1]2025年已发货'!$F:$F&amp;'[1]2025年已发货'!$C:$C&amp;'[1]2025年已发货'!$G:$G&amp;'[1]2025年已发货'!$H:$H,'[1]2025年已发货'!$E:$E,"未发货")</f>
        <v>25</v>
      </c>
      <c r="I1202" s="4" t="str">
        <f>VLOOKUP(B1202,辅助信息!E:I,3,FALSE)</f>
        <v>(宜宾兴港三江新区长江工业园建设项目-M2-7#厂房)宜宾市翠屏区宜宾汽车零部件配套产业基地(纬五路南)</v>
      </c>
      <c r="J1202" s="4" t="str">
        <f>VLOOKUP(B1202,辅助信息!E:I,4,FALSE)</f>
        <v>王涛</v>
      </c>
      <c r="K1202" s="4">
        <f>VLOOKUP(J1202,辅助信息!H:I,2,FALSE)</f>
        <v>18381110677</v>
      </c>
      <c r="L1202" s="53" t="str">
        <f>VLOOKUP(B1202,辅助信息!E:J,6,FALSE)</f>
        <v>装货前联系收货人核实到场规格，货物最下面用方木垫下方便卸货</v>
      </c>
      <c r="M1202" s="98">
        <v>45773</v>
      </c>
      <c r="O1202" s="71">
        <f ca="1" t="shared" si="47"/>
        <v>0</v>
      </c>
      <c r="P1202" s="71">
        <f ca="1" t="shared" si="44"/>
        <v>13</v>
      </c>
      <c r="Q1202" s="72" t="str">
        <f>VLOOKUP(B1202,辅助信息!E:M,9,FALSE)</f>
        <v>ZTWM-CDGS-XS-2025-0059-宜宾兴港建材-宜宾冷链项目</v>
      </c>
      <c r="R1202" s="72" t="str">
        <f>_xlfn._xlws.FILTER(辅助信息!D:D,辅助信息!E:E=B1202)</f>
        <v>宜宾兴港三江新区长江工业园建设项目</v>
      </c>
    </row>
    <row r="1203" hidden="1" spans="2:18">
      <c r="B1203" s="4" t="s">
        <v>99</v>
      </c>
      <c r="C1203" s="5">
        <v>45771</v>
      </c>
      <c r="D1203" s="4" t="str">
        <f>VLOOKUP(B1203,辅助信息!E:K,7,FALSE)</f>
        <v>JWDDCD2025021900064</v>
      </c>
      <c r="E1203" s="4" t="str">
        <f>VLOOKUP(F1203,辅助信息!A:B,2,FALSE)</f>
        <v>螺纹钢</v>
      </c>
      <c r="F1203" s="4" t="s">
        <v>27</v>
      </c>
      <c r="G1203" s="7">
        <v>35</v>
      </c>
      <c r="H1203" s="7">
        <f>_xlfn.XLOOKUP(C1203&amp;F1203&amp;I1203&amp;J1203,'[1]2025年已发货'!$F:$F&amp;'[1]2025年已发货'!$C:$C&amp;'[1]2025年已发货'!$G:$G&amp;'[1]2025年已发货'!$H:$H,'[1]2025年已发货'!$E:$E,"未发货")</f>
        <v>35</v>
      </c>
      <c r="I1203" s="4" t="str">
        <f>VLOOKUP(B1203,辅助信息!E:I,3,FALSE)</f>
        <v>(五冶钢构医学科学产业园建设项目房建连接线道路工程)四川省南充市顺庆区搬罾街道学府大道二段</v>
      </c>
      <c r="J1203" s="4" t="str">
        <f>VLOOKUP(B1203,辅助信息!E:I,4,FALSE)</f>
        <v>刘建中</v>
      </c>
      <c r="K1203" s="4">
        <f>VLOOKUP(J1203,辅助信息!H:I,2,FALSE)</f>
        <v>13908143055</v>
      </c>
      <c r="L1203" s="53"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71">
        <f ca="1" t="shared" si="47"/>
        <v>0</v>
      </c>
      <c r="P1203" s="71">
        <f ca="1" t="shared" si="44"/>
        <v>13</v>
      </c>
      <c r="Q1203" s="72" t="str">
        <f>VLOOKUP(B1203,辅助信息!E:M,9,FALSE)</f>
        <v>ZTWM-CDGS-XS-2024-0248-五冶钢构-南充市医学院项目</v>
      </c>
      <c r="R1203" s="72" t="str">
        <f>_xlfn._xlws.FILTER(辅助信息!D:D,辅助信息!E:E=B1203)</f>
        <v>五冶钢构南充医学科学产业园建设项目</v>
      </c>
    </row>
    <row r="1204" hidden="1" spans="1:16">
      <c r="A1204" s="71" t="e">
        <f t="shared" ref="A1204:A1206" si="48">G1204-H1204</f>
        <v>#VALUE!</v>
      </c>
      <c r="B1204" s="102" t="s">
        <v>132</v>
      </c>
      <c r="C1204" s="5">
        <v>45771</v>
      </c>
      <c r="D1204" s="4" t="str">
        <f>VLOOKUP(B1204,辅助信息!E:K,7,FALSE)</f>
        <v>JWDDCD2025050800080</v>
      </c>
      <c r="E1204" s="4" t="str">
        <f>VLOOKUP(F1204,辅助信息!A:B,2,FALSE)</f>
        <v>螺纹钢</v>
      </c>
      <c r="F1204" s="8" t="s">
        <v>140</v>
      </c>
      <c r="G1204" s="7">
        <v>35</v>
      </c>
      <c r="H1204" s="7" t="str">
        <f>_xlfn.XLOOKUP(C1204&amp;F1204&amp;I1204&amp;J1204,'[1]2025年已发货'!$F:$F&amp;'[1]2025年已发货'!$C:$C&amp;'[1]2025年已发货'!$G:$G&amp;'[1]2025年已发货'!$H:$H,'[1]2025年已发货'!$E:$E,"未发货")</f>
        <v>未发货</v>
      </c>
      <c r="I1204" s="4" t="str">
        <f>VLOOKUP(B1204,辅助信息!E:I,3,FALSE)</f>
        <v>(宜宾兴港三江新区长江工业园建设项目-9#厂房)宜宾市翠屏区宜宾汽车零部件配套产业基地(纬五路南)</v>
      </c>
      <c r="J1204" s="4" t="str">
        <f>VLOOKUP(B1204,辅助信息!E:I,4,FALSE)</f>
        <v>严石林</v>
      </c>
      <c r="K1204" s="4">
        <f>VLOOKUP(J1204,辅助信息!H:I,2,FALSE)</f>
        <v>15924731822</v>
      </c>
      <c r="L1204" s="53" t="str">
        <f>VLOOKUP(B1204,辅助信息!E:J,6,FALSE)</f>
        <v>装货前联系收货人核实到场规格，货物最下面用方木垫下方便卸货</v>
      </c>
      <c r="P1204" s="71" t="str">
        <f ca="1" t="shared" si="44"/>
        <v/>
      </c>
    </row>
    <row r="1205" hidden="1" spans="1:16">
      <c r="A1205" s="71" t="e">
        <f t="shared" si="48"/>
        <v>#VALUE!</v>
      </c>
      <c r="B1205" s="102" t="s">
        <v>132</v>
      </c>
      <c r="C1205" s="5">
        <v>45771</v>
      </c>
      <c r="D1205" s="4" t="str">
        <f>VLOOKUP(B1205,辅助信息!E:K,7,FALSE)</f>
        <v>JWDDCD2025050800080</v>
      </c>
      <c r="E1205" s="4" t="str">
        <f>VLOOKUP(F1205,辅助信息!A:B,2,FALSE)</f>
        <v>螺纹钢</v>
      </c>
      <c r="F1205" s="8" t="s">
        <v>141</v>
      </c>
      <c r="G1205" s="7">
        <v>35</v>
      </c>
      <c r="H1205" s="7" t="str">
        <f>_xlfn.XLOOKUP(C1205&amp;F1205&amp;I1205&amp;J1205,'[1]2025年已发货'!$F:$F&amp;'[1]2025年已发货'!$C:$C&amp;'[1]2025年已发货'!$G:$G&amp;'[1]2025年已发货'!$H:$H,'[1]2025年已发货'!$E:$E,"未发货")</f>
        <v>未发货</v>
      </c>
      <c r="I1205" s="4" t="str">
        <f>VLOOKUP(B1205,辅助信息!E:I,3,FALSE)</f>
        <v>(宜宾兴港三江新区长江工业园建设项目-9#厂房)宜宾市翠屏区宜宾汽车零部件配套产业基地(纬五路南)</v>
      </c>
      <c r="J1205" s="4" t="str">
        <f>VLOOKUP(B1205,辅助信息!E:I,4,FALSE)</f>
        <v>严石林</v>
      </c>
      <c r="K1205" s="4">
        <f>VLOOKUP(J1205,辅助信息!H:I,2,FALSE)</f>
        <v>15924731822</v>
      </c>
      <c r="L1205" s="53" t="str">
        <f>VLOOKUP(B1205,辅助信息!E:J,6,FALSE)</f>
        <v>装货前联系收货人核实到场规格，货物最下面用方木垫下方便卸货</v>
      </c>
      <c r="P1205" s="71" t="str">
        <f ca="1" t="shared" si="44"/>
        <v/>
      </c>
    </row>
    <row r="1206" hidden="1" spans="1:16">
      <c r="A1206" s="71" t="e">
        <f t="shared" si="48"/>
        <v>#VALUE!</v>
      </c>
      <c r="B1206" s="102" t="s">
        <v>132</v>
      </c>
      <c r="C1206" s="91">
        <v>45771</v>
      </c>
      <c r="D1206" s="90" t="str">
        <f>VLOOKUP(B1206,辅助信息!E:K,7,FALSE)</f>
        <v>JWDDCD2025050800080</v>
      </c>
      <c r="E1206" s="90" t="str">
        <f>VLOOKUP(F1206,辅助信息!A:B,2,FALSE)</f>
        <v>螺纹钢</v>
      </c>
      <c r="F1206" s="8"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8" t="str">
        <f>VLOOKUP(B1206,辅助信息!E:J,6,FALSE)</f>
        <v>装货前联系收货人核实到场规格，货物最下面用方木垫下方便卸货</v>
      </c>
      <c r="P1206" s="71" t="str">
        <f ca="1" t="shared" si="44"/>
        <v/>
      </c>
    </row>
    <row r="1207" s="68" customFormat="1" hidden="1" spans="1:18">
      <c r="A1207" s="71"/>
      <c r="B1207" s="6" t="s">
        <v>81</v>
      </c>
      <c r="C1207" s="5">
        <v>45774</v>
      </c>
      <c r="D1207" s="6" t="str">
        <f>VLOOKUP(B1207,辅助信息!E:K,7,FALSE)</f>
        <v>JWDDCD2025050700178</v>
      </c>
      <c r="E1207" s="6" t="str">
        <f>VLOOKUP(F1207,辅助信息!A:B,2,FALSE)</f>
        <v>盘螺</v>
      </c>
      <c r="F1207" s="6" t="s">
        <v>26</v>
      </c>
      <c r="G1207" s="6">
        <v>22</v>
      </c>
      <c r="H1207" s="6" t="str">
        <f>_xlfn.XLOOKUP(C1207&amp;F1207&amp;I1207&amp;J1207,'[1]2025年已发货'!$F:$F&amp;'[1]2025年已发货'!$C:$C&amp;'[1]2025年已发货'!$G:$G&amp;'[1]2025年已发货'!$H:$H,'[1]2025年已发货'!$E:$E,"未发货")</f>
        <v>未发货</v>
      </c>
      <c r="I1207" s="6" t="str">
        <f>VLOOKUP(B1207,辅助信息!E:I,3,FALSE)</f>
        <v>（华西简阳西城嘉苑）四川省成都市简阳市简城街道高屋村</v>
      </c>
      <c r="J1207" s="6" t="str">
        <f>VLOOKUP(B1207,辅助信息!E:I,4,FALSE)</f>
        <v>张瀚镭</v>
      </c>
      <c r="K1207" s="6">
        <f>VLOOKUP(J1207,辅助信息!H:I,2,FALSE)</f>
        <v>15884666220</v>
      </c>
      <c r="L1207" s="6" t="str">
        <f>VLOOKUP(B1207,辅助信息!E:J,6,FALSE)</f>
        <v>优先威钢发货,我方卸车,新老国标钢厂不加价可直发</v>
      </c>
      <c r="M1207" s="101">
        <v>45769</v>
      </c>
      <c r="O1207" s="68">
        <f ca="1">IF(OR(M1207="",N1207&lt;&gt;""),"",MAX(M1207-TODAY(),0))</f>
        <v>0</v>
      </c>
      <c r="P1207" s="71">
        <f ca="1" t="shared" si="44"/>
        <v>17</v>
      </c>
      <c r="Q1207" s="68" t="str">
        <f>VLOOKUP(B1207,辅助信息!E:M,9,FALSE)</f>
        <v>ZTWM-CDGS-XS-2024-0030-华西集采-简州大道</v>
      </c>
      <c r="R1207" s="68" t="str">
        <f>_xlfn._xlws.FILTER(辅助信息!D:D,辅助信息!E:E=B1207)</f>
        <v>华西简阳西城嘉苑</v>
      </c>
    </row>
    <row r="1208" s="68" customFormat="1" hidden="1" spans="1:18">
      <c r="A1208" s="71"/>
      <c r="B1208" s="6" t="s">
        <v>81</v>
      </c>
      <c r="C1208" s="5">
        <v>45774</v>
      </c>
      <c r="D1208" s="6" t="str">
        <f>VLOOKUP(B1208,辅助信息!E:K,7,FALSE)</f>
        <v>JWDDCD2025050700178</v>
      </c>
      <c r="E1208" s="6" t="str">
        <f>VLOOKUP(F1208,辅助信息!A:B,2,FALSE)</f>
        <v>螺纹钢</v>
      </c>
      <c r="F1208" s="6" t="s">
        <v>33</v>
      </c>
      <c r="G1208" s="6">
        <v>20</v>
      </c>
      <c r="H1208" s="6" t="str">
        <f>_xlfn.XLOOKUP(C1208&amp;F1208&amp;I1208&amp;J1208,'[1]2025年已发货'!$F:$F&amp;'[1]2025年已发货'!$C:$C&amp;'[1]2025年已发货'!$G:$G&amp;'[1]2025年已发货'!$H:$H,'[1]2025年已发货'!$E:$E,"未发货")</f>
        <v>未发货</v>
      </c>
      <c r="I1208" s="6" t="str">
        <f>VLOOKUP(B1208,辅助信息!E:I,3,FALSE)</f>
        <v>（华西简阳西城嘉苑）四川省成都市简阳市简城街道高屋村</v>
      </c>
      <c r="J1208" s="6" t="str">
        <f>VLOOKUP(B1208,辅助信息!E:I,4,FALSE)</f>
        <v>张瀚镭</v>
      </c>
      <c r="K1208" s="6">
        <f>VLOOKUP(J1208,辅助信息!H:I,2,FALSE)</f>
        <v>15884666220</v>
      </c>
      <c r="L1208" s="6" t="str">
        <f>VLOOKUP(B1208,辅助信息!E:J,6,FALSE)</f>
        <v>优先威钢发货,我方卸车,新老国标钢厂不加价可直发</v>
      </c>
      <c r="M1208" s="101">
        <v>45769</v>
      </c>
      <c r="O1208" s="68">
        <f ca="1">IF(OR(M1208="",N1208&lt;&gt;""),"",MAX(M1208-TODAY(),0))</f>
        <v>0</v>
      </c>
      <c r="P1208" s="71">
        <f ca="1" t="shared" si="44"/>
        <v>17</v>
      </c>
      <c r="Q1208" s="68" t="str">
        <f>VLOOKUP(B1208,辅助信息!E:M,9,FALSE)</f>
        <v>ZTWM-CDGS-XS-2024-0030-华西集采-简州大道</v>
      </c>
      <c r="R1208" s="68" t="str">
        <f>_xlfn._xlws.FILTER(辅助信息!D:D,辅助信息!E:E=B1208)</f>
        <v>华西简阳西城嘉苑</v>
      </c>
    </row>
    <row r="1209" s="68" customFormat="1" hidden="1" spans="2:18">
      <c r="B1209" s="6" t="s">
        <v>69</v>
      </c>
      <c r="C1209" s="5">
        <v>45772</v>
      </c>
      <c r="D1209" s="6" t="str">
        <f>VLOOKUP(B1209,辅助信息!E:K,7,FALSE)</f>
        <v>JWDDCD2025050800081</v>
      </c>
      <c r="E1209" s="6" t="str">
        <f>VLOOKUP(F1209,辅助信息!A:B,2,FALSE)</f>
        <v>螺纹钢</v>
      </c>
      <c r="F1209" s="6" t="s">
        <v>45</v>
      </c>
      <c r="G1209" s="6">
        <v>3</v>
      </c>
      <c r="H1209" s="6">
        <f>_xlfn.XLOOKUP(C1209&amp;F1209&amp;I1209&amp;J1209,'[1]2025年已发货'!$F:$F&amp;'[1]2025年已发货'!$C:$C&amp;'[1]2025年已发货'!$G:$G&amp;'[1]2025年已发货'!$H:$H,'[1]2025年已发货'!$E:$E,"未发货")</f>
        <v>3</v>
      </c>
      <c r="I1209" s="6" t="str">
        <f>VLOOKUP(B1209,辅助信息!E:I,3,FALSE)</f>
        <v>（商投建工达州中医药科技园-4工区-2号楼）达州市通川区达州中医药职业学院犀牛大道北段</v>
      </c>
      <c r="J1209" s="6" t="str">
        <f>VLOOKUP(B1209,辅助信息!E:I,4,FALSE)</f>
        <v>张扬</v>
      </c>
      <c r="K1209" s="6">
        <f>VLOOKUP(J1209,辅助信息!H:I,2,FALSE)</f>
        <v>18381904567</v>
      </c>
      <c r="L1209" s="6" t="str">
        <f>VLOOKUP(B1209,辅助信息!E:J,6,FALSE)</f>
        <v>控制炉批号尽量少,优先安排达钢,提前联系到场规格及数量</v>
      </c>
      <c r="M1209" s="101">
        <v>45763</v>
      </c>
      <c r="O1209" s="68">
        <f ca="1" t="shared" ref="O1209:O1230" si="49">IF(OR(M1209="",N1209&lt;&gt;""),"",MAX(M1209-TODAY(),0))</f>
        <v>0</v>
      </c>
      <c r="P1209" s="71">
        <f ca="1" t="shared" ref="P1209:P1230" si="50">IF(M1209="","",IF(N1209&lt;&gt;"",MAX(N1209-M1209,0),IF(TODAY()&gt;M1209,TODAY()-M1209,0)))</f>
        <v>23</v>
      </c>
      <c r="Q1209" s="68" t="str">
        <f>VLOOKUP(B1209,辅助信息!E:M,9,FALSE)</f>
        <v>ZTWM-CDGS-XS-2024-0134-商投建工达州中医药科技成果示范园项目</v>
      </c>
      <c r="R1209" s="68" t="str">
        <f>_xlfn._xlws.FILTER(辅助信息!D:D,辅助信息!E:E=B1209)</f>
        <v>商投建工达州中医药科技园</v>
      </c>
    </row>
    <row r="1210" s="68" customFormat="1" hidden="1" spans="2:18">
      <c r="B1210" s="6" t="s">
        <v>69</v>
      </c>
      <c r="C1210" s="5">
        <v>45772</v>
      </c>
      <c r="D1210" s="6" t="str">
        <f>VLOOKUP(B1210,辅助信息!E:K,7,FALSE)</f>
        <v>JWDDCD2025050800081</v>
      </c>
      <c r="E1210" s="6" t="str">
        <f>VLOOKUP(F1210,辅助信息!A:B,2,FALSE)</f>
        <v>螺纹钢</v>
      </c>
      <c r="F1210" s="6" t="s">
        <v>21</v>
      </c>
      <c r="G1210" s="6">
        <v>12</v>
      </c>
      <c r="H1210" s="6">
        <f>_xlfn.XLOOKUP(C1210&amp;F1210&amp;I1210&amp;J1210,'[1]2025年已发货'!$F:$F&amp;'[1]2025年已发货'!$C:$C&amp;'[1]2025年已发货'!$G:$G&amp;'[1]2025年已发货'!$H:$H,'[1]2025年已发货'!$E:$E,"未发货")</f>
        <v>12</v>
      </c>
      <c r="I1210" s="6" t="str">
        <f>VLOOKUP(B1210,辅助信息!E:I,3,FALSE)</f>
        <v>（商投建工达州中医药科技园-4工区-2号楼）达州市通川区达州中医药职业学院犀牛大道北段</v>
      </c>
      <c r="J1210" s="6" t="str">
        <f>VLOOKUP(B1210,辅助信息!E:I,4,FALSE)</f>
        <v>张扬</v>
      </c>
      <c r="K1210" s="6">
        <f>VLOOKUP(J1210,辅助信息!H:I,2,FALSE)</f>
        <v>18381904567</v>
      </c>
      <c r="L1210" s="6" t="str">
        <f>VLOOKUP(B1210,辅助信息!E:J,6,FALSE)</f>
        <v>控制炉批号尽量少,优先安排达钢,提前联系到场规格及数量</v>
      </c>
      <c r="M1210" s="101">
        <v>45763</v>
      </c>
      <c r="O1210" s="68">
        <f ca="1" t="shared" si="49"/>
        <v>0</v>
      </c>
      <c r="P1210" s="71">
        <f ca="1" t="shared" si="50"/>
        <v>23</v>
      </c>
      <c r="Q1210" s="68" t="str">
        <f>VLOOKUP(B1210,辅助信息!E:M,9,FALSE)</f>
        <v>ZTWM-CDGS-XS-2024-0134-商投建工达州中医药科技成果示范园项目</v>
      </c>
      <c r="R1210" s="68" t="str">
        <f>_xlfn._xlws.FILTER(辅助信息!D:D,辅助信息!E:E=B1210)</f>
        <v>商投建工达州中医药科技园</v>
      </c>
    </row>
    <row r="1211" s="68" customFormat="1" hidden="1" spans="2:18">
      <c r="B1211" s="6" t="s">
        <v>69</v>
      </c>
      <c r="C1211" s="5">
        <v>45772</v>
      </c>
      <c r="D1211" s="6" t="str">
        <f>VLOOKUP(B1211,辅助信息!E:K,7,FALSE)</f>
        <v>JWDDCD2025050800081</v>
      </c>
      <c r="E1211" s="6" t="str">
        <f>VLOOKUP(F1211,辅助信息!A:B,2,FALSE)</f>
        <v>螺纹钢</v>
      </c>
      <c r="F1211" s="6" t="s">
        <v>58</v>
      </c>
      <c r="G1211" s="6">
        <v>9</v>
      </c>
      <c r="H1211" s="6">
        <f>_xlfn.XLOOKUP(C1211&amp;F1211&amp;I1211&amp;J1211,'[1]2025年已发货'!$F:$F&amp;'[1]2025年已发货'!$C:$C&amp;'[1]2025年已发货'!$G:$G&amp;'[1]2025年已发货'!$H:$H,'[1]2025年已发货'!$E:$E,"未发货")</f>
        <v>9</v>
      </c>
      <c r="I1211" s="6" t="str">
        <f>VLOOKUP(B1211,辅助信息!E:I,3,FALSE)</f>
        <v>（商投建工达州中医药科技园-4工区-2号楼）达州市通川区达州中医药职业学院犀牛大道北段</v>
      </c>
      <c r="J1211" s="6" t="str">
        <f>VLOOKUP(B1211,辅助信息!E:I,4,FALSE)</f>
        <v>张扬</v>
      </c>
      <c r="K1211" s="6">
        <f>VLOOKUP(J1211,辅助信息!H:I,2,FALSE)</f>
        <v>18381904567</v>
      </c>
      <c r="L1211" s="6" t="str">
        <f>VLOOKUP(B1211,辅助信息!E:J,6,FALSE)</f>
        <v>控制炉批号尽量少,优先安排达钢,提前联系到场规格及数量</v>
      </c>
      <c r="M1211" s="101">
        <v>45763</v>
      </c>
      <c r="O1211" s="68">
        <f ca="1" t="shared" si="49"/>
        <v>0</v>
      </c>
      <c r="P1211" s="71">
        <f ca="1" t="shared" si="50"/>
        <v>23</v>
      </c>
      <c r="Q1211" s="68" t="str">
        <f>VLOOKUP(B1211,辅助信息!E:M,9,FALSE)</f>
        <v>ZTWM-CDGS-XS-2024-0134-商投建工达州中医药科技成果示范园项目</v>
      </c>
      <c r="R1211" s="68" t="str">
        <f>_xlfn._xlws.FILTER(辅助信息!D:D,辅助信息!E:E=B1211)</f>
        <v>商投建工达州中医药科技园</v>
      </c>
    </row>
    <row r="1212" s="68" customFormat="1" hidden="1" spans="2:18">
      <c r="B1212" s="6" t="s">
        <v>69</v>
      </c>
      <c r="C1212" s="5">
        <v>45772</v>
      </c>
      <c r="D1212" s="6" t="str">
        <f>VLOOKUP(B1212,辅助信息!E:K,7,FALSE)</f>
        <v>JWDDCD2025050800081</v>
      </c>
      <c r="E1212" s="6" t="str">
        <f>VLOOKUP(F1212,辅助信息!A:B,2,FALSE)</f>
        <v>螺纹钢</v>
      </c>
      <c r="F1212" s="6" t="s">
        <v>46</v>
      </c>
      <c r="G1212" s="6">
        <v>9</v>
      </c>
      <c r="H1212" s="6">
        <f>_xlfn.XLOOKUP(C1212&amp;F1212&amp;I1212&amp;J1212,'[1]2025年已发货'!$F:$F&amp;'[1]2025年已发货'!$C:$C&amp;'[1]2025年已发货'!$G:$G&amp;'[1]2025年已发货'!$H:$H,'[1]2025年已发货'!$E:$E,"未发货")</f>
        <v>9</v>
      </c>
      <c r="I1212" s="6" t="str">
        <f>VLOOKUP(B1212,辅助信息!E:I,3,FALSE)</f>
        <v>（商投建工达州中医药科技园-4工区-2号楼）达州市通川区达州中医药职业学院犀牛大道北段</v>
      </c>
      <c r="J1212" s="6" t="str">
        <f>VLOOKUP(B1212,辅助信息!E:I,4,FALSE)</f>
        <v>张扬</v>
      </c>
      <c r="K1212" s="6">
        <f>VLOOKUP(J1212,辅助信息!H:I,2,FALSE)</f>
        <v>18381904567</v>
      </c>
      <c r="L1212" s="6" t="str">
        <f>VLOOKUP(B1212,辅助信息!E:J,6,FALSE)</f>
        <v>控制炉批号尽量少,优先安排达钢,提前联系到场规格及数量</v>
      </c>
      <c r="M1212" s="101">
        <v>45763</v>
      </c>
      <c r="O1212" s="68">
        <f ca="1" t="shared" si="49"/>
        <v>0</v>
      </c>
      <c r="P1212" s="71">
        <f ca="1" t="shared" si="50"/>
        <v>23</v>
      </c>
      <c r="Q1212" s="68" t="str">
        <f>VLOOKUP(B1212,辅助信息!E:M,9,FALSE)</f>
        <v>ZTWM-CDGS-XS-2024-0134-商投建工达州中医药科技成果示范园项目</v>
      </c>
      <c r="R1212" s="68" t="str">
        <f>_xlfn._xlws.FILTER(辅助信息!D:D,辅助信息!E:E=B1212)</f>
        <v>商投建工达州中医药科技园</v>
      </c>
    </row>
    <row r="1213" s="68" customFormat="1" hidden="1" spans="2:18">
      <c r="B1213" s="6" t="s">
        <v>56</v>
      </c>
      <c r="C1213" s="5">
        <v>45772</v>
      </c>
      <c r="D1213" s="6" t="str">
        <f>VLOOKUP(B1213,辅助信息!E:K,7,FALSE)</f>
        <v>JWDDCD2025050800081</v>
      </c>
      <c r="E1213" s="6" t="str">
        <f>VLOOKUP(F1213,辅助信息!A:B,2,FALSE)</f>
        <v>螺纹钢</v>
      </c>
      <c r="F1213" s="6" t="s">
        <v>46</v>
      </c>
      <c r="G1213" s="6">
        <v>21</v>
      </c>
      <c r="H1213" s="6">
        <f>_xlfn.XLOOKUP(C1213&amp;F1213&amp;I1213&amp;J1213,'[1]2025年已发货'!$F:$F&amp;'[1]2025年已发货'!$C:$C&amp;'[1]2025年已发货'!$G:$G&amp;'[1]2025年已发货'!$H:$H,'[1]2025年已发货'!$E:$E,"未发货")</f>
        <v>21</v>
      </c>
      <c r="I1213" s="6" t="str">
        <f>VLOOKUP(B1213,辅助信息!E:I,3,FALSE)</f>
        <v>（商投建工达州中医药科技园-4工区-7号楼）达州市通川区达州中医药职业学院犀牛大道北段</v>
      </c>
      <c r="J1213" s="6" t="str">
        <f>VLOOKUP(B1213,辅助信息!E:I,4,FALSE)</f>
        <v>张扬</v>
      </c>
      <c r="K1213" s="6">
        <f>VLOOKUP(J1213,辅助信息!H:I,2,FALSE)</f>
        <v>18381904567</v>
      </c>
      <c r="L1213" s="6" t="str">
        <f>VLOOKUP(B1213,辅助信息!E:J,6,FALSE)</f>
        <v>控制炉批号尽量少,优先安排达钢,提前联系到场规格及数量</v>
      </c>
      <c r="M1213" s="101">
        <v>45768</v>
      </c>
      <c r="O1213" s="68">
        <f ca="1" t="shared" si="49"/>
        <v>0</v>
      </c>
      <c r="P1213" s="71">
        <f ca="1" t="shared" si="50"/>
        <v>18</v>
      </c>
      <c r="Q1213" s="68" t="str">
        <f>VLOOKUP(B1213,辅助信息!E:M,9,FALSE)</f>
        <v>ZTWM-CDGS-XS-2024-0134-商投建工达州中医药科技成果示范园项目</v>
      </c>
      <c r="R1213" s="68" t="str">
        <f>_xlfn._xlws.FILTER(辅助信息!D:D,辅助信息!E:E=B1213)</f>
        <v>商投建工达州中医药科技园</v>
      </c>
    </row>
    <row r="1214" s="68" customFormat="1" hidden="1" spans="2:18">
      <c r="B1214" s="6" t="s">
        <v>56</v>
      </c>
      <c r="C1214" s="5">
        <v>45772</v>
      </c>
      <c r="D1214" s="6" t="str">
        <f>VLOOKUP(B1214,辅助信息!E:K,7,FALSE)</f>
        <v>JWDDCD2025050800081</v>
      </c>
      <c r="E1214" s="6" t="str">
        <f>VLOOKUP(F1214,辅助信息!A:B,2,FALSE)</f>
        <v>螺纹钢</v>
      </c>
      <c r="F1214" s="6" t="s">
        <v>22</v>
      </c>
      <c r="G1214" s="6">
        <v>30</v>
      </c>
      <c r="H1214" s="6">
        <f>_xlfn.XLOOKUP(C1214&amp;F1214&amp;I1214&amp;J1214,'[1]2025年已发货'!$F:$F&amp;'[1]2025年已发货'!$C:$C&amp;'[1]2025年已发货'!$G:$G&amp;'[1]2025年已发货'!$H:$H,'[1]2025年已发货'!$E:$E,"未发货")</f>
        <v>30</v>
      </c>
      <c r="I1214" s="6" t="str">
        <f>VLOOKUP(B1214,辅助信息!E:I,3,FALSE)</f>
        <v>（商投建工达州中医药科技园-4工区-7号楼）达州市通川区达州中医药职业学院犀牛大道北段</v>
      </c>
      <c r="J1214" s="6" t="str">
        <f>VLOOKUP(B1214,辅助信息!E:I,4,FALSE)</f>
        <v>张扬</v>
      </c>
      <c r="K1214" s="6">
        <f>VLOOKUP(J1214,辅助信息!H:I,2,FALSE)</f>
        <v>18381904567</v>
      </c>
      <c r="L1214" s="6" t="str">
        <f>VLOOKUP(B1214,辅助信息!E:J,6,FALSE)</f>
        <v>控制炉批号尽量少,优先安排达钢,提前联系到场规格及数量</v>
      </c>
      <c r="M1214" s="101">
        <v>45768</v>
      </c>
      <c r="O1214" s="68">
        <f ca="1" t="shared" si="49"/>
        <v>0</v>
      </c>
      <c r="P1214" s="71">
        <f ca="1" t="shared" si="50"/>
        <v>18</v>
      </c>
      <c r="Q1214" s="68" t="str">
        <f>VLOOKUP(B1214,辅助信息!E:M,9,FALSE)</f>
        <v>ZTWM-CDGS-XS-2024-0134-商投建工达州中医药科技成果示范园项目</v>
      </c>
      <c r="R1214" s="68" t="str">
        <f>_xlfn._xlws.FILTER(辅助信息!D:D,辅助信息!E:E=B1214)</f>
        <v>商投建工达州中医药科技园</v>
      </c>
    </row>
    <row r="1215" s="8" customFormat="1" hidden="1" spans="1:18">
      <c r="A1215" s="71"/>
      <c r="B1215" s="6" t="s">
        <v>68</v>
      </c>
      <c r="C1215" s="5">
        <v>45772</v>
      </c>
      <c r="D1215" s="6" t="str">
        <f>VLOOKUP(B1215,辅助信息!E:K,7,FALSE)</f>
        <v>JWDDCD2025050800081</v>
      </c>
      <c r="E1215" s="6" t="str">
        <f>VLOOKUP(F1215,辅助信息!A:B,2,FALSE)</f>
        <v>高线</v>
      </c>
      <c r="F1215" s="6" t="s">
        <v>51</v>
      </c>
      <c r="G1215" s="117">
        <v>3</v>
      </c>
      <c r="H1215" s="117">
        <f>_xlfn.XLOOKUP(C1215&amp;F1215&amp;I1215&amp;J1215,'[1]2025年已发货'!$F:$F&amp;'[1]2025年已发货'!$C:$C&amp;'[1]2025年已发货'!$G:$G&amp;'[1]2025年已发货'!$H:$H,'[1]2025年已发货'!$E:$E,"未发货")</f>
        <v>3</v>
      </c>
      <c r="I1215" s="6" t="str">
        <f>VLOOKUP(B1215,辅助信息!E:I,3,FALSE)</f>
        <v>（商投建工达州中医药科技园-2工区-景观桥）达州市通川区达州中医药职业学院犀牛大道北段</v>
      </c>
      <c r="J1215" s="6" t="str">
        <f>VLOOKUP(B1215,辅助信息!E:I,4,FALSE)</f>
        <v>李波</v>
      </c>
      <c r="K1215" s="6">
        <f>VLOOKUP(J1215,辅助信息!H:I,2,FALSE)</f>
        <v>18381899787</v>
      </c>
      <c r="L1215" s="6" t="str">
        <f>VLOOKUP(B1215,辅助信息!E:J,6,FALSE)</f>
        <v>控制炉批号尽量少,优先安排达钢,提前联系到场规格及数量</v>
      </c>
      <c r="M1215" s="98">
        <v>45772</v>
      </c>
      <c r="N1215" s="71"/>
      <c r="O1215" s="71">
        <f ca="1" t="shared" si="49"/>
        <v>0</v>
      </c>
      <c r="P1215" s="71">
        <f ca="1" t="shared" si="50"/>
        <v>14</v>
      </c>
      <c r="Q1215" s="8" t="str">
        <f>VLOOKUP(B1215,辅助信息!E:M,9,FALSE)</f>
        <v>ZTWM-CDGS-XS-2024-0134-商投建工达州中医药科技成果示范园项目</v>
      </c>
      <c r="R1215" s="8" t="str">
        <f>_xlfn._xlws.FILTER(辅助信息!D:D,辅助信息!E:E=B1215)</f>
        <v>商投建工达州中医药科技园</v>
      </c>
    </row>
    <row r="1216" s="8" customFormat="1" hidden="1" spans="1:18">
      <c r="A1216" s="71"/>
      <c r="B1216" s="6" t="s">
        <v>68</v>
      </c>
      <c r="C1216" s="5">
        <v>45772</v>
      </c>
      <c r="D1216" s="6" t="str">
        <f>VLOOKUP(B1216,辅助信息!E:K,7,FALSE)</f>
        <v>JWDDCD2025050800081</v>
      </c>
      <c r="E1216" s="6" t="str">
        <f>VLOOKUP(F1216,辅助信息!A:B,2,FALSE)</f>
        <v>盘螺</v>
      </c>
      <c r="F1216" s="6" t="s">
        <v>41</v>
      </c>
      <c r="G1216" s="117">
        <v>3</v>
      </c>
      <c r="H1216" s="117">
        <f>_xlfn.XLOOKUP(C1216&amp;F1216&amp;I1216&amp;J1216,'[1]2025年已发货'!$F:$F&amp;'[1]2025年已发货'!$C:$C&amp;'[1]2025年已发货'!$G:$G&amp;'[1]2025年已发货'!$H:$H,'[1]2025年已发货'!$E:$E,"未发货")</f>
        <v>3</v>
      </c>
      <c r="I1216" s="6" t="str">
        <f>VLOOKUP(B1216,辅助信息!E:I,3,FALSE)</f>
        <v>（商投建工达州中医药科技园-2工区-景观桥）达州市通川区达州中医药职业学院犀牛大道北段</v>
      </c>
      <c r="J1216" s="6" t="str">
        <f>VLOOKUP(B1216,辅助信息!E:I,4,FALSE)</f>
        <v>李波</v>
      </c>
      <c r="K1216" s="6">
        <f>VLOOKUP(J1216,辅助信息!H:I,2,FALSE)</f>
        <v>18381899787</v>
      </c>
      <c r="L1216" s="6" t="str">
        <f>VLOOKUP(B1216,辅助信息!E:J,6,FALSE)</f>
        <v>控制炉批号尽量少,优先安排达钢,提前联系到场规格及数量</v>
      </c>
      <c r="M1216" s="98">
        <v>45772</v>
      </c>
      <c r="N1216" s="71"/>
      <c r="O1216" s="71">
        <f ca="1" t="shared" si="49"/>
        <v>0</v>
      </c>
      <c r="P1216" s="71">
        <f ca="1" t="shared" si="50"/>
        <v>14</v>
      </c>
      <c r="Q1216" s="8" t="str">
        <f>VLOOKUP(B1216,辅助信息!E:M,9,FALSE)</f>
        <v>ZTWM-CDGS-XS-2024-0134-商投建工达州中医药科技成果示范园项目</v>
      </c>
      <c r="R1216" s="8" t="str">
        <f>_xlfn._xlws.FILTER(辅助信息!D:D,辅助信息!E:E=B1216)</f>
        <v>商投建工达州中医药科技园</v>
      </c>
    </row>
    <row r="1217" s="8" customFormat="1" hidden="1" spans="1:18">
      <c r="A1217" s="71"/>
      <c r="B1217" s="6" t="s">
        <v>68</v>
      </c>
      <c r="C1217" s="5">
        <v>45772</v>
      </c>
      <c r="D1217" s="6" t="str">
        <f>VLOOKUP(B1217,辅助信息!E:K,7,FALSE)</f>
        <v>JWDDCD2025050800081</v>
      </c>
      <c r="E1217" s="6" t="str">
        <f>VLOOKUP(F1217,辅助信息!A:B,2,FALSE)</f>
        <v>螺纹钢</v>
      </c>
      <c r="F1217" s="6" t="s">
        <v>32</v>
      </c>
      <c r="G1217" s="117">
        <v>17</v>
      </c>
      <c r="H1217" s="117">
        <f>_xlfn.XLOOKUP(C1217&amp;F1217&amp;I1217&amp;J1217,'[1]2025年已发货'!$F:$F&amp;'[1]2025年已发货'!$C:$C&amp;'[1]2025年已发货'!$G:$G&amp;'[1]2025年已发货'!$H:$H,'[1]2025年已发货'!$E:$E,"未发货")</f>
        <v>17</v>
      </c>
      <c r="I1217" s="6" t="str">
        <f>VLOOKUP(B1217,辅助信息!E:I,3,FALSE)</f>
        <v>（商投建工达州中医药科技园-2工区-景观桥）达州市通川区达州中医药职业学院犀牛大道北段</v>
      </c>
      <c r="J1217" s="6" t="str">
        <f>VLOOKUP(B1217,辅助信息!E:I,4,FALSE)</f>
        <v>李波</v>
      </c>
      <c r="K1217" s="6">
        <f>VLOOKUP(J1217,辅助信息!H:I,2,FALSE)</f>
        <v>18381899787</v>
      </c>
      <c r="L1217" s="6" t="str">
        <f>VLOOKUP(B1217,辅助信息!E:J,6,FALSE)</f>
        <v>控制炉批号尽量少,优先安排达钢,提前联系到场规格及数量</v>
      </c>
      <c r="M1217" s="98">
        <v>45772</v>
      </c>
      <c r="N1217" s="71"/>
      <c r="O1217" s="71">
        <f ca="1" t="shared" si="49"/>
        <v>0</v>
      </c>
      <c r="P1217" s="71">
        <f ca="1" t="shared" si="50"/>
        <v>14</v>
      </c>
      <c r="Q1217" s="8" t="str">
        <f>VLOOKUP(B1217,辅助信息!E:M,9,FALSE)</f>
        <v>ZTWM-CDGS-XS-2024-0134-商投建工达州中医药科技成果示范园项目</v>
      </c>
      <c r="R1217" s="8" t="str">
        <f>_xlfn._xlws.FILTER(辅助信息!D:D,辅助信息!E:E=B1217)</f>
        <v>商投建工达州中医药科技园</v>
      </c>
    </row>
    <row r="1218" s="8" customFormat="1" hidden="1" spans="1:18">
      <c r="A1218" s="71"/>
      <c r="B1218" s="6" t="s">
        <v>68</v>
      </c>
      <c r="C1218" s="5">
        <v>45772</v>
      </c>
      <c r="D1218" s="6" t="str">
        <f>VLOOKUP(B1218,辅助信息!E:K,7,FALSE)</f>
        <v>JWDDCD2025050800081</v>
      </c>
      <c r="E1218" s="6" t="str">
        <f>VLOOKUP(F1218,辅助信息!A:B,2,FALSE)</f>
        <v>螺纹钢</v>
      </c>
      <c r="F1218" s="6" t="s">
        <v>18</v>
      </c>
      <c r="G1218" s="117">
        <v>12</v>
      </c>
      <c r="H1218" s="117">
        <f>_xlfn.XLOOKUP(C1218&amp;F1218&amp;I1218&amp;J1218,'[1]2025年已发货'!$F:$F&amp;'[1]2025年已发货'!$C:$C&amp;'[1]2025年已发货'!$G:$G&amp;'[1]2025年已发货'!$H:$H,'[1]2025年已发货'!$E:$E,"未发货")</f>
        <v>12</v>
      </c>
      <c r="I1218" s="6" t="str">
        <f>VLOOKUP(B1218,辅助信息!E:I,3,FALSE)</f>
        <v>（商投建工达州中医药科技园-2工区-景观桥）达州市通川区达州中医药职业学院犀牛大道北段</v>
      </c>
      <c r="J1218" s="6" t="str">
        <f>VLOOKUP(B1218,辅助信息!E:I,4,FALSE)</f>
        <v>李波</v>
      </c>
      <c r="K1218" s="6">
        <f>VLOOKUP(J1218,辅助信息!H:I,2,FALSE)</f>
        <v>18381899787</v>
      </c>
      <c r="L1218" s="6" t="str">
        <f>VLOOKUP(B1218,辅助信息!E:J,6,FALSE)</f>
        <v>控制炉批号尽量少,优先安排达钢,提前联系到场规格及数量</v>
      </c>
      <c r="M1218" s="98">
        <v>45772</v>
      </c>
      <c r="N1218" s="71"/>
      <c r="O1218" s="71">
        <f ca="1" t="shared" si="49"/>
        <v>0</v>
      </c>
      <c r="P1218" s="71">
        <f ca="1" t="shared" si="50"/>
        <v>14</v>
      </c>
      <c r="Q1218" s="8" t="str">
        <f>VLOOKUP(B1218,辅助信息!E:M,9,FALSE)</f>
        <v>ZTWM-CDGS-XS-2024-0134-商投建工达州中医药科技成果示范园项目</v>
      </c>
      <c r="R1218" s="8" t="str">
        <f>_xlfn._xlws.FILTER(辅助信息!D:D,辅助信息!E:E=B1218)</f>
        <v>商投建工达州中医药科技园</v>
      </c>
    </row>
    <row r="1219" s="8" customFormat="1" hidden="1" spans="1:18">
      <c r="A1219" s="71"/>
      <c r="B1219" s="6" t="s">
        <v>68</v>
      </c>
      <c r="C1219" s="5">
        <v>45774</v>
      </c>
      <c r="D1219" s="6" t="str">
        <f>VLOOKUP(B1219,辅助信息!E:K,7,FALSE)</f>
        <v>JWDDCD2025050800081</v>
      </c>
      <c r="E1219" s="6" t="str">
        <f>VLOOKUP(F1219,辅助信息!A:B,2,FALSE)</f>
        <v>螺纹钢</v>
      </c>
      <c r="F1219" s="6" t="s">
        <v>52</v>
      </c>
      <c r="G1219" s="119">
        <v>15</v>
      </c>
      <c r="H1219" s="117" t="str">
        <f>_xlfn.XLOOKUP(C1219&amp;F1219&amp;I1219&amp;J1219,'[1]2025年已发货'!$F:$F&amp;'[1]2025年已发货'!$C:$C&amp;'[1]2025年已发货'!$G:$G&amp;'[1]2025年已发货'!$H:$H,'[1]2025年已发货'!$E:$E,"未发货")</f>
        <v>未发货</v>
      </c>
      <c r="I1219" s="6" t="str">
        <f>VLOOKUP(B1219,辅助信息!E:I,3,FALSE)</f>
        <v>（商投建工达州中医药科技园-2工区-景观桥）达州市通川区达州中医药职业学院犀牛大道北段</v>
      </c>
      <c r="J1219" s="6" t="str">
        <f>VLOOKUP(B1219,辅助信息!E:I,4,FALSE)</f>
        <v>李波</v>
      </c>
      <c r="K1219" s="6">
        <f>VLOOKUP(J1219,辅助信息!H:I,2,FALSE)</f>
        <v>18381899787</v>
      </c>
      <c r="L1219" s="6" t="str">
        <f>VLOOKUP(B1219,辅助信息!E:J,6,FALSE)</f>
        <v>控制炉批号尽量少,优先安排达钢,提前联系到场规格及数量</v>
      </c>
      <c r="M1219" s="98">
        <v>45772</v>
      </c>
      <c r="N1219" s="71"/>
      <c r="O1219" s="71">
        <f ca="1" t="shared" si="49"/>
        <v>0</v>
      </c>
      <c r="P1219" s="71">
        <f ca="1" t="shared" si="50"/>
        <v>14</v>
      </c>
      <c r="Q1219" s="8" t="str">
        <f>VLOOKUP(B1219,辅助信息!E:M,9,FALSE)</f>
        <v>ZTWM-CDGS-XS-2024-0134-商投建工达州中医药科技成果示范园项目</v>
      </c>
      <c r="R1219" s="8" t="str">
        <f>_xlfn._xlws.FILTER(辅助信息!D:D,辅助信息!E:E=B1219)</f>
        <v>商投建工达州中医药科技园</v>
      </c>
    </row>
    <row r="1220" s="8" customFormat="1" hidden="1" spans="1:18">
      <c r="A1220" s="71"/>
      <c r="B1220" s="6" t="s">
        <v>136</v>
      </c>
      <c r="C1220" s="5">
        <v>45774</v>
      </c>
      <c r="D1220" s="6" t="str">
        <f>VLOOKUP(B1220,辅助信息!E:K,7,FALSE)</f>
        <v>JWDDCD2025050800080</v>
      </c>
      <c r="E1220" s="6" t="str">
        <f>VLOOKUP(F1220,辅助信息!A:B,2,FALSE)</f>
        <v>螺纹钢</v>
      </c>
      <c r="F1220" s="6" t="s">
        <v>90</v>
      </c>
      <c r="G1220" s="119">
        <v>70</v>
      </c>
      <c r="H1220" s="117">
        <f>_xlfn.XLOOKUP(C1220&amp;F1220&amp;I1220&amp;J1220,'[1]2025年已发货'!$F:$F&amp;'[1]2025年已发货'!$C:$C&amp;'[1]2025年已发货'!$G:$G&amp;'[1]2025年已发货'!$H:$H,'[1]2025年已发货'!$E:$E,"未发货")</f>
        <v>70</v>
      </c>
      <c r="I1220" s="6" t="str">
        <f>VLOOKUP(B1220,辅助信息!E:I,3,FALSE)</f>
        <v>(宜宾兴港三江新区长江工业园建设项目-M2-00-04桩)宜宾市翠屏区宜宾汽车零部件配套产业基地(纬五路南)</v>
      </c>
      <c r="J1220" s="6" t="str">
        <f>VLOOKUP(B1220,辅助信息!E:I,4,FALSE)</f>
        <v>王涛</v>
      </c>
      <c r="K1220" s="6">
        <f>VLOOKUP(J1220,辅助信息!H:I,2,FALSE)</f>
        <v>18381110677</v>
      </c>
      <c r="L1220" s="6" t="str">
        <f>VLOOKUP(B1220,辅助信息!E:J,6,FALSE)</f>
        <v>装货前联系收货人核实到场规格，货物最下面用方木垫下方便卸货</v>
      </c>
      <c r="M1220" s="98">
        <v>45773</v>
      </c>
      <c r="N1220" s="71"/>
      <c r="O1220" s="71">
        <f ca="1" t="shared" si="49"/>
        <v>0</v>
      </c>
      <c r="P1220" s="71">
        <f ca="1" t="shared" si="50"/>
        <v>13</v>
      </c>
      <c r="Q1220" s="8" t="str">
        <f>VLOOKUP(B1220,辅助信息!E:M,9,FALSE)</f>
        <v>ZTWM-CDGS-XS-2025-0059-宜宾兴港建材-宜宾冷链项目</v>
      </c>
      <c r="R1220" s="8" t="str">
        <f>_xlfn._xlws.FILTER(辅助信息!D:D,辅助信息!E:E=B1220)</f>
        <v>宜宾兴港三江新区长江工业园建设项目</v>
      </c>
    </row>
    <row r="1221" s="8" customFormat="1" hidden="1" spans="1:18">
      <c r="A1221" s="71"/>
      <c r="B1221" s="6" t="s">
        <v>139</v>
      </c>
      <c r="C1221" s="5">
        <v>45774</v>
      </c>
      <c r="D1221" s="6" t="str">
        <f>VLOOKUP(B1221,辅助信息!E:K,7,FALSE)</f>
        <v>JWDDCD2025050800080</v>
      </c>
      <c r="E1221" s="6" t="str">
        <f>VLOOKUP(F1221,辅助信息!A:B,2,FALSE)</f>
        <v>盘螺</v>
      </c>
      <c r="F1221" s="6" t="s">
        <v>41</v>
      </c>
      <c r="G1221" s="119">
        <v>25</v>
      </c>
      <c r="H1221" s="117">
        <f>_xlfn.XLOOKUP(C1221&amp;F1221&amp;I1221&amp;J1221,'[1]2025年已发货'!$F:$F&amp;'[1]2025年已发货'!$C:$C&amp;'[1]2025年已发货'!$G:$G&amp;'[1]2025年已发货'!$H:$H,'[1]2025年已发货'!$E:$E,"未发货")</f>
        <v>15</v>
      </c>
      <c r="I1221" s="6" t="str">
        <f>VLOOKUP(B1221,辅助信息!E:I,3,FALSE)</f>
        <v>(宜宾兴港三江新区长江工业园建设项目-M2-7#厂房)宜宾市翠屏区宜宾汽车零部件配套产业基地(纬五路南)</v>
      </c>
      <c r="J1221" s="6" t="str">
        <f>VLOOKUP(B1221,辅助信息!E:I,4,FALSE)</f>
        <v>王涛</v>
      </c>
      <c r="K1221" s="6">
        <f>VLOOKUP(J1221,辅助信息!H:I,2,FALSE)</f>
        <v>18381110677</v>
      </c>
      <c r="L1221" s="6" t="str">
        <f>VLOOKUP(B1221,辅助信息!E:J,6,FALSE)</f>
        <v>装货前联系收货人核实到场规格，货物最下面用方木垫下方便卸货</v>
      </c>
      <c r="M1221" s="98">
        <v>45773</v>
      </c>
      <c r="N1221" s="71"/>
      <c r="O1221" s="71">
        <f ca="1" t="shared" si="49"/>
        <v>0</v>
      </c>
      <c r="P1221" s="71">
        <f ca="1" t="shared" si="50"/>
        <v>13</v>
      </c>
      <c r="Q1221" s="8" t="str">
        <f>VLOOKUP(B1221,辅助信息!E:M,9,FALSE)</f>
        <v>ZTWM-CDGS-XS-2025-0059-宜宾兴港建材-宜宾冷链项目</v>
      </c>
      <c r="R1221" s="8" t="str">
        <f>_xlfn._xlws.FILTER(辅助信息!D:D,辅助信息!E:E=B1221)</f>
        <v>宜宾兴港三江新区长江工业园建设项目</v>
      </c>
    </row>
    <row r="1222" s="8" customFormat="1" hidden="1" spans="1:18">
      <c r="A1222" s="71"/>
      <c r="B1222" s="6" t="s">
        <v>139</v>
      </c>
      <c r="C1222" s="5">
        <v>45774</v>
      </c>
      <c r="D1222" s="6" t="str">
        <f>VLOOKUP(B1222,辅助信息!E:K,7,FALSE)</f>
        <v>JWDDCD2025050800080</v>
      </c>
      <c r="E1222" s="6" t="str">
        <f>VLOOKUP(F1222,辅助信息!A:B,2,FALSE)</f>
        <v>螺纹钢</v>
      </c>
      <c r="F1222" s="6" t="s">
        <v>133</v>
      </c>
      <c r="G1222" s="119">
        <v>30</v>
      </c>
      <c r="H1222" s="117">
        <f>_xlfn.XLOOKUP(C1222&amp;F1222&amp;I1222&amp;J1222,'[1]2025年已发货'!$F:$F&amp;'[1]2025年已发货'!$C:$C&amp;'[1]2025年已发货'!$G:$G&amp;'[1]2025年已发货'!$H:$H,'[1]2025年已发货'!$E:$E,"未发货")</f>
        <v>20</v>
      </c>
      <c r="I1222" s="6" t="str">
        <f>VLOOKUP(B1222,辅助信息!E:I,3,FALSE)</f>
        <v>(宜宾兴港三江新区长江工业园建设项目-M2-7#厂房)宜宾市翠屏区宜宾汽车零部件配套产业基地(纬五路南)</v>
      </c>
      <c r="J1222" s="6" t="str">
        <f>VLOOKUP(B1222,辅助信息!E:I,4,FALSE)</f>
        <v>王涛</v>
      </c>
      <c r="K1222" s="6">
        <f>VLOOKUP(J1222,辅助信息!H:I,2,FALSE)</f>
        <v>18381110677</v>
      </c>
      <c r="L1222" s="6" t="str">
        <f>VLOOKUP(B1222,辅助信息!E:J,6,FALSE)</f>
        <v>装货前联系收货人核实到场规格，货物最下面用方木垫下方便卸货</v>
      </c>
      <c r="M1222" s="98">
        <v>45773</v>
      </c>
      <c r="N1222" s="71"/>
      <c r="O1222" s="71">
        <f ca="1" t="shared" si="49"/>
        <v>0</v>
      </c>
      <c r="P1222" s="71">
        <f ca="1" t="shared" si="50"/>
        <v>13</v>
      </c>
      <c r="Q1222" s="8" t="str">
        <f>VLOOKUP(B1222,辅助信息!E:M,9,FALSE)</f>
        <v>ZTWM-CDGS-XS-2025-0059-宜宾兴港建材-宜宾冷链项目</v>
      </c>
      <c r="R1222" s="8" t="str">
        <f>_xlfn._xlws.FILTER(辅助信息!D:D,辅助信息!E:E=B1222)</f>
        <v>宜宾兴港三江新区长江工业园建设项目</v>
      </c>
    </row>
    <row r="1223" s="8" customFormat="1" hidden="1" spans="1:18">
      <c r="A1223" s="71"/>
      <c r="B1223" s="4" t="s">
        <v>132</v>
      </c>
      <c r="C1223" s="5">
        <v>45772</v>
      </c>
      <c r="D1223" s="6" t="str">
        <f>VLOOKUP(B1223,辅助信息!E:K,7,FALSE)</f>
        <v>JWDDCD2025050800080</v>
      </c>
      <c r="E1223" s="6" t="e">
        <f>VLOOKUP(F1223,辅助信息!A:B,2,FALSE)</f>
        <v>#N/A</v>
      </c>
      <c r="F1223" s="4" t="s">
        <v>143</v>
      </c>
      <c r="G1223" s="119">
        <v>12</v>
      </c>
      <c r="H1223" s="117">
        <f>_xlfn.XLOOKUP(C1223&amp;F1223&amp;I1223&amp;J1223,'[1]2025年已发货'!$F:$F&amp;'[1]2025年已发货'!$C:$C&amp;'[1]2025年已发货'!$G:$G&amp;'[1]2025年已发货'!$H:$H,'[1]2025年已发货'!$E:$E,"未发货")</f>
        <v>12</v>
      </c>
      <c r="I1223" s="6" t="str">
        <f>VLOOKUP(B1223,辅助信息!E:I,3,FALSE)</f>
        <v>(宜宾兴港三江新区长江工业园建设项目-9#厂房)宜宾市翠屏区宜宾汽车零部件配套产业基地(纬五路南)</v>
      </c>
      <c r="J1223" s="6" t="str">
        <f>VLOOKUP(B1223,辅助信息!E:I,4,FALSE)</f>
        <v>严石林</v>
      </c>
      <c r="K1223" s="6">
        <f>VLOOKUP(J1223,辅助信息!H:I,2,FALSE)</f>
        <v>15924731822</v>
      </c>
      <c r="L1223" s="6" t="str">
        <f>VLOOKUP(B1223,辅助信息!E:J,6,FALSE)</f>
        <v>装货前联系收货人核实到场规格，货物最下面用方木垫下方便卸货</v>
      </c>
      <c r="M1223" s="98">
        <v>45773</v>
      </c>
      <c r="N1223" s="71"/>
      <c r="O1223" s="71">
        <f ca="1" t="shared" si="49"/>
        <v>0</v>
      </c>
      <c r="P1223" s="71">
        <f ca="1" t="shared" si="50"/>
        <v>13</v>
      </c>
      <c r="Q1223" s="8" t="str">
        <f>VLOOKUP(B1223,辅助信息!E:M,9,FALSE)</f>
        <v>ZTWM-CDGS-XS-2025-0059-宜宾兴港建材-宜宾冷链项目</v>
      </c>
      <c r="R1223" s="8" t="str">
        <f>_xlfn._xlws.FILTER(辅助信息!D:D,辅助信息!E:E=B1223)</f>
        <v>宜宾兴港三江新区长江工业园建设项目</v>
      </c>
    </row>
    <row r="1224" s="8" customFormat="1" hidden="1" spans="1:18">
      <c r="A1224" s="71"/>
      <c r="B1224" s="4" t="s">
        <v>132</v>
      </c>
      <c r="C1224" s="5">
        <v>45772</v>
      </c>
      <c r="D1224" s="6" t="str">
        <f>VLOOKUP(B1224,辅助信息!E:K,7,FALSE)</f>
        <v>JWDDCD2025050800080</v>
      </c>
      <c r="E1224" s="6" t="str">
        <f>VLOOKUP(F1224,辅助信息!A:B,2,FALSE)</f>
        <v>螺纹钢</v>
      </c>
      <c r="F1224" s="4" t="s">
        <v>141</v>
      </c>
      <c r="G1224" s="119">
        <v>75</v>
      </c>
      <c r="H1224" s="117">
        <f>_xlfn.XLOOKUP(C1224&amp;F1224&amp;I1224&amp;J1224,'[1]2025年已发货'!$F:$F&amp;'[1]2025年已发货'!$C:$C&amp;'[1]2025年已发货'!$G:$G&amp;'[1]2025年已发货'!$H:$H,'[1]2025年已发货'!$E:$E,"未发货")</f>
        <v>75</v>
      </c>
      <c r="I1224" s="6" t="str">
        <f>VLOOKUP(B1224,辅助信息!E:I,3,FALSE)</f>
        <v>(宜宾兴港三江新区长江工业园建设项目-9#厂房)宜宾市翠屏区宜宾汽车零部件配套产业基地(纬五路南)</v>
      </c>
      <c r="J1224" s="6" t="str">
        <f>VLOOKUP(B1224,辅助信息!E:I,4,FALSE)</f>
        <v>严石林</v>
      </c>
      <c r="K1224" s="6">
        <f>VLOOKUP(J1224,辅助信息!H:I,2,FALSE)</f>
        <v>15924731822</v>
      </c>
      <c r="L1224" s="6" t="str">
        <f>VLOOKUP(B1224,辅助信息!E:J,6,FALSE)</f>
        <v>装货前联系收货人核实到场规格，货物最下面用方木垫下方便卸货</v>
      </c>
      <c r="M1224" s="98">
        <v>45773</v>
      </c>
      <c r="N1224" s="71"/>
      <c r="O1224" s="71">
        <f ca="1" t="shared" si="49"/>
        <v>0</v>
      </c>
      <c r="P1224" s="71">
        <f ca="1" t="shared" si="50"/>
        <v>13</v>
      </c>
      <c r="Q1224" s="8" t="str">
        <f>VLOOKUP(B1224,辅助信息!E:M,9,FALSE)</f>
        <v>ZTWM-CDGS-XS-2025-0059-宜宾兴港建材-宜宾冷链项目</v>
      </c>
      <c r="R1224" s="8" t="str">
        <f>_xlfn._xlws.FILTER(辅助信息!D:D,辅助信息!E:E=B1224)</f>
        <v>宜宾兴港三江新区长江工业园建设项目</v>
      </c>
    </row>
    <row r="1225" s="8" customFormat="1" hidden="1" spans="1:18">
      <c r="A1225" s="71"/>
      <c r="B1225" s="4" t="s">
        <v>132</v>
      </c>
      <c r="C1225" s="5">
        <v>45772</v>
      </c>
      <c r="D1225" s="6" t="str">
        <f>VLOOKUP(B1225,辅助信息!E:K,7,FALSE)</f>
        <v>JWDDCD2025050800080</v>
      </c>
      <c r="E1225" s="6" t="str">
        <f>VLOOKUP(F1225,辅助信息!A:B,2,FALSE)</f>
        <v>螺纹钢</v>
      </c>
      <c r="F1225" s="4" t="s">
        <v>142</v>
      </c>
      <c r="G1225" s="119">
        <v>18</v>
      </c>
      <c r="H1225" s="117">
        <f>_xlfn.XLOOKUP(C1225&amp;F1225&amp;I1225&amp;J1225,'[1]2025年已发货'!$F:$F&amp;'[1]2025年已发货'!$C:$C&amp;'[1]2025年已发货'!$G:$G&amp;'[1]2025年已发货'!$H:$H,'[1]2025年已发货'!$E:$E,"未发货")</f>
        <v>18</v>
      </c>
      <c r="I1225" s="6" t="str">
        <f>VLOOKUP(B1225,辅助信息!E:I,3,FALSE)</f>
        <v>(宜宾兴港三江新区长江工业园建设项目-9#厂房)宜宾市翠屏区宜宾汽车零部件配套产业基地(纬五路南)</v>
      </c>
      <c r="J1225" s="6" t="str">
        <f>VLOOKUP(B1225,辅助信息!E:I,4,FALSE)</f>
        <v>严石林</v>
      </c>
      <c r="K1225" s="6">
        <f>VLOOKUP(J1225,辅助信息!H:I,2,FALSE)</f>
        <v>15924731822</v>
      </c>
      <c r="L1225" s="6" t="str">
        <f>VLOOKUP(B1225,辅助信息!E:J,6,FALSE)</f>
        <v>装货前联系收货人核实到场规格，货物最下面用方木垫下方便卸货</v>
      </c>
      <c r="M1225" s="98">
        <v>45773</v>
      </c>
      <c r="N1225" s="71"/>
      <c r="O1225" s="71">
        <f ca="1" t="shared" si="49"/>
        <v>0</v>
      </c>
      <c r="P1225" s="71">
        <f ca="1" t="shared" si="50"/>
        <v>13</v>
      </c>
      <c r="Q1225" s="8" t="str">
        <f>VLOOKUP(B1225,辅助信息!E:M,9,FALSE)</f>
        <v>ZTWM-CDGS-XS-2025-0059-宜宾兴港建材-宜宾冷链项目</v>
      </c>
      <c r="R1225" s="8" t="str">
        <f>_xlfn._xlws.FILTER(辅助信息!D:D,辅助信息!E:E=B1225)</f>
        <v>宜宾兴港三江新区长江工业园建设项目</v>
      </c>
    </row>
    <row r="1226" hidden="1" spans="2:18">
      <c r="B1226" s="4" t="s">
        <v>47</v>
      </c>
      <c r="C1226" s="5">
        <v>45774</v>
      </c>
      <c r="D1226" s="6" t="str">
        <f>VLOOKUP(B1226,辅助信息!E:K,7,FALSE)</f>
        <v>JWDDCD2025050800081</v>
      </c>
      <c r="E1226" s="6" t="str">
        <f>VLOOKUP(F1226,辅助信息!A:B,2,FALSE)</f>
        <v>盘螺</v>
      </c>
      <c r="F1226" s="4" t="s">
        <v>49</v>
      </c>
      <c r="G1226" s="7">
        <v>6</v>
      </c>
      <c r="H1226" s="117">
        <f>_xlfn.XLOOKUP(C1226&amp;F1226&amp;I1226&amp;J1226,'[1]2025年已发货'!$F:$F&amp;'[1]2025年已发货'!$C:$C&amp;'[1]2025年已发货'!$G:$G&amp;'[1]2025年已发货'!$H:$H,'[1]2025年已发货'!$E:$E,"未发货")</f>
        <v>6</v>
      </c>
      <c r="I1226" s="6" t="str">
        <f>VLOOKUP(B1226,辅助信息!E:I,3,FALSE)</f>
        <v>（商投建工达州中医药科技园-1工区）达州市通川区达州中医药职业学院犀牛大道北段</v>
      </c>
      <c r="J1226" s="6" t="str">
        <f>VLOOKUP(B1226,辅助信息!E:I,4,FALSE)</f>
        <v>程黄刚</v>
      </c>
      <c r="K1226" s="6">
        <f>VLOOKUP(J1226,辅助信息!H:I,2,FALSE)</f>
        <v>15108211617</v>
      </c>
      <c r="L1226" s="6" t="str">
        <f>VLOOKUP(B1226,辅助信息!E:J,6,FALSE)</f>
        <v>控制炉批号尽量少,优先安排达钢,提前联系到场规格及数量</v>
      </c>
      <c r="M1226" s="98">
        <v>45779</v>
      </c>
      <c r="O1226" s="71">
        <f ca="1" t="shared" ref="O1226:O1234" si="51">IF(OR(M1226="",N1226&lt;&gt;""),"",MAX(M1226-TODAY(),0))</f>
        <v>0</v>
      </c>
      <c r="P1226" s="71">
        <f ca="1" t="shared" ref="P1226:P1254" si="52">IF(M1226="","",IF(N1226&lt;&gt;"",MAX(N1226-M1226,0),IF(TODAY()&gt;M1226,TODAY()-M1226,0)))</f>
        <v>7</v>
      </c>
      <c r="Q1226" s="8" t="str">
        <f>VLOOKUP(B1226,辅助信息!E:M,9,FALSE)</f>
        <v>ZTWM-CDGS-XS-2024-0134-商投建工达州中医药科技成果示范园项目</v>
      </c>
      <c r="R1226" s="8" t="str">
        <f>_xlfn._xlws.FILTER(辅助信息!D:D,辅助信息!E:E=B1226)</f>
        <v>商投建工达州中医药科技园</v>
      </c>
    </row>
    <row r="1227" hidden="1" spans="2:18">
      <c r="B1227" s="4" t="s">
        <v>47</v>
      </c>
      <c r="C1227" s="5">
        <v>45774</v>
      </c>
      <c r="D1227" s="6" t="str">
        <f>VLOOKUP(B1227,辅助信息!E:K,7,FALSE)</f>
        <v>JWDDCD2025050800081</v>
      </c>
      <c r="E1227" s="6" t="str">
        <f>VLOOKUP(F1227,辅助信息!A:B,2,FALSE)</f>
        <v>盘螺</v>
      </c>
      <c r="F1227" s="4" t="s">
        <v>40</v>
      </c>
      <c r="G1227" s="7">
        <v>15</v>
      </c>
      <c r="H1227" s="117">
        <f>_xlfn.XLOOKUP(C1227&amp;F1227&amp;I1227&amp;J1227,'[1]2025年已发货'!$F:$F&amp;'[1]2025年已发货'!$C:$C&amp;'[1]2025年已发货'!$G:$G&amp;'[1]2025年已发货'!$H:$H,'[1]2025年已发货'!$E:$E,"未发货")</f>
        <v>15</v>
      </c>
      <c r="I1227" s="6" t="str">
        <f>VLOOKUP(B1227,辅助信息!E:I,3,FALSE)</f>
        <v>（商投建工达州中医药科技园-1工区）达州市通川区达州中医药职业学院犀牛大道北段</v>
      </c>
      <c r="J1227" s="6" t="str">
        <f>VLOOKUP(B1227,辅助信息!E:I,4,FALSE)</f>
        <v>程黄刚</v>
      </c>
      <c r="K1227" s="6">
        <f>VLOOKUP(J1227,辅助信息!H:I,2,FALSE)</f>
        <v>15108211617</v>
      </c>
      <c r="L1227" s="6" t="str">
        <f>VLOOKUP(B1227,辅助信息!E:J,6,FALSE)</f>
        <v>控制炉批号尽量少,优先安排达钢,提前联系到场规格及数量</v>
      </c>
      <c r="M1227" s="98">
        <v>45779</v>
      </c>
      <c r="O1227" s="71">
        <f ca="1" t="shared" si="51"/>
        <v>0</v>
      </c>
      <c r="P1227" s="71">
        <f ca="1" t="shared" si="52"/>
        <v>7</v>
      </c>
      <c r="Q1227" s="8" t="str">
        <f>VLOOKUP(B1227,辅助信息!E:M,9,FALSE)</f>
        <v>ZTWM-CDGS-XS-2024-0134-商投建工达州中医药科技成果示范园项目</v>
      </c>
      <c r="R1227" s="8" t="str">
        <f>_xlfn._xlws.FILTER(辅助信息!D:D,辅助信息!E:E=B1227)</f>
        <v>商投建工达州中医药科技园</v>
      </c>
    </row>
    <row r="1228" hidden="1" spans="2:18">
      <c r="B1228" s="4" t="s">
        <v>47</v>
      </c>
      <c r="C1228" s="5">
        <v>45774</v>
      </c>
      <c r="D1228" s="6" t="str">
        <f>VLOOKUP(B1228,辅助信息!E:K,7,FALSE)</f>
        <v>JWDDCD2025050800081</v>
      </c>
      <c r="E1228" s="6" t="str">
        <f>VLOOKUP(F1228,辅助信息!A:B,2,FALSE)</f>
        <v>盘螺</v>
      </c>
      <c r="F1228" s="4" t="s">
        <v>41</v>
      </c>
      <c r="G1228" s="7">
        <v>3</v>
      </c>
      <c r="H1228" s="117">
        <f>_xlfn.XLOOKUP(C1228&amp;F1228&amp;I1228&amp;J1228,'[1]2025年已发货'!$F:$F&amp;'[1]2025年已发货'!$C:$C&amp;'[1]2025年已发货'!$G:$G&amp;'[1]2025年已发货'!$H:$H,'[1]2025年已发货'!$E:$E,"未发货")</f>
        <v>3</v>
      </c>
      <c r="I1228" s="6" t="str">
        <f>VLOOKUP(B1228,辅助信息!E:I,3,FALSE)</f>
        <v>（商投建工达州中医药科技园-1工区）达州市通川区达州中医药职业学院犀牛大道北段</v>
      </c>
      <c r="J1228" s="6" t="str">
        <f>VLOOKUP(B1228,辅助信息!E:I,4,FALSE)</f>
        <v>程黄刚</v>
      </c>
      <c r="K1228" s="6">
        <f>VLOOKUP(J1228,辅助信息!H:I,2,FALSE)</f>
        <v>15108211617</v>
      </c>
      <c r="L1228" s="6" t="str">
        <f>VLOOKUP(B1228,辅助信息!E:J,6,FALSE)</f>
        <v>控制炉批号尽量少,优先安排达钢,提前联系到场规格及数量</v>
      </c>
      <c r="M1228" s="98">
        <v>45779</v>
      </c>
      <c r="O1228" s="71">
        <f ca="1" t="shared" si="51"/>
        <v>0</v>
      </c>
      <c r="P1228" s="71">
        <f ca="1" t="shared" si="52"/>
        <v>7</v>
      </c>
      <c r="Q1228" s="8" t="str">
        <f>VLOOKUP(B1228,辅助信息!E:M,9,FALSE)</f>
        <v>ZTWM-CDGS-XS-2024-0134-商投建工达州中医药科技成果示范园项目</v>
      </c>
      <c r="R1228" s="8" t="str">
        <f>_xlfn._xlws.FILTER(辅助信息!D:D,辅助信息!E:E=B1228)</f>
        <v>商投建工达州中医药科技园</v>
      </c>
    </row>
    <row r="1229" hidden="1" spans="2:18">
      <c r="B1229" s="4" t="s">
        <v>47</v>
      </c>
      <c r="C1229" s="5">
        <v>45774</v>
      </c>
      <c r="D1229" s="6" t="str">
        <f>VLOOKUP(B1229,辅助信息!E:K,7,FALSE)</f>
        <v>JWDDCD2025050800081</v>
      </c>
      <c r="E1229" s="6" t="str">
        <f>VLOOKUP(F1229,辅助信息!A:B,2,FALSE)</f>
        <v>螺纹钢</v>
      </c>
      <c r="F1229" s="4" t="s">
        <v>27</v>
      </c>
      <c r="G1229" s="7">
        <v>21</v>
      </c>
      <c r="H1229" s="117">
        <f>_xlfn.XLOOKUP(C1229&amp;F1229&amp;I1229&amp;J1229,'[1]2025年已发货'!$F:$F&amp;'[1]2025年已发货'!$C:$C&amp;'[1]2025年已发货'!$G:$G&amp;'[1]2025年已发货'!$H:$H,'[1]2025年已发货'!$E:$E,"未发货")</f>
        <v>21</v>
      </c>
      <c r="I1229" s="6" t="str">
        <f>VLOOKUP(B1229,辅助信息!E:I,3,FALSE)</f>
        <v>（商投建工达州中医药科技园-1工区）达州市通川区达州中医药职业学院犀牛大道北段</v>
      </c>
      <c r="J1229" s="6" t="str">
        <f>VLOOKUP(B1229,辅助信息!E:I,4,FALSE)</f>
        <v>程黄刚</v>
      </c>
      <c r="K1229" s="6">
        <f>VLOOKUP(J1229,辅助信息!H:I,2,FALSE)</f>
        <v>15108211617</v>
      </c>
      <c r="L1229" s="6" t="str">
        <f>VLOOKUP(B1229,辅助信息!E:J,6,FALSE)</f>
        <v>控制炉批号尽量少,优先安排达钢,提前联系到场规格及数量</v>
      </c>
      <c r="M1229" s="98">
        <v>45779</v>
      </c>
      <c r="O1229" s="71">
        <f ca="1" t="shared" si="51"/>
        <v>0</v>
      </c>
      <c r="P1229" s="71">
        <f ca="1" t="shared" si="52"/>
        <v>7</v>
      </c>
      <c r="Q1229" s="8" t="str">
        <f>VLOOKUP(B1229,辅助信息!E:M,9,FALSE)</f>
        <v>ZTWM-CDGS-XS-2024-0134-商投建工达州中医药科技成果示范园项目</v>
      </c>
      <c r="R1229" s="8" t="str">
        <f>_xlfn._xlws.FILTER(辅助信息!D:D,辅助信息!E:E=B1229)</f>
        <v>商投建工达州中医药科技园</v>
      </c>
    </row>
    <row r="1230" hidden="1" spans="2:18">
      <c r="B1230" s="4" t="s">
        <v>47</v>
      </c>
      <c r="C1230" s="5">
        <v>45774</v>
      </c>
      <c r="D1230" s="6" t="str">
        <f>VLOOKUP(B1230,辅助信息!E:K,7,FALSE)</f>
        <v>JWDDCD2025050800081</v>
      </c>
      <c r="E1230" s="6" t="str">
        <f>VLOOKUP(F1230,辅助信息!A:B,2,FALSE)</f>
        <v>螺纹钢</v>
      </c>
      <c r="F1230" s="4" t="s">
        <v>32</v>
      </c>
      <c r="G1230" s="7">
        <v>18</v>
      </c>
      <c r="H1230" s="117">
        <f>_xlfn.XLOOKUP(C1230&amp;F1230&amp;I1230&amp;J1230,'[1]2025年已发货'!$F:$F&amp;'[1]2025年已发货'!$C:$C&amp;'[1]2025年已发货'!$G:$G&amp;'[1]2025年已发货'!$H:$H,'[1]2025年已发货'!$E:$E,"未发货")</f>
        <v>13</v>
      </c>
      <c r="I1230" s="6" t="str">
        <f>VLOOKUP(B1230,辅助信息!E:I,3,FALSE)</f>
        <v>（商投建工达州中医药科技园-1工区）达州市通川区达州中医药职业学院犀牛大道北段</v>
      </c>
      <c r="J1230" s="6" t="str">
        <f>VLOOKUP(B1230,辅助信息!E:I,4,FALSE)</f>
        <v>程黄刚</v>
      </c>
      <c r="K1230" s="6">
        <f>VLOOKUP(J1230,辅助信息!H:I,2,FALSE)</f>
        <v>15108211617</v>
      </c>
      <c r="L1230" s="6" t="str">
        <f>VLOOKUP(B1230,辅助信息!E:J,6,FALSE)</f>
        <v>控制炉批号尽量少,优先安排达钢,提前联系到场规格及数量</v>
      </c>
      <c r="M1230" s="98">
        <v>45779</v>
      </c>
      <c r="O1230" s="71">
        <f ca="1" t="shared" si="51"/>
        <v>0</v>
      </c>
      <c r="P1230" s="71">
        <f ca="1" t="shared" si="52"/>
        <v>7</v>
      </c>
      <c r="Q1230" s="8" t="str">
        <f>VLOOKUP(B1230,辅助信息!E:M,9,FALSE)</f>
        <v>ZTWM-CDGS-XS-2024-0134-商投建工达州中医药科技成果示范园项目</v>
      </c>
      <c r="R1230" s="8" t="str">
        <f>_xlfn._xlws.FILTER(辅助信息!D:D,辅助信息!E:E=B1230)</f>
        <v>商投建工达州中医药科技园</v>
      </c>
    </row>
    <row r="1231" hidden="1" spans="2:18">
      <c r="B1231" s="4" t="s">
        <v>47</v>
      </c>
      <c r="C1231" s="5">
        <v>45774</v>
      </c>
      <c r="D1231" s="6" t="str">
        <f>VLOOKUP(B1231,辅助信息!E:K,7,FALSE)</f>
        <v>JWDDCD2025050800081</v>
      </c>
      <c r="E1231" s="6" t="str">
        <f>VLOOKUP(F1231,辅助信息!A:B,2,FALSE)</f>
        <v>螺纹钢</v>
      </c>
      <c r="F1231" s="4" t="s">
        <v>130</v>
      </c>
      <c r="G1231" s="7">
        <v>3</v>
      </c>
      <c r="H1231" s="117">
        <f>_xlfn.XLOOKUP(C1231&amp;F1231&amp;I1231&amp;J1231,'[1]2025年已发货'!$F:$F&amp;'[1]2025年已发货'!$C:$C&amp;'[1]2025年已发货'!$G:$G&amp;'[1]2025年已发货'!$H:$H,'[1]2025年已发货'!$E:$E,"未发货")</f>
        <v>3</v>
      </c>
      <c r="I1231" s="6" t="str">
        <f>VLOOKUP(B1231,辅助信息!E:I,3,FALSE)</f>
        <v>（商投建工达州中医药科技园-1工区）达州市通川区达州中医药职业学院犀牛大道北段</v>
      </c>
      <c r="J1231" s="6" t="str">
        <f>VLOOKUP(B1231,辅助信息!E:I,4,FALSE)</f>
        <v>程黄刚</v>
      </c>
      <c r="K1231" s="6">
        <f>VLOOKUP(J1231,辅助信息!H:I,2,FALSE)</f>
        <v>15108211617</v>
      </c>
      <c r="L1231" s="6" t="str">
        <f>VLOOKUP(B1231,辅助信息!E:J,6,FALSE)</f>
        <v>控制炉批号尽量少,优先安排达钢,提前联系到场规格及数量</v>
      </c>
      <c r="M1231" s="98">
        <v>45779</v>
      </c>
      <c r="O1231" s="71">
        <f ca="1" t="shared" si="51"/>
        <v>0</v>
      </c>
      <c r="P1231" s="71">
        <f ca="1" t="shared" si="52"/>
        <v>7</v>
      </c>
      <c r="Q1231" s="8" t="str">
        <f>VLOOKUP(B1231,辅助信息!E:M,9,FALSE)</f>
        <v>ZTWM-CDGS-XS-2024-0134-商投建工达州中医药科技成果示范园项目</v>
      </c>
      <c r="R1231" s="8" t="str">
        <f>_xlfn._xlws.FILTER(辅助信息!D:D,辅助信息!E:E=B1231)</f>
        <v>商投建工达州中医药科技园</v>
      </c>
    </row>
    <row r="1232" hidden="1" spans="2:18">
      <c r="B1232" s="4" t="s">
        <v>47</v>
      </c>
      <c r="C1232" s="5">
        <v>45774</v>
      </c>
      <c r="D1232" s="6" t="str">
        <f>VLOOKUP(B1232,辅助信息!E:K,7,FALSE)</f>
        <v>JWDDCD2025050800081</v>
      </c>
      <c r="E1232" s="6" t="str">
        <f>VLOOKUP(F1232,辅助信息!A:B,2,FALSE)</f>
        <v>螺纹钢</v>
      </c>
      <c r="F1232" s="4" t="s">
        <v>33</v>
      </c>
      <c r="G1232" s="7">
        <v>15</v>
      </c>
      <c r="H1232" s="117">
        <f>_xlfn.XLOOKUP(C1232&amp;F1232&amp;I1232&amp;J1232,'[1]2025年已发货'!$F:$F&amp;'[1]2025年已发货'!$C:$C&amp;'[1]2025年已发货'!$G:$G&amp;'[1]2025年已发货'!$H:$H,'[1]2025年已发货'!$E:$E,"未发货")</f>
        <v>13</v>
      </c>
      <c r="I1232" s="6" t="str">
        <f>VLOOKUP(B1232,辅助信息!E:I,3,FALSE)</f>
        <v>（商投建工达州中医药科技园-1工区）达州市通川区达州中医药职业学院犀牛大道北段</v>
      </c>
      <c r="J1232" s="6" t="str">
        <f>VLOOKUP(B1232,辅助信息!E:I,4,FALSE)</f>
        <v>程黄刚</v>
      </c>
      <c r="K1232" s="6">
        <f>VLOOKUP(J1232,辅助信息!H:I,2,FALSE)</f>
        <v>15108211617</v>
      </c>
      <c r="L1232" s="6" t="str">
        <f>VLOOKUP(B1232,辅助信息!E:J,6,FALSE)</f>
        <v>控制炉批号尽量少,优先安排达钢,提前联系到场规格及数量</v>
      </c>
      <c r="M1232" s="98">
        <v>45779</v>
      </c>
      <c r="O1232" s="71">
        <f ca="1" t="shared" si="51"/>
        <v>0</v>
      </c>
      <c r="P1232" s="71">
        <f ca="1" t="shared" si="52"/>
        <v>7</v>
      </c>
      <c r="Q1232" s="8" t="str">
        <f>VLOOKUP(B1232,辅助信息!E:M,9,FALSE)</f>
        <v>ZTWM-CDGS-XS-2024-0134-商投建工达州中医药科技成果示范园项目</v>
      </c>
      <c r="R1232" s="8" t="str">
        <f>_xlfn._xlws.FILTER(辅助信息!D:D,辅助信息!E:E=B1232)</f>
        <v>商投建工达州中医药科技园</v>
      </c>
    </row>
    <row r="1233" hidden="1" spans="2:18">
      <c r="B1233" s="4" t="s">
        <v>47</v>
      </c>
      <c r="C1233" s="5">
        <v>45774</v>
      </c>
      <c r="D1233" s="6" t="str">
        <f>VLOOKUP(B1233,辅助信息!E:K,7,FALSE)</f>
        <v>JWDDCD2025050800081</v>
      </c>
      <c r="E1233" s="6" t="str">
        <f>VLOOKUP(F1233,辅助信息!A:B,2,FALSE)</f>
        <v>螺纹钢</v>
      </c>
      <c r="F1233" s="4" t="s">
        <v>28</v>
      </c>
      <c r="G1233" s="7">
        <v>9</v>
      </c>
      <c r="H1233" s="117">
        <f>_xlfn.XLOOKUP(C1233&amp;F1233&amp;I1233&amp;J1233,'[1]2025年已发货'!$F:$F&amp;'[1]2025年已发货'!$C:$C&amp;'[1]2025年已发货'!$G:$G&amp;'[1]2025年已发货'!$H:$H,'[1]2025年已发货'!$E:$E,"未发货")</f>
        <v>9</v>
      </c>
      <c r="I1233" s="6" t="str">
        <f>VLOOKUP(B1233,辅助信息!E:I,3,FALSE)</f>
        <v>（商投建工达州中医药科技园-1工区）达州市通川区达州中医药职业学院犀牛大道北段</v>
      </c>
      <c r="J1233" s="6" t="str">
        <f>VLOOKUP(B1233,辅助信息!E:I,4,FALSE)</f>
        <v>程黄刚</v>
      </c>
      <c r="K1233" s="6">
        <f>VLOOKUP(J1233,辅助信息!H:I,2,FALSE)</f>
        <v>15108211617</v>
      </c>
      <c r="L1233" s="6" t="str">
        <f>VLOOKUP(B1233,辅助信息!E:J,6,FALSE)</f>
        <v>控制炉批号尽量少,优先安排达钢,提前联系到场规格及数量</v>
      </c>
      <c r="M1233" s="98">
        <v>45779</v>
      </c>
      <c r="O1233" s="71">
        <f ca="1" t="shared" si="51"/>
        <v>0</v>
      </c>
      <c r="P1233" s="71">
        <f ca="1" t="shared" si="52"/>
        <v>7</v>
      </c>
      <c r="Q1233" s="8" t="str">
        <f>VLOOKUP(B1233,辅助信息!E:M,9,FALSE)</f>
        <v>ZTWM-CDGS-XS-2024-0134-商投建工达州中医药科技成果示范园项目</v>
      </c>
      <c r="R1233" s="8" t="str">
        <f>_xlfn._xlws.FILTER(辅助信息!D:D,辅助信息!E:E=B1233)</f>
        <v>商投建工达州中医药科技园</v>
      </c>
    </row>
    <row r="1234" hidden="1" spans="2:18">
      <c r="B1234" s="90" t="s">
        <v>47</v>
      </c>
      <c r="C1234" s="91">
        <v>45774</v>
      </c>
      <c r="D1234" s="120" t="str">
        <f>VLOOKUP(B1234,辅助信息!E:K,7,FALSE)</f>
        <v>JWDDCD2025050800081</v>
      </c>
      <c r="E1234" s="120" t="str">
        <f>VLOOKUP(F1234,辅助信息!A:B,2,FALSE)</f>
        <v>螺纹钢</v>
      </c>
      <c r="F1234" s="90" t="s">
        <v>18</v>
      </c>
      <c r="G1234" s="92">
        <v>9</v>
      </c>
      <c r="H1234" s="117" t="str">
        <f>_xlfn.XLOOKUP(C1234&amp;F1234&amp;I1234&amp;J1234,'[1]2025年已发货'!$F:$F&amp;'[1]2025年已发货'!$C:$C&amp;'[1]2025年已发货'!$G:$G&amp;'[1]2025年已发货'!$H:$H,'[1]2025年已发货'!$E:$E,"未发货")</f>
        <v>未发货</v>
      </c>
      <c r="I1234" s="6" t="str">
        <f>VLOOKUP(B1234,辅助信息!E:I,3,FALSE)</f>
        <v>（商投建工达州中医药科技园-1工区）达州市通川区达州中医药职业学院犀牛大道北段</v>
      </c>
      <c r="J1234" s="6" t="str">
        <f>VLOOKUP(B1234,辅助信息!E:I,4,FALSE)</f>
        <v>程黄刚</v>
      </c>
      <c r="K1234" s="6">
        <f>VLOOKUP(J1234,辅助信息!H:I,2,FALSE)</f>
        <v>15108211617</v>
      </c>
      <c r="L1234" s="6" t="str">
        <f>VLOOKUP(B1234,辅助信息!E:J,6,FALSE)</f>
        <v>控制炉批号尽量少,优先安排达钢,提前联系到场规格及数量</v>
      </c>
      <c r="M1234" s="98">
        <v>45779</v>
      </c>
      <c r="O1234" s="71">
        <f ca="1" t="shared" si="51"/>
        <v>0</v>
      </c>
      <c r="P1234" s="71">
        <f ca="1" t="shared" si="52"/>
        <v>7</v>
      </c>
      <c r="Q1234" s="8" t="str">
        <f>VLOOKUP(B1234,辅助信息!E:M,9,FALSE)</f>
        <v>ZTWM-CDGS-XS-2024-0134-商投建工达州中医药科技成果示范园项目</v>
      </c>
      <c r="R1234" s="8" t="str">
        <f>_xlfn._xlws.FILTER(辅助信息!D:D,辅助信息!E:E=B1234)</f>
        <v>商投建工达州中医药科技园</v>
      </c>
    </row>
    <row r="1235" hidden="1" spans="1:18">
      <c r="A1235" s="93"/>
      <c r="B1235" s="4" t="s">
        <v>64</v>
      </c>
      <c r="C1235" s="5">
        <v>45773</v>
      </c>
      <c r="D1235" s="121" t="str">
        <f>VLOOKUP(B1235,辅助信息!E:K,7,FALSE)</f>
        <v>JWDDCD2024102400111</v>
      </c>
      <c r="E1235" s="6" t="str">
        <f>VLOOKUP(F1235,辅助信息!A:B,2,FALSE)</f>
        <v>盘螺</v>
      </c>
      <c r="F1235" s="4" t="s">
        <v>26</v>
      </c>
      <c r="G1235" s="7">
        <v>9</v>
      </c>
      <c r="H1235" s="122" t="str">
        <f>_xlfn.XLOOKUP(C1235&amp;F1235&amp;I1235&amp;J1235,'[1]2025年已发货'!$F:$F&amp;'[1]2025年已发货'!$C:$C&amp;'[1]2025年已发货'!$G:$G&amp;'[1]2025年已发货'!$H:$H,'[1]2025年已发货'!$E:$E,"未发货")</f>
        <v>未发货</v>
      </c>
      <c r="I1235" s="6" t="str">
        <f>VLOOKUP(B1235,辅助信息!E:I,3,FALSE)</f>
        <v>（五冶达州国道542项目-三工区桥梁3工段）四川省达州市达川区赵固镇水文村原村委会下300米</v>
      </c>
      <c r="J1235" s="6" t="str">
        <f>VLOOKUP(B1235,辅助信息!E:I,4,FALSE)</f>
        <v>李代茂</v>
      </c>
      <c r="K1235" s="6">
        <f>VLOOKUP(J1235,辅助信息!H:I,2,FALSE)</f>
        <v>18302833536</v>
      </c>
      <c r="L1235" s="53" t="str">
        <f>VLOOKUP(B1235,辅助信息!E:J,6,FALSE)</f>
        <v>五冶建设送货单,送货车型9.6米,装货前联系收货人核实到场规格,没提前告知进场规格现场不给予接收</v>
      </c>
      <c r="M1235" s="98">
        <v>45773</v>
      </c>
      <c r="O1235" s="71">
        <f ca="1" t="shared" ref="O1235:O1272" si="53">IF(OR(M1235="",N1235&lt;&gt;""),"",MAX(M1235-TODAY(),0))</f>
        <v>0</v>
      </c>
      <c r="P1235" s="71">
        <f ca="1" t="shared" si="52"/>
        <v>13</v>
      </c>
      <c r="Q1235" s="72" t="str">
        <f>VLOOKUP(B1235,辅助信息!E:M,9,FALSE)</f>
        <v>ZTWM-CDGS-XS-2024-0181-五冶天府-国道542项目（二批次）</v>
      </c>
      <c r="R1235" s="8" t="str">
        <f>_xlfn._xlws.FILTER(辅助信息!D:D,辅助信息!E:E=B1235)</f>
        <v>五冶达州国道542项目</v>
      </c>
    </row>
    <row r="1236" hidden="1" spans="1:18">
      <c r="A1236" s="93"/>
      <c r="B1236" s="4" t="s">
        <v>64</v>
      </c>
      <c r="C1236" s="5">
        <v>45773</v>
      </c>
      <c r="D1236" s="123" t="str">
        <f>VLOOKUP(B1236,辅助信息!E:K,7,FALSE)</f>
        <v>JWDDCD2024102400111</v>
      </c>
      <c r="E1236" s="6" t="str">
        <f>VLOOKUP(F1236,辅助信息!A:B,2,FALSE)</f>
        <v>螺纹钢</v>
      </c>
      <c r="F1236" s="4" t="s">
        <v>27</v>
      </c>
      <c r="G1236" s="7">
        <v>6</v>
      </c>
      <c r="H1236" s="122" t="str">
        <f>_xlfn.XLOOKUP(C1236&amp;F1236&amp;I1236&amp;J1236,'[1]2025年已发货'!$F:$F&amp;'[1]2025年已发货'!$C:$C&amp;'[1]2025年已发货'!$G:$G&amp;'[1]2025年已发货'!$H:$H,'[1]2025年已发货'!$E:$E,"未发货")</f>
        <v>未发货</v>
      </c>
      <c r="I1236" s="6" t="str">
        <f>VLOOKUP(B1236,辅助信息!E:I,3,FALSE)</f>
        <v>（五冶达州国道542项目-三工区桥梁3工段）四川省达州市达川区赵固镇水文村原村委会下300米</v>
      </c>
      <c r="J1236" s="6" t="str">
        <f>VLOOKUP(B1236,辅助信息!E:I,4,FALSE)</f>
        <v>李代茂</v>
      </c>
      <c r="K1236" s="6">
        <f>VLOOKUP(J1236,辅助信息!H:I,2,FALSE)</f>
        <v>18302833536</v>
      </c>
      <c r="L1236" s="53" t="str">
        <f>VLOOKUP(B1236,辅助信息!E:J,6,FALSE)</f>
        <v>五冶建设送货单,送货车型9.6米,装货前联系收货人核实到场规格,没提前告知进场规格现场不给予接收</v>
      </c>
      <c r="M1236" s="98">
        <v>45773</v>
      </c>
      <c r="O1236" s="71">
        <f ca="1" t="shared" si="53"/>
        <v>0</v>
      </c>
      <c r="P1236" s="71">
        <f ca="1" t="shared" si="52"/>
        <v>13</v>
      </c>
      <c r="Q1236" s="72" t="str">
        <f>VLOOKUP(B1236,辅助信息!E:M,9,FALSE)</f>
        <v>ZTWM-CDGS-XS-2024-0181-五冶天府-国道542项目（二批次）</v>
      </c>
      <c r="R1236" s="8" t="str">
        <f>_xlfn._xlws.FILTER(辅助信息!D:D,辅助信息!E:E=B1236)</f>
        <v>五冶达州国道542项目</v>
      </c>
    </row>
    <row r="1237" hidden="1" spans="1:18">
      <c r="A1237" s="93"/>
      <c r="B1237" s="4" t="s">
        <v>64</v>
      </c>
      <c r="C1237" s="5">
        <v>45773</v>
      </c>
      <c r="D1237" s="123" t="str">
        <f>VLOOKUP(B1237,辅助信息!E:K,7,FALSE)</f>
        <v>JWDDCD2024102400111</v>
      </c>
      <c r="E1237" s="6" t="str">
        <f>VLOOKUP(F1237,辅助信息!A:B,2,FALSE)</f>
        <v>螺纹钢</v>
      </c>
      <c r="F1237" s="4" t="s">
        <v>19</v>
      </c>
      <c r="G1237" s="7">
        <v>21</v>
      </c>
      <c r="H1237" s="122" t="str">
        <f>_xlfn.XLOOKUP(C1237&amp;F1237&amp;I1237&amp;J1237,'[1]2025年已发货'!$F:$F&amp;'[1]2025年已发货'!$C:$C&amp;'[1]2025年已发货'!$G:$G&amp;'[1]2025年已发货'!$H:$H,'[1]2025年已发货'!$E:$E,"未发货")</f>
        <v>未发货</v>
      </c>
      <c r="I1237" s="6" t="str">
        <f>VLOOKUP(B1237,辅助信息!E:I,3,FALSE)</f>
        <v>（五冶达州国道542项目-三工区桥梁3工段）四川省达州市达川区赵固镇水文村原村委会下300米</v>
      </c>
      <c r="J1237" s="6" t="str">
        <f>VLOOKUP(B1237,辅助信息!E:I,4,FALSE)</f>
        <v>李代茂</v>
      </c>
      <c r="K1237" s="6">
        <f>VLOOKUP(J1237,辅助信息!H:I,2,FALSE)</f>
        <v>18302833536</v>
      </c>
      <c r="L1237" s="53" t="str">
        <f>VLOOKUP(B1237,辅助信息!E:J,6,FALSE)</f>
        <v>五冶建设送货单,送货车型9.6米,装货前联系收货人核实到场规格,没提前告知进场规格现场不给予接收</v>
      </c>
      <c r="M1237" s="98">
        <v>45773</v>
      </c>
      <c r="O1237" s="71">
        <f ca="1" t="shared" si="53"/>
        <v>0</v>
      </c>
      <c r="P1237" s="71">
        <f ca="1" t="shared" si="52"/>
        <v>13</v>
      </c>
      <c r="Q1237" s="72" t="str">
        <f>VLOOKUP(B1237,辅助信息!E:M,9,FALSE)</f>
        <v>ZTWM-CDGS-XS-2024-0181-五冶天府-国道542项目（二批次）</v>
      </c>
      <c r="R1237" s="8" t="str">
        <f>_xlfn._xlws.FILTER(辅助信息!D:D,辅助信息!E:E=B1237)</f>
        <v>五冶达州国道542项目</v>
      </c>
    </row>
    <row r="1238" hidden="1" spans="1:18">
      <c r="A1238" s="93"/>
      <c r="B1238" s="4" t="s">
        <v>64</v>
      </c>
      <c r="C1238" s="5">
        <v>45773</v>
      </c>
      <c r="D1238" s="123" t="str">
        <f>VLOOKUP(B1238,辅助信息!E:K,7,FALSE)</f>
        <v>JWDDCD2024102400111</v>
      </c>
      <c r="E1238" s="6" t="str">
        <f>VLOOKUP(F1238,辅助信息!A:B,2,FALSE)</f>
        <v>螺纹钢</v>
      </c>
      <c r="F1238" s="4" t="s">
        <v>65</v>
      </c>
      <c r="G1238" s="7">
        <v>12</v>
      </c>
      <c r="H1238" s="122" t="str">
        <f>_xlfn.XLOOKUP(C1238&amp;F1238&amp;I1238&amp;J1238,'[1]2025年已发货'!$F:$F&amp;'[1]2025年已发货'!$C:$C&amp;'[1]2025年已发货'!$G:$G&amp;'[1]2025年已发货'!$H:$H,'[1]2025年已发货'!$E:$E,"未发货")</f>
        <v>未发货</v>
      </c>
      <c r="I1238" s="6" t="str">
        <f>VLOOKUP(B1238,辅助信息!E:I,3,FALSE)</f>
        <v>（五冶达州国道542项目-三工区桥梁3工段）四川省达州市达川区赵固镇水文村原村委会下300米</v>
      </c>
      <c r="J1238" s="6" t="str">
        <f>VLOOKUP(B1238,辅助信息!E:I,4,FALSE)</f>
        <v>李代茂</v>
      </c>
      <c r="K1238" s="6">
        <f>VLOOKUP(J1238,辅助信息!H:I,2,FALSE)</f>
        <v>18302833536</v>
      </c>
      <c r="L1238" s="53" t="str">
        <f>VLOOKUP(B1238,辅助信息!E:J,6,FALSE)</f>
        <v>五冶建设送货单,送货车型9.6米,装货前联系收货人核实到场规格,没提前告知进场规格现场不给予接收</v>
      </c>
      <c r="M1238" s="98">
        <v>45773</v>
      </c>
      <c r="O1238" s="71">
        <f ca="1" t="shared" si="53"/>
        <v>0</v>
      </c>
      <c r="P1238" s="71">
        <f ca="1" t="shared" si="52"/>
        <v>13</v>
      </c>
      <c r="Q1238" s="72" t="str">
        <f>VLOOKUP(B1238,辅助信息!E:M,9,FALSE)</f>
        <v>ZTWM-CDGS-XS-2024-0181-五冶天府-国道542项目（二批次）</v>
      </c>
      <c r="R1238" s="8" t="str">
        <f>_xlfn._xlws.FILTER(辅助信息!D:D,辅助信息!E:E=B1238)</f>
        <v>五冶达州国道542项目</v>
      </c>
    </row>
    <row r="1239" hidden="1" spans="1:18">
      <c r="A1239" s="93"/>
      <c r="B1239" s="4" t="s">
        <v>64</v>
      </c>
      <c r="C1239" s="5">
        <v>45773</v>
      </c>
      <c r="D1239" s="123" t="str">
        <f>VLOOKUP(B1239,辅助信息!E:K,7,FALSE)</f>
        <v>JWDDCD2024102400111</v>
      </c>
      <c r="E1239" s="6" t="str">
        <f>VLOOKUP(F1239,辅助信息!A:B,2,FALSE)</f>
        <v>螺纹钢</v>
      </c>
      <c r="F1239" s="4" t="s">
        <v>52</v>
      </c>
      <c r="G1239" s="7">
        <v>15</v>
      </c>
      <c r="H1239" s="122" t="str">
        <f>_xlfn.XLOOKUP(C1239&amp;F1239&amp;I1239&amp;J1239,'[1]2025年已发货'!$F:$F&amp;'[1]2025年已发货'!$C:$C&amp;'[1]2025年已发货'!$G:$G&amp;'[1]2025年已发货'!$H:$H,'[1]2025年已发货'!$E:$E,"未发货")</f>
        <v>未发货</v>
      </c>
      <c r="I1239" s="6" t="str">
        <f>VLOOKUP(B1239,辅助信息!E:I,3,FALSE)</f>
        <v>（五冶达州国道542项目-三工区桥梁3工段）四川省达州市达川区赵固镇水文村原村委会下300米</v>
      </c>
      <c r="J1239" s="6" t="str">
        <f>VLOOKUP(B1239,辅助信息!E:I,4,FALSE)</f>
        <v>李代茂</v>
      </c>
      <c r="K1239" s="6">
        <f>VLOOKUP(J1239,辅助信息!H:I,2,FALSE)</f>
        <v>18302833536</v>
      </c>
      <c r="L1239" s="53" t="str">
        <f>VLOOKUP(B1239,辅助信息!E:J,6,FALSE)</f>
        <v>五冶建设送货单,送货车型9.6米,装货前联系收货人核实到场规格,没提前告知进场规格现场不给予接收</v>
      </c>
      <c r="M1239" s="98">
        <v>45773</v>
      </c>
      <c r="O1239" s="71">
        <f ca="1" t="shared" si="53"/>
        <v>0</v>
      </c>
      <c r="P1239" s="71">
        <f ca="1" t="shared" si="52"/>
        <v>13</v>
      </c>
      <c r="Q1239" s="72" t="str">
        <f>VLOOKUP(B1239,辅助信息!E:M,9,FALSE)</f>
        <v>ZTWM-CDGS-XS-2024-0181-五冶天府-国道542项目（二批次）</v>
      </c>
      <c r="R1239" s="8" t="str">
        <f>_xlfn._xlws.FILTER(辅助信息!D:D,辅助信息!E:E=B1239)</f>
        <v>五冶达州国道542项目</v>
      </c>
    </row>
    <row r="1240" hidden="1" spans="1:18">
      <c r="A1240" s="93"/>
      <c r="B1240" s="4" t="s">
        <v>70</v>
      </c>
      <c r="C1240" s="5">
        <v>45773</v>
      </c>
      <c r="D1240" s="123" t="str">
        <f>VLOOKUP(B1240,辅助信息!E:K,7,FALSE)</f>
        <v>JWDDCD2024102400111</v>
      </c>
      <c r="E1240" s="6" t="str">
        <f>VLOOKUP(F1240,辅助信息!A:B,2,FALSE)</f>
        <v>螺纹钢</v>
      </c>
      <c r="F1240" s="4" t="s">
        <v>27</v>
      </c>
      <c r="G1240" s="7">
        <v>8</v>
      </c>
      <c r="H1240" s="122" t="str">
        <f>_xlfn.XLOOKUP(C1240&amp;F1240&amp;I1240&amp;J1240,'[1]2025年已发货'!$F:$F&amp;'[1]2025年已发货'!$C:$C&amp;'[1]2025年已发货'!$G:$G&amp;'[1]2025年已发货'!$H:$H,'[1]2025年已发货'!$E:$E,"未发货")</f>
        <v>未发货</v>
      </c>
      <c r="I1240" s="6" t="str">
        <f>VLOOKUP(B1240,辅助信息!E:I,3,FALSE)</f>
        <v>（五冶达州国道542项目-一工区路基二工段）四川省达州市达川区石桥镇列宁街熊家营</v>
      </c>
      <c r="J1240" s="6" t="str">
        <f>VLOOKUP(B1240,辅助信息!E:I,4,FALSE)</f>
        <v>黄纯益</v>
      </c>
      <c r="K1240" s="6">
        <f>VLOOKUP(J1240,辅助信息!H:I,2,FALSE)</f>
        <v>13518257339</v>
      </c>
      <c r="L1240" s="53" t="str">
        <f>VLOOKUP(B1240,辅助信息!E:J,6,FALSE)</f>
        <v>五冶建设送货单,送货车型13米(不要高栏车),装货前联系收货人核实到场规格,没提前告知进场规格现场不给予接收</v>
      </c>
      <c r="M1240" s="98">
        <v>45773</v>
      </c>
      <c r="O1240" s="71">
        <f ca="1" t="shared" si="53"/>
        <v>0</v>
      </c>
      <c r="P1240" s="71">
        <f ca="1" t="shared" si="52"/>
        <v>13</v>
      </c>
      <c r="Q1240" s="72" t="str">
        <f>VLOOKUP(B1240,辅助信息!E:M,9,FALSE)</f>
        <v>ZTWM-CDGS-XS-2024-0181-五冶天府-国道542项目（二批次）</v>
      </c>
      <c r="R1240" s="8" t="str">
        <f>_xlfn._xlws.FILTER(辅助信息!D:D,辅助信息!E:E=B1240)</f>
        <v>五冶达州国道542项目</v>
      </c>
    </row>
    <row r="1241" hidden="1" spans="1:18">
      <c r="A1241" s="93"/>
      <c r="B1241" s="4" t="s">
        <v>87</v>
      </c>
      <c r="C1241" s="5">
        <v>45773</v>
      </c>
      <c r="D1241" s="123" t="str">
        <f>VLOOKUP(B1241,辅助信息!E:K,7,FALSE)</f>
        <v>JWDDCD2024102400111</v>
      </c>
      <c r="E1241" s="6" t="str">
        <f>VLOOKUP(F1241,辅助信息!A:B,2,FALSE)</f>
        <v>螺纹钢</v>
      </c>
      <c r="F1241" s="4" t="s">
        <v>27</v>
      </c>
      <c r="G1241" s="7">
        <v>24</v>
      </c>
      <c r="H1241" s="122" t="str">
        <f>_xlfn.XLOOKUP(C1241&amp;F1241&amp;I1241&amp;J1241,'[1]2025年已发货'!$F:$F&amp;'[1]2025年已发货'!$C:$C&amp;'[1]2025年已发货'!$G:$G&amp;'[1]2025年已发货'!$H:$H,'[1]2025年已发货'!$E:$E,"未发货")</f>
        <v>未发货</v>
      </c>
      <c r="I1241" s="6" t="str">
        <f>VLOOKUP(B1241,辅助信息!E:I,3,FALSE)</f>
        <v>（五冶达州国道542项目-一工区桥梁二工段）四川省达州市达川区达川区石梯镇石成村</v>
      </c>
      <c r="J1241" s="6" t="str">
        <f>VLOOKUP(B1241,辅助信息!E:I,4,FALSE)</f>
        <v>夏树彬</v>
      </c>
      <c r="K1241" s="6">
        <f>VLOOKUP(J1241,辅助信息!H:I,2,FALSE)</f>
        <v>13518183653</v>
      </c>
      <c r="L1241" s="53" t="str">
        <f>VLOOKUP(B1241,辅助信息!E:J,6,FALSE)</f>
        <v>五冶建设送货单,送货车型9.6米,装货前联系收货人核实到场规格,没提前告知进场规格现场不给予接收</v>
      </c>
      <c r="M1241" s="98">
        <v>45773</v>
      </c>
      <c r="O1241" s="71">
        <f ca="1" t="shared" si="53"/>
        <v>0</v>
      </c>
      <c r="P1241" s="71">
        <f ca="1" t="shared" si="52"/>
        <v>13</v>
      </c>
      <c r="Q1241" s="72" t="str">
        <f>VLOOKUP(B1241,辅助信息!E:M,9,FALSE)</f>
        <v>ZTWM-CDGS-XS-2024-0181-五冶天府-国道542项目（二批次）</v>
      </c>
      <c r="R1241" s="8" t="str">
        <f>_xlfn._xlws.FILTER(辅助信息!D:D,辅助信息!E:E=B1241)</f>
        <v>五冶达州国道542项目</v>
      </c>
    </row>
    <row r="1242" hidden="1" spans="1:18">
      <c r="A1242" s="93"/>
      <c r="B1242" s="4" t="s">
        <v>87</v>
      </c>
      <c r="C1242" s="5">
        <v>45773</v>
      </c>
      <c r="D1242" s="123" t="str">
        <f>VLOOKUP(B1242,辅助信息!E:K,7,FALSE)</f>
        <v>JWDDCD2024102400111</v>
      </c>
      <c r="E1242" s="6" t="str">
        <f>VLOOKUP(F1242,辅助信息!A:B,2,FALSE)</f>
        <v>螺纹钢</v>
      </c>
      <c r="F1242" s="4" t="s">
        <v>19</v>
      </c>
      <c r="G1242" s="7">
        <v>12</v>
      </c>
      <c r="H1242" s="122" t="str">
        <f>_xlfn.XLOOKUP(C1242&amp;F1242&amp;I1242&amp;J1242,'[1]2025年已发货'!$F:$F&amp;'[1]2025年已发货'!$C:$C&amp;'[1]2025年已发货'!$G:$G&amp;'[1]2025年已发货'!$H:$H,'[1]2025年已发货'!$E:$E,"未发货")</f>
        <v>未发货</v>
      </c>
      <c r="I1242" s="6" t="str">
        <f>VLOOKUP(B1242,辅助信息!E:I,3,FALSE)</f>
        <v>（五冶达州国道542项目-一工区桥梁二工段）四川省达州市达川区达川区石梯镇石成村</v>
      </c>
      <c r="J1242" s="6" t="str">
        <f>VLOOKUP(B1242,辅助信息!E:I,4,FALSE)</f>
        <v>夏树彬</v>
      </c>
      <c r="K1242" s="6">
        <f>VLOOKUP(J1242,辅助信息!H:I,2,FALSE)</f>
        <v>13518183653</v>
      </c>
      <c r="L1242" s="53" t="str">
        <f>VLOOKUP(B1242,辅助信息!E:J,6,FALSE)</f>
        <v>五冶建设送货单,送货车型9.6米,装货前联系收货人核实到场规格,没提前告知进场规格现场不给予接收</v>
      </c>
      <c r="M1242" s="98">
        <v>45773</v>
      </c>
      <c r="O1242" s="71">
        <f ca="1" t="shared" si="53"/>
        <v>0</v>
      </c>
      <c r="P1242" s="71">
        <f ca="1" t="shared" si="52"/>
        <v>13</v>
      </c>
      <c r="Q1242" s="72" t="str">
        <f>VLOOKUP(B1242,辅助信息!E:M,9,FALSE)</f>
        <v>ZTWM-CDGS-XS-2024-0181-五冶天府-国道542项目（二批次）</v>
      </c>
      <c r="R1242" s="8" t="str">
        <f>_xlfn._xlws.FILTER(辅助信息!D:D,辅助信息!E:E=B1242)</f>
        <v>五冶达州国道542项目</v>
      </c>
    </row>
    <row r="1243" hidden="1" spans="1:18">
      <c r="A1243" s="93"/>
      <c r="B1243" s="4" t="s">
        <v>29</v>
      </c>
      <c r="C1243" s="5">
        <v>45773</v>
      </c>
      <c r="D1243" s="123" t="str">
        <f>VLOOKUP(B1243,辅助信息!E:K,7,FALSE)</f>
        <v>JWDDCD2024102400111</v>
      </c>
      <c r="E1243" s="6" t="str">
        <f>VLOOKUP(F1243,辅助信息!A:B,2,FALSE)</f>
        <v>螺纹钢</v>
      </c>
      <c r="F1243" s="4" t="s">
        <v>28</v>
      </c>
      <c r="G1243" s="7">
        <v>27</v>
      </c>
      <c r="H1243" s="122" t="str">
        <f>_xlfn.XLOOKUP(C1243&amp;F1243&amp;I1243&amp;J1243,'[1]2025年已发货'!$F:$F&amp;'[1]2025年已发货'!$C:$C&amp;'[1]2025年已发货'!$G:$G&amp;'[1]2025年已发货'!$H:$H,'[1]2025年已发货'!$E:$E,"未发货")</f>
        <v>未发货</v>
      </c>
      <c r="I1243" s="6" t="str">
        <f>VLOOKUP(B1243,辅助信息!E:I,3,FALSE)</f>
        <v>（五冶达州国道542项目-二工区黄家湾隧道工段）四川省达州市达川区赵固镇黄家坡</v>
      </c>
      <c r="J1243" s="6" t="str">
        <f>VLOOKUP(B1243,辅助信息!E:I,4,FALSE)</f>
        <v>罗永方</v>
      </c>
      <c r="K1243" s="6">
        <f>VLOOKUP(J1243,辅助信息!H:I,2,FALSE)</f>
        <v>13551450899</v>
      </c>
      <c r="L1243" s="53" t="str">
        <f>VLOOKUP(B1243,辅助信息!E:J,6,FALSE)</f>
        <v>五冶建设送货单,4份材质书,送货车型9.6米,装货前联系收货人核实到场规格,没提前告知进场规格现场不给予接收</v>
      </c>
      <c r="M1243" s="98">
        <v>45773</v>
      </c>
      <c r="O1243" s="71">
        <f ca="1" t="shared" si="53"/>
        <v>0</v>
      </c>
      <c r="P1243" s="71">
        <f ca="1" t="shared" si="52"/>
        <v>13</v>
      </c>
      <c r="Q1243" s="72" t="str">
        <f>VLOOKUP(B1243,辅助信息!E:M,9,FALSE)</f>
        <v>ZTWM-CDGS-XS-2024-0181-五冶天府-国道542项目（二批次）</v>
      </c>
      <c r="R1243" s="8" t="str">
        <f>_xlfn._xlws.FILTER(辅助信息!D:D,辅助信息!E:E=B1243)</f>
        <v>五冶达州国道542项目</v>
      </c>
    </row>
    <row r="1244" hidden="1" spans="1:18">
      <c r="A1244" s="93"/>
      <c r="B1244" s="4" t="s">
        <v>78</v>
      </c>
      <c r="C1244" s="5">
        <v>45773</v>
      </c>
      <c r="D1244" s="123" t="str">
        <f>VLOOKUP(B1244,辅助信息!E:K,7,FALSE)</f>
        <v>JWDDCD2024102400111</v>
      </c>
      <c r="E1244" s="6" t="str">
        <f>VLOOKUP(F1244,辅助信息!A:B,2,FALSE)</f>
        <v>螺纹钢</v>
      </c>
      <c r="F1244" s="4" t="s">
        <v>27</v>
      </c>
      <c r="G1244" s="7">
        <v>3</v>
      </c>
      <c r="H1244" s="122" t="str">
        <f>_xlfn.XLOOKUP(C1244&amp;F1244&amp;I1244&amp;J1244,'[1]2025年已发货'!$F:$F&amp;'[1]2025年已发货'!$C:$C&amp;'[1]2025年已发货'!$G:$G&amp;'[1]2025年已发货'!$H:$H,'[1]2025年已发货'!$E:$E,"未发货")</f>
        <v>未发货</v>
      </c>
      <c r="I1244" s="6" t="str">
        <f>VLOOKUP(B1244,辅助信息!E:I,3,FALSE)</f>
        <v>（五冶达州国道542项目-二工区巴河特大桥工段-4号墩）达州市达川区桥湾镇陈余村</v>
      </c>
      <c r="J1244" s="6" t="str">
        <f>VLOOKUP(B1244,辅助信息!E:I,4,FALSE)</f>
        <v>谭福中</v>
      </c>
      <c r="K1244" s="6">
        <f>VLOOKUP(J1244,辅助信息!H:I,2,FALSE)</f>
        <v>15828538619</v>
      </c>
      <c r="L1244" s="53" t="str">
        <f>VLOOKUP(B1244,辅助信息!E:J,6,FALSE)</f>
        <v>五冶建设送货单,4份材质书,送货车型9.6米,装货前联系收货人核实到场规格,没提前告知进场规格现场不给予接收</v>
      </c>
      <c r="M1244" s="98">
        <v>45773</v>
      </c>
      <c r="O1244" s="71">
        <f ca="1" t="shared" si="53"/>
        <v>0</v>
      </c>
      <c r="P1244" s="71">
        <f ca="1" t="shared" si="52"/>
        <v>13</v>
      </c>
      <c r="Q1244" s="72" t="str">
        <f>VLOOKUP(B1244,辅助信息!E:M,9,FALSE)</f>
        <v>ZTWM-CDGS-XS-2024-0181-五冶天府-国道542项目（二批次）</v>
      </c>
      <c r="R1244" s="8" t="str">
        <f>_xlfn._xlws.FILTER(辅助信息!D:D,辅助信息!E:E=B1244)</f>
        <v>五冶达州国道542项目</v>
      </c>
    </row>
    <row r="1245" hidden="1" spans="1:18">
      <c r="A1245" s="93"/>
      <c r="B1245" s="4" t="s">
        <v>78</v>
      </c>
      <c r="C1245" s="5">
        <v>45773</v>
      </c>
      <c r="D1245" s="123" t="str">
        <f>VLOOKUP(B1245,辅助信息!E:K,7,FALSE)</f>
        <v>JWDDCD2024102400111</v>
      </c>
      <c r="E1245" s="6" t="str">
        <f>VLOOKUP(F1245,辅助信息!A:B,2,FALSE)</f>
        <v>螺纹钢</v>
      </c>
      <c r="F1245" s="4" t="s">
        <v>33</v>
      </c>
      <c r="G1245" s="7">
        <v>30</v>
      </c>
      <c r="H1245" s="122" t="str">
        <f>_xlfn.XLOOKUP(C1245&amp;F1245&amp;I1245&amp;J1245,'[1]2025年已发货'!$F:$F&amp;'[1]2025年已发货'!$C:$C&amp;'[1]2025年已发货'!$G:$G&amp;'[1]2025年已发货'!$H:$H,'[1]2025年已发货'!$E:$E,"未发货")</f>
        <v>未发货</v>
      </c>
      <c r="I1245" s="6" t="str">
        <f>VLOOKUP(B1245,辅助信息!E:I,3,FALSE)</f>
        <v>（五冶达州国道542项目-二工区巴河特大桥工段-4号墩）达州市达川区桥湾镇陈余村</v>
      </c>
      <c r="J1245" s="6" t="str">
        <f>VLOOKUP(B1245,辅助信息!E:I,4,FALSE)</f>
        <v>谭福中</v>
      </c>
      <c r="K1245" s="6">
        <f>VLOOKUP(J1245,辅助信息!H:I,2,FALSE)</f>
        <v>15828538619</v>
      </c>
      <c r="L1245" s="53" t="str">
        <f>VLOOKUP(B1245,辅助信息!E:J,6,FALSE)</f>
        <v>五冶建设送货单,4份材质书,送货车型9.6米,装货前联系收货人核实到场规格,没提前告知进场规格现场不给予接收</v>
      </c>
      <c r="M1245" s="98">
        <v>45773</v>
      </c>
      <c r="O1245" s="71">
        <f ca="1" t="shared" si="53"/>
        <v>0</v>
      </c>
      <c r="P1245" s="71">
        <f ca="1" t="shared" si="52"/>
        <v>13</v>
      </c>
      <c r="Q1245" s="72" t="str">
        <f>VLOOKUP(B1245,辅助信息!E:M,9,FALSE)</f>
        <v>ZTWM-CDGS-XS-2024-0181-五冶天府-国道542项目（二批次）</v>
      </c>
      <c r="R1245" s="8" t="str">
        <f>_xlfn._xlws.FILTER(辅助信息!D:D,辅助信息!E:E=B1245)</f>
        <v>五冶达州国道542项目</v>
      </c>
    </row>
    <row r="1246" hidden="1" spans="1:18">
      <c r="A1246" s="84"/>
      <c r="B1246" s="4" t="s">
        <v>78</v>
      </c>
      <c r="C1246" s="5">
        <v>45773</v>
      </c>
      <c r="D1246" s="123" t="str">
        <f>VLOOKUP(B1246,辅助信息!E:K,7,FALSE)</f>
        <v>JWDDCD2024102400111</v>
      </c>
      <c r="E1246" s="6" t="str">
        <f>VLOOKUP(F1246,辅助信息!A:B,2,FALSE)</f>
        <v>螺纹钢</v>
      </c>
      <c r="F1246" s="4" t="s">
        <v>28</v>
      </c>
      <c r="G1246" s="7">
        <v>3</v>
      </c>
      <c r="H1246" s="122" t="str">
        <f>_xlfn.XLOOKUP(C1246&amp;F1246&amp;I1246&amp;J1246,'[1]2025年已发货'!$F:$F&amp;'[1]2025年已发货'!$C:$C&amp;'[1]2025年已发货'!$G:$G&amp;'[1]2025年已发货'!$H:$H,'[1]2025年已发货'!$E:$E,"未发货")</f>
        <v>未发货</v>
      </c>
      <c r="I1246" s="6" t="str">
        <f>VLOOKUP(B1246,辅助信息!E:I,3,FALSE)</f>
        <v>（五冶达州国道542项目-二工区巴河特大桥工段-4号墩）达州市达川区桥湾镇陈余村</v>
      </c>
      <c r="J1246" s="6" t="str">
        <f>VLOOKUP(B1246,辅助信息!E:I,4,FALSE)</f>
        <v>谭福中</v>
      </c>
      <c r="K1246" s="6">
        <f>VLOOKUP(J1246,辅助信息!H:I,2,FALSE)</f>
        <v>15828538619</v>
      </c>
      <c r="L1246" s="53" t="str">
        <f>VLOOKUP(B1246,辅助信息!E:J,6,FALSE)</f>
        <v>五冶建设送货单,4份材质书,送货车型9.6米,装货前联系收货人核实到场规格,没提前告知进场规格现场不给予接收</v>
      </c>
      <c r="M1246" s="98">
        <v>45773</v>
      </c>
      <c r="O1246" s="71">
        <f ca="1" t="shared" si="53"/>
        <v>0</v>
      </c>
      <c r="P1246" s="71">
        <f ca="1" t="shared" si="52"/>
        <v>13</v>
      </c>
      <c r="Q1246" s="72" t="str">
        <f>VLOOKUP(B1246,辅助信息!E:M,9,FALSE)</f>
        <v>ZTWM-CDGS-XS-2024-0181-五冶天府-国道542项目（二批次）</v>
      </c>
      <c r="R1246" s="8" t="str">
        <f>_xlfn._xlws.FILTER(辅助信息!D:D,辅助信息!E:E=B1246)</f>
        <v>五冶达州国道542项目</v>
      </c>
    </row>
    <row r="1247" hidden="1" spans="1:18">
      <c r="A1247" s="84"/>
      <c r="B1247" s="4" t="s">
        <v>54</v>
      </c>
      <c r="C1247" s="5">
        <v>45773</v>
      </c>
      <c r="D1247" s="123" t="str">
        <f>VLOOKUP(B1247,辅助信息!E:K,7,FALSE)</f>
        <v>JWDDCD2024102400111</v>
      </c>
      <c r="E1247" s="6" t="str">
        <f>VLOOKUP(F1247,辅助信息!A:B,2,FALSE)</f>
        <v>螺纹钢</v>
      </c>
      <c r="F1247" s="4" t="s">
        <v>27</v>
      </c>
      <c r="G1247" s="7">
        <v>26</v>
      </c>
      <c r="H1247" s="122" t="str">
        <f>_xlfn.XLOOKUP(C1247&amp;F1247&amp;I1247&amp;J1247,'[1]2025年已发货'!$F:$F&amp;'[1]2025年已发货'!$C:$C&amp;'[1]2025年已发货'!$G:$G&amp;'[1]2025年已发货'!$H:$H,'[1]2025年已发货'!$E:$E,"未发货")</f>
        <v>未发货</v>
      </c>
      <c r="I1247" s="6" t="str">
        <f>VLOOKUP(B1247,辅助信息!E:I,3,FALSE)</f>
        <v>（五冶达州国道542项目-二工区巴河特大桥工段-5号墩）四川省达州市达川区石梯镇固家村村民委员会</v>
      </c>
      <c r="J1247" s="6" t="str">
        <f>VLOOKUP(B1247,辅助信息!E:I,4,FALSE)</f>
        <v>谭福中</v>
      </c>
      <c r="K1247" s="6">
        <f>VLOOKUP(J1247,辅助信息!H:I,2,FALSE)</f>
        <v>15828538619</v>
      </c>
      <c r="L1247" s="53" t="str">
        <f>VLOOKUP(B1247,辅助信息!E:J,6,FALSE)</f>
        <v>五冶建设送货单,4份材质书,送货车型13米,装货前联系收货人核实到场规格,没提前告知进场规格现场不给予接收</v>
      </c>
      <c r="M1247" s="98">
        <v>45773</v>
      </c>
      <c r="O1247" s="71">
        <f ca="1" t="shared" si="53"/>
        <v>0</v>
      </c>
      <c r="P1247" s="71">
        <f ca="1" t="shared" si="52"/>
        <v>13</v>
      </c>
      <c r="Q1247" s="72" t="str">
        <f>VLOOKUP(B1247,辅助信息!E:M,9,FALSE)</f>
        <v>ZTWM-CDGS-XS-2024-0181-五冶天府-国道542项目（二批次）</v>
      </c>
      <c r="R1247" s="8" t="str">
        <f>_xlfn._xlws.FILTER(辅助信息!D:D,辅助信息!E:E=B1247)</f>
        <v>五冶达州国道542项目</v>
      </c>
    </row>
    <row r="1248" hidden="1" spans="1:18">
      <c r="A1248" s="84"/>
      <c r="B1248" s="4" t="s">
        <v>54</v>
      </c>
      <c r="C1248" s="5">
        <v>45773</v>
      </c>
      <c r="D1248" s="123" t="str">
        <f>VLOOKUP(B1248,辅助信息!E:K,7,FALSE)</f>
        <v>JWDDCD2024102400111</v>
      </c>
      <c r="E1248" s="6" t="str">
        <f>VLOOKUP(F1248,辅助信息!A:B,2,FALSE)</f>
        <v>螺纹钢</v>
      </c>
      <c r="F1248" s="4" t="s">
        <v>32</v>
      </c>
      <c r="G1248" s="7">
        <v>33</v>
      </c>
      <c r="H1248" s="122" t="str">
        <f>_xlfn.XLOOKUP(C1248&amp;F1248&amp;I1248&amp;J1248,'[1]2025年已发货'!$F:$F&amp;'[1]2025年已发货'!$C:$C&amp;'[1]2025年已发货'!$G:$G&amp;'[1]2025年已发货'!$H:$H,'[1]2025年已发货'!$E:$E,"未发货")</f>
        <v>未发货</v>
      </c>
      <c r="I1248" s="6" t="str">
        <f>VLOOKUP(B1248,辅助信息!E:I,3,FALSE)</f>
        <v>（五冶达州国道542项目-二工区巴河特大桥工段-5号墩）四川省达州市达川区石梯镇固家村村民委员会</v>
      </c>
      <c r="J1248" s="6" t="str">
        <f>VLOOKUP(B1248,辅助信息!E:I,4,FALSE)</f>
        <v>谭福中</v>
      </c>
      <c r="K1248" s="6">
        <f>VLOOKUP(J1248,辅助信息!H:I,2,FALSE)</f>
        <v>15828538619</v>
      </c>
      <c r="L1248" s="53" t="str">
        <f>VLOOKUP(B1248,辅助信息!E:J,6,FALSE)</f>
        <v>五冶建设送货单,4份材质书,送货车型13米,装货前联系收货人核实到场规格,没提前告知进场规格现场不给予接收</v>
      </c>
      <c r="M1248" s="98">
        <v>45773</v>
      </c>
      <c r="O1248" s="71">
        <f ca="1" t="shared" si="53"/>
        <v>0</v>
      </c>
      <c r="P1248" s="71">
        <f ca="1" t="shared" si="52"/>
        <v>13</v>
      </c>
      <c r="Q1248" s="72" t="str">
        <f>VLOOKUP(B1248,辅助信息!E:M,9,FALSE)</f>
        <v>ZTWM-CDGS-XS-2024-0181-五冶天府-国道542项目（二批次）</v>
      </c>
      <c r="R1248" s="8" t="str">
        <f>_xlfn._xlws.FILTER(辅助信息!D:D,辅助信息!E:E=B1248)</f>
        <v>五冶达州国道542项目</v>
      </c>
    </row>
    <row r="1249" hidden="1" spans="1:18">
      <c r="A1249" s="84"/>
      <c r="B1249" s="4" t="s">
        <v>54</v>
      </c>
      <c r="C1249" s="5">
        <v>45773</v>
      </c>
      <c r="D1249" s="123" t="str">
        <f>VLOOKUP(B1249,辅助信息!E:K,7,FALSE)</f>
        <v>JWDDCD2024102400111</v>
      </c>
      <c r="E1249" s="6" t="str">
        <f>VLOOKUP(F1249,辅助信息!A:B,2,FALSE)</f>
        <v>螺纹钢</v>
      </c>
      <c r="F1249" s="4" t="s">
        <v>33</v>
      </c>
      <c r="G1249" s="7">
        <v>70</v>
      </c>
      <c r="H1249" s="122" t="str">
        <f>_xlfn.XLOOKUP(C1249&amp;F1249&amp;I1249&amp;J1249,'[1]2025年已发货'!$F:$F&amp;'[1]2025年已发货'!$C:$C&amp;'[1]2025年已发货'!$G:$G&amp;'[1]2025年已发货'!$H:$H,'[1]2025年已发货'!$E:$E,"未发货")</f>
        <v>未发货</v>
      </c>
      <c r="I1249" s="6" t="str">
        <f>VLOOKUP(B1249,辅助信息!E:I,3,FALSE)</f>
        <v>（五冶达州国道542项目-二工区巴河特大桥工段-5号墩）四川省达州市达川区石梯镇固家村村民委员会</v>
      </c>
      <c r="J1249" s="6" t="str">
        <f>VLOOKUP(B1249,辅助信息!E:I,4,FALSE)</f>
        <v>谭福中</v>
      </c>
      <c r="K1249" s="6">
        <f>VLOOKUP(J1249,辅助信息!H:I,2,FALSE)</f>
        <v>15828538619</v>
      </c>
      <c r="L1249" s="53" t="str">
        <f>VLOOKUP(B1249,辅助信息!E:J,6,FALSE)</f>
        <v>五冶建设送货单,4份材质书,送货车型13米,装货前联系收货人核实到场规格,没提前告知进场规格现场不给予接收</v>
      </c>
      <c r="M1249" s="98">
        <v>45773</v>
      </c>
      <c r="O1249" s="71">
        <f ca="1" t="shared" si="53"/>
        <v>0</v>
      </c>
      <c r="P1249" s="71">
        <f ca="1" t="shared" si="52"/>
        <v>13</v>
      </c>
      <c r="Q1249" s="72" t="str">
        <f>VLOOKUP(B1249,辅助信息!E:M,9,FALSE)</f>
        <v>ZTWM-CDGS-XS-2024-0181-五冶天府-国道542项目（二批次）</v>
      </c>
      <c r="R1249" s="8" t="str">
        <f>_xlfn._xlws.FILTER(辅助信息!D:D,辅助信息!E:E=B1249)</f>
        <v>五冶达州国道542项目</v>
      </c>
    </row>
    <row r="1250" hidden="1" spans="1:18">
      <c r="A1250" s="84"/>
      <c r="B1250" s="4" t="s">
        <v>54</v>
      </c>
      <c r="C1250" s="5">
        <v>45773</v>
      </c>
      <c r="D1250" s="123" t="str">
        <f>VLOOKUP(B1250,辅助信息!E:K,7,FALSE)</f>
        <v>JWDDCD2024102400111</v>
      </c>
      <c r="E1250" s="6" t="str">
        <f>VLOOKUP(F1250,辅助信息!A:B,2,FALSE)</f>
        <v>螺纹钢</v>
      </c>
      <c r="F1250" s="4" t="s">
        <v>28</v>
      </c>
      <c r="G1250" s="7">
        <v>33</v>
      </c>
      <c r="H1250" s="122" t="str">
        <f>_xlfn.XLOOKUP(C1250&amp;F1250&amp;I1250&amp;J1250,'[1]2025年已发货'!$F:$F&amp;'[1]2025年已发货'!$C:$C&amp;'[1]2025年已发货'!$G:$G&amp;'[1]2025年已发货'!$H:$H,'[1]2025年已发货'!$E:$E,"未发货")</f>
        <v>未发货</v>
      </c>
      <c r="I1250" s="6" t="str">
        <f>VLOOKUP(B1250,辅助信息!E:I,3,FALSE)</f>
        <v>（五冶达州国道542项目-二工区巴河特大桥工段-5号墩）四川省达州市达川区石梯镇固家村村民委员会</v>
      </c>
      <c r="J1250" s="6" t="str">
        <f>VLOOKUP(B1250,辅助信息!E:I,4,FALSE)</f>
        <v>谭福中</v>
      </c>
      <c r="K1250" s="6">
        <f>VLOOKUP(J1250,辅助信息!H:I,2,FALSE)</f>
        <v>15828538619</v>
      </c>
      <c r="L1250" s="53" t="str">
        <f>VLOOKUP(B1250,辅助信息!E:J,6,FALSE)</f>
        <v>五冶建设送货单,4份材质书,送货车型13米,装货前联系收货人核实到场规格,没提前告知进场规格现场不给予接收</v>
      </c>
      <c r="M1250" s="98">
        <v>45773</v>
      </c>
      <c r="O1250" s="71">
        <f ca="1" t="shared" si="53"/>
        <v>0</v>
      </c>
      <c r="P1250" s="71">
        <f ca="1" t="shared" si="52"/>
        <v>13</v>
      </c>
      <c r="Q1250" s="72" t="str">
        <f>VLOOKUP(B1250,辅助信息!E:M,9,FALSE)</f>
        <v>ZTWM-CDGS-XS-2024-0181-五冶天府-国道542项目（二批次）</v>
      </c>
      <c r="R1250" s="8" t="str">
        <f>_xlfn._xlws.FILTER(辅助信息!D:D,辅助信息!E:E=B1250)</f>
        <v>五冶达州国道542项目</v>
      </c>
    </row>
    <row r="1251" hidden="1" spans="1:18">
      <c r="A1251" s="84"/>
      <c r="B1251" s="4" t="s">
        <v>54</v>
      </c>
      <c r="C1251" s="5">
        <v>45773</v>
      </c>
      <c r="D1251" s="123" t="str">
        <f>VLOOKUP(B1251,辅助信息!E:K,7,FALSE)</f>
        <v>JWDDCD2024102400111</v>
      </c>
      <c r="E1251" s="6" t="str">
        <f>VLOOKUP(F1251,辅助信息!A:B,2,FALSE)</f>
        <v>螺纹钢</v>
      </c>
      <c r="F1251" s="4" t="s">
        <v>18</v>
      </c>
      <c r="G1251" s="7">
        <v>3</v>
      </c>
      <c r="H1251" s="122" t="str">
        <f>_xlfn.XLOOKUP(C1251&amp;F1251&amp;I1251&amp;J1251,'[1]2025年已发货'!$F:$F&amp;'[1]2025年已发货'!$C:$C&amp;'[1]2025年已发货'!$G:$G&amp;'[1]2025年已发货'!$H:$H,'[1]2025年已发货'!$E:$E,"未发货")</f>
        <v>未发货</v>
      </c>
      <c r="I1251" s="6" t="str">
        <f>VLOOKUP(B1251,辅助信息!E:I,3,FALSE)</f>
        <v>（五冶达州国道542项目-二工区巴河特大桥工段-5号墩）四川省达州市达川区石梯镇固家村村民委员会</v>
      </c>
      <c r="J1251" s="6" t="str">
        <f>VLOOKUP(B1251,辅助信息!E:I,4,FALSE)</f>
        <v>谭福中</v>
      </c>
      <c r="K1251" s="6">
        <f>VLOOKUP(J1251,辅助信息!H:I,2,FALSE)</f>
        <v>15828538619</v>
      </c>
      <c r="L1251" s="53" t="str">
        <f>VLOOKUP(B1251,辅助信息!E:J,6,FALSE)</f>
        <v>五冶建设送货单,4份材质书,送货车型13米,装货前联系收货人核实到场规格,没提前告知进场规格现场不给予接收</v>
      </c>
      <c r="M1251" s="98">
        <v>45773</v>
      </c>
      <c r="O1251" s="71">
        <f ca="1" t="shared" si="53"/>
        <v>0</v>
      </c>
      <c r="P1251" s="71">
        <f ca="1" t="shared" si="52"/>
        <v>13</v>
      </c>
      <c r="Q1251" s="72" t="str">
        <f>VLOOKUP(B1251,辅助信息!E:M,9,FALSE)</f>
        <v>ZTWM-CDGS-XS-2024-0181-五冶天府-国道542项目（二批次）</v>
      </c>
      <c r="R1251" s="8" t="str">
        <f>_xlfn._xlws.FILTER(辅助信息!D:D,辅助信息!E:E=B1251)</f>
        <v>五冶达州国道542项目</v>
      </c>
    </row>
    <row r="1252" hidden="1" spans="1:18">
      <c r="A1252" s="124"/>
      <c r="B1252" s="4" t="s">
        <v>54</v>
      </c>
      <c r="C1252" s="5">
        <v>45773</v>
      </c>
      <c r="D1252" s="123" t="str">
        <f>VLOOKUP(B1252,辅助信息!E:K,7,FALSE)</f>
        <v>JWDDCD2024102400111</v>
      </c>
      <c r="E1252" s="6" t="str">
        <f>VLOOKUP(F1252,辅助信息!A:B,2,FALSE)</f>
        <v>螺纹钢</v>
      </c>
      <c r="F1252" s="4" t="s">
        <v>65</v>
      </c>
      <c r="G1252" s="7">
        <v>18.8</v>
      </c>
      <c r="H1252" s="117" t="str">
        <f>_xlfn.XLOOKUP(C1252&amp;F1252&amp;I1252&amp;J1252,'[1]2025年已发货'!$F:$F&amp;'[1]2025年已发货'!$C:$C&amp;'[1]2025年已发货'!$G:$G&amp;'[1]2025年已发货'!$H:$H,'[1]2025年已发货'!$E:$E,"未发货")</f>
        <v>未发货</v>
      </c>
      <c r="I1252" s="6" t="str">
        <f>VLOOKUP(B1252,辅助信息!E:I,3,FALSE)</f>
        <v>（五冶达州国道542项目-二工区巴河特大桥工段-5号墩）四川省达州市达川区石梯镇固家村村民委员会</v>
      </c>
      <c r="J1252" s="6" t="str">
        <f>VLOOKUP(B1252,辅助信息!E:I,4,FALSE)</f>
        <v>谭福中</v>
      </c>
      <c r="K1252" s="6">
        <f>VLOOKUP(J1252,辅助信息!H:I,2,FALSE)</f>
        <v>15828538619</v>
      </c>
      <c r="L1252" s="53" t="str">
        <f>VLOOKUP(B1252,辅助信息!E:J,6,FALSE)</f>
        <v>五冶建设送货单,4份材质书,送货车型13米,装货前联系收货人核实到场规格,没提前告知进场规格现场不给予接收</v>
      </c>
      <c r="M1252" s="98">
        <v>45773</v>
      </c>
      <c r="O1252" s="71">
        <f ca="1" t="shared" si="53"/>
        <v>0</v>
      </c>
      <c r="P1252" s="71">
        <f ca="1" t="shared" si="52"/>
        <v>13</v>
      </c>
      <c r="Q1252" s="72" t="str">
        <f>VLOOKUP(B1252,辅助信息!E:M,9,FALSE)</f>
        <v>ZTWM-CDGS-XS-2024-0181-五冶天府-国道542项目（二批次）</v>
      </c>
      <c r="R1252" s="8" t="str">
        <f>_xlfn._xlws.FILTER(辅助信息!D:D,辅助信息!E:E=B1252)</f>
        <v>五冶达州国道542项目</v>
      </c>
    </row>
    <row r="1253" hidden="1" spans="1:18">
      <c r="A1253" s="124"/>
      <c r="B1253" s="4" t="s">
        <v>74</v>
      </c>
      <c r="C1253" s="5">
        <v>45773</v>
      </c>
      <c r="D1253" s="123" t="str">
        <f>VLOOKUP(B1253,辅助信息!E:K,7,FALSE)</f>
        <v>JWDDCD2024102400111</v>
      </c>
      <c r="E1253" s="6" t="str">
        <f>VLOOKUP(F1253,辅助信息!A:B,2,FALSE)</f>
        <v>螺纹钢</v>
      </c>
      <c r="F1253" s="4" t="s">
        <v>19</v>
      </c>
      <c r="G1253" s="7">
        <v>20</v>
      </c>
      <c r="H1253" s="117" t="str">
        <f>_xlfn.XLOOKUP(C1253&amp;F1253&amp;I1253&amp;J1253,'[1]2025年已发货'!$F:$F&amp;'[1]2025年已发货'!$C:$C&amp;'[1]2025年已发货'!$G:$G&amp;'[1]2025年已发货'!$H:$H,'[1]2025年已发货'!$E:$E,"未发货")</f>
        <v>未发货</v>
      </c>
      <c r="I1253" s="6" t="str">
        <f>VLOOKUP(B1253,辅助信息!E:I,3,FALSE)</f>
        <v>（五冶达州国道542项目-桥梁4标）四川省达州市达川区大堰镇双井村</v>
      </c>
      <c r="J1253" s="6" t="str">
        <f>VLOOKUP(B1253,辅助信息!E:I,4,FALSE)</f>
        <v>吴志强</v>
      </c>
      <c r="K1253" s="6">
        <f>VLOOKUP(J1253,辅助信息!H:I,2,FALSE)</f>
        <v>18820030907</v>
      </c>
      <c r="L1253" s="53" t="str">
        <f>VLOOKUP(B1253,辅助信息!E:J,6,FALSE)</f>
        <v>五冶建设送货单,送货车型13米,装货前联系收货人核实到场规格,没提前告知进场规格现场不给予接收</v>
      </c>
      <c r="M1253" s="98">
        <v>45773</v>
      </c>
      <c r="O1253" s="71">
        <f ca="1" t="shared" si="53"/>
        <v>0</v>
      </c>
      <c r="P1253" s="71">
        <f ca="1" t="shared" si="52"/>
        <v>13</v>
      </c>
      <c r="Q1253" s="72" t="str">
        <f>VLOOKUP(B1253,辅助信息!E:M,9,FALSE)</f>
        <v>ZTWM-CDGS-XS-2024-0181-五冶天府-国道542项目（二批次）</v>
      </c>
      <c r="R1253" s="8" t="str">
        <f>_xlfn._xlws.FILTER(辅助信息!D:D,辅助信息!E:E=B1253)</f>
        <v>五冶达州国道542项目</v>
      </c>
    </row>
    <row r="1254" hidden="1" spans="1:18">
      <c r="A1254" s="124"/>
      <c r="B1254" s="4" t="s">
        <v>74</v>
      </c>
      <c r="C1254" s="5">
        <v>45773</v>
      </c>
      <c r="D1254" s="123" t="str">
        <f>VLOOKUP(B1254,辅助信息!E:K,7,FALSE)</f>
        <v>JWDDCD2024102400111</v>
      </c>
      <c r="E1254" s="6" t="str">
        <f>VLOOKUP(F1254,辅助信息!A:B,2,FALSE)</f>
        <v>螺纹钢</v>
      </c>
      <c r="F1254" s="4" t="s">
        <v>65</v>
      </c>
      <c r="G1254" s="7">
        <v>30</v>
      </c>
      <c r="H1254" s="117" t="str">
        <f>_xlfn.XLOOKUP(C1254&amp;F1254&amp;I1254&amp;J1254,'[1]2025年已发货'!$F:$F&amp;'[1]2025年已发货'!$C:$C&amp;'[1]2025年已发货'!$G:$G&amp;'[1]2025年已发货'!$H:$H,'[1]2025年已发货'!$E:$E,"未发货")</f>
        <v>未发货</v>
      </c>
      <c r="I1254" s="6" t="str">
        <f>VLOOKUP(B1254,辅助信息!E:I,3,FALSE)</f>
        <v>（五冶达州国道542项目-桥梁4标）四川省达州市达川区大堰镇双井村</v>
      </c>
      <c r="J1254" s="6" t="str">
        <f>VLOOKUP(B1254,辅助信息!E:I,4,FALSE)</f>
        <v>吴志强</v>
      </c>
      <c r="K1254" s="6">
        <f>VLOOKUP(J1254,辅助信息!H:I,2,FALSE)</f>
        <v>18820030907</v>
      </c>
      <c r="L1254" s="53" t="str">
        <f>VLOOKUP(B1254,辅助信息!E:J,6,FALSE)</f>
        <v>五冶建设送货单,送货车型13米,装货前联系收货人核实到场规格,没提前告知进场规格现场不给予接收</v>
      </c>
      <c r="M1254" s="98">
        <v>45773</v>
      </c>
      <c r="O1254" s="71">
        <f ca="1" t="shared" si="53"/>
        <v>0</v>
      </c>
      <c r="P1254" s="71">
        <f ca="1" t="shared" si="52"/>
        <v>13</v>
      </c>
      <c r="Q1254" s="72" t="str">
        <f>VLOOKUP(B1254,辅助信息!E:M,9,FALSE)</f>
        <v>ZTWM-CDGS-XS-2024-0181-五冶天府-国道542项目（二批次）</v>
      </c>
      <c r="R1254" s="8" t="str">
        <f>_xlfn._xlws.FILTER(辅助信息!D:D,辅助信息!E:E=B1254)</f>
        <v>五冶达州国道542项目</v>
      </c>
    </row>
    <row r="1255" hidden="1" spans="2:18">
      <c r="B1255" s="4" t="s">
        <v>81</v>
      </c>
      <c r="C1255" s="5">
        <v>45774</v>
      </c>
      <c r="D1255" s="6" t="str">
        <f>VLOOKUP(B1255,辅助信息!E:K,7,FALSE)</f>
        <v>JWDDCD2025050700178</v>
      </c>
      <c r="E1255" s="6" t="str">
        <f>VLOOKUP(F1255,辅助信息!A:B,2,FALSE)</f>
        <v>螺纹钢</v>
      </c>
      <c r="F1255" s="4" t="s">
        <v>19</v>
      </c>
      <c r="G1255" s="7">
        <v>15</v>
      </c>
      <c r="H1255" s="117" t="str">
        <f>_xlfn.XLOOKUP(C1255&amp;F1255&amp;I1255&amp;J1255,'[1]2025年已发货'!$F:$F&amp;'[1]2025年已发货'!$C:$C&amp;'[1]2025年已发货'!$G:$G&amp;'[1]2025年已发货'!$H:$H,'[1]2025年已发货'!$E:$E,"未发货")</f>
        <v>未发货</v>
      </c>
      <c r="I1255" s="6" t="str">
        <f>VLOOKUP(B1255,辅助信息!E:I,3,FALSE)</f>
        <v>（华西简阳西城嘉苑）四川省成都市简阳市简城街道高屋村</v>
      </c>
      <c r="J1255" s="6" t="str">
        <f>VLOOKUP(B1255,辅助信息!E:I,4,FALSE)</f>
        <v>张瀚镭</v>
      </c>
      <c r="K1255" s="6">
        <f>VLOOKUP(J1255,辅助信息!H:I,2,FALSE)</f>
        <v>15884666220</v>
      </c>
      <c r="L1255" s="53" t="str">
        <f>VLOOKUP(B1255,辅助信息!E:J,6,FALSE)</f>
        <v>优先威钢发货,我方卸车,新老国标钢厂不加价可直发</v>
      </c>
      <c r="M1255" s="98">
        <v>45775</v>
      </c>
      <c r="O1255" s="71">
        <f ca="1" t="shared" si="53"/>
        <v>0</v>
      </c>
      <c r="P1255" s="71">
        <f ca="1" t="shared" ref="P1235:P1298" si="54">IF(M1255="","",IF(N1255&lt;&gt;"",MAX(N1255-M1255,0),IF(TODAY()&gt;M1255,TODAY()-M1255,0)))</f>
        <v>11</v>
      </c>
      <c r="Q1255" s="72" t="str">
        <f>VLOOKUP(B1255,辅助信息!E:M,9,FALSE)</f>
        <v>ZTWM-CDGS-XS-2024-0030-华西集采-简州大道</v>
      </c>
      <c r="R1255" s="72" t="str">
        <f>_xlfn._xlws.FILTER(辅助信息!D:D,辅助信息!E:E=B1255)</f>
        <v>华西简阳西城嘉苑</v>
      </c>
    </row>
    <row r="1256" hidden="1" spans="2:18">
      <c r="B1256" s="4" t="s">
        <v>81</v>
      </c>
      <c r="C1256" s="5">
        <v>45774</v>
      </c>
      <c r="D1256" s="6" t="str">
        <f>VLOOKUP(B1256,辅助信息!E:K,7,FALSE)</f>
        <v>JWDDCD2025050700178</v>
      </c>
      <c r="E1256" s="6" t="str">
        <f>VLOOKUP(F1256,辅助信息!A:B,2,FALSE)</f>
        <v>螺纹钢</v>
      </c>
      <c r="F1256" s="4" t="s">
        <v>32</v>
      </c>
      <c r="G1256" s="7">
        <v>40</v>
      </c>
      <c r="H1256" s="117" t="str">
        <f>_xlfn.XLOOKUP(C1256&amp;F1256&amp;I1256&amp;J1256,'[1]2025年已发货'!$F:$F&amp;'[1]2025年已发货'!$C:$C&amp;'[1]2025年已发货'!$G:$G&amp;'[1]2025年已发货'!$H:$H,'[1]2025年已发货'!$E:$E,"未发货")</f>
        <v>未发货</v>
      </c>
      <c r="I1256" s="6" t="str">
        <f>VLOOKUP(B1256,辅助信息!E:I,3,FALSE)</f>
        <v>（华西简阳西城嘉苑）四川省成都市简阳市简城街道高屋村</v>
      </c>
      <c r="J1256" s="6" t="str">
        <f>VLOOKUP(B1256,辅助信息!E:I,4,FALSE)</f>
        <v>张瀚镭</v>
      </c>
      <c r="K1256" s="6">
        <f>VLOOKUP(J1256,辅助信息!H:I,2,FALSE)</f>
        <v>15884666220</v>
      </c>
      <c r="L1256" s="53" t="str">
        <f>VLOOKUP(B1256,辅助信息!E:J,6,FALSE)</f>
        <v>优先威钢发货,我方卸车,新老国标钢厂不加价可直发</v>
      </c>
      <c r="M1256" s="98">
        <v>45775</v>
      </c>
      <c r="O1256" s="71">
        <f ca="1" t="shared" si="53"/>
        <v>0</v>
      </c>
      <c r="P1256" s="71">
        <f ca="1" t="shared" si="54"/>
        <v>11</v>
      </c>
      <c r="Q1256" s="72" t="str">
        <f>VLOOKUP(B1256,辅助信息!E:M,9,FALSE)</f>
        <v>ZTWM-CDGS-XS-2024-0030-华西集采-简州大道</v>
      </c>
      <c r="R1256" s="72" t="str">
        <f>_xlfn._xlws.FILTER(辅助信息!D:D,辅助信息!E:E=B1256)</f>
        <v>华西简阳西城嘉苑</v>
      </c>
    </row>
    <row r="1257" hidden="1" spans="2:18">
      <c r="B1257" s="4" t="s">
        <v>81</v>
      </c>
      <c r="C1257" s="5">
        <v>45774</v>
      </c>
      <c r="D1257" s="6" t="str">
        <f>VLOOKUP(B1257,辅助信息!E:K,7,FALSE)</f>
        <v>JWDDCD2025050700178</v>
      </c>
      <c r="E1257" s="6" t="str">
        <f>VLOOKUP(F1257,辅助信息!A:B,2,FALSE)</f>
        <v>螺纹钢</v>
      </c>
      <c r="F1257" s="4" t="s">
        <v>30</v>
      </c>
      <c r="G1257" s="7">
        <v>15</v>
      </c>
      <c r="H1257" s="117" t="str">
        <f>_xlfn.XLOOKUP(C1257&amp;F1257&amp;I1257&amp;J1257,'[1]2025年已发货'!$F:$F&amp;'[1]2025年已发货'!$C:$C&amp;'[1]2025年已发货'!$G:$G&amp;'[1]2025年已发货'!$H:$H,'[1]2025年已发货'!$E:$E,"未发货")</f>
        <v>未发货</v>
      </c>
      <c r="I1257" s="6" t="str">
        <f>VLOOKUP(B1257,辅助信息!E:I,3,FALSE)</f>
        <v>（华西简阳西城嘉苑）四川省成都市简阳市简城街道高屋村</v>
      </c>
      <c r="J1257" s="6" t="str">
        <f>VLOOKUP(B1257,辅助信息!E:I,4,FALSE)</f>
        <v>张瀚镭</v>
      </c>
      <c r="K1257" s="6">
        <f>VLOOKUP(J1257,辅助信息!H:I,2,FALSE)</f>
        <v>15884666220</v>
      </c>
      <c r="L1257" s="53" t="str">
        <f>VLOOKUP(B1257,辅助信息!E:J,6,FALSE)</f>
        <v>优先威钢发货,我方卸车,新老国标钢厂不加价可直发</v>
      </c>
      <c r="M1257" s="98">
        <v>45775</v>
      </c>
      <c r="O1257" s="71">
        <f ca="1" t="shared" si="53"/>
        <v>0</v>
      </c>
      <c r="P1257" s="71">
        <f ca="1" t="shared" si="54"/>
        <v>11</v>
      </c>
      <c r="Q1257" s="72" t="str">
        <f>VLOOKUP(B1257,辅助信息!E:M,9,FALSE)</f>
        <v>ZTWM-CDGS-XS-2024-0030-华西集采-简州大道</v>
      </c>
      <c r="R1257" s="72" t="str">
        <f>_xlfn._xlws.FILTER(辅助信息!D:D,辅助信息!E:E=B1257)</f>
        <v>华西简阳西城嘉苑</v>
      </c>
    </row>
    <row r="1258" hidden="1" spans="2:18">
      <c r="B1258" s="4" t="s">
        <v>132</v>
      </c>
      <c r="C1258" s="5">
        <v>45774</v>
      </c>
      <c r="D1258" s="6" t="str">
        <f>VLOOKUP(B1258,辅助信息!E:K,7,FALSE)</f>
        <v>JWDDCD2025050800080</v>
      </c>
      <c r="E1258" s="6" t="str">
        <f>VLOOKUP(F1258,辅助信息!A:B,2,FALSE)</f>
        <v>盘螺</v>
      </c>
      <c r="F1258" s="4" t="s">
        <v>40</v>
      </c>
      <c r="G1258" s="7">
        <v>20</v>
      </c>
      <c r="H1258" s="117">
        <f>_xlfn.XLOOKUP(C1258&amp;F1258&amp;I1258&amp;J1258,'[1]2025年已发货'!$F:$F&amp;'[1]2025年已发货'!$C:$C&amp;'[1]2025年已发货'!$G:$G&amp;'[1]2025年已发货'!$H:$H,'[1]2025年已发货'!$E:$E,"未发货")</f>
        <v>20</v>
      </c>
      <c r="I1258" s="6" t="str">
        <f>VLOOKUP(B1258,辅助信息!E:I,3,FALSE)</f>
        <v>(宜宾兴港三江新区长江工业园建设项目-9#厂房)宜宾市翠屏区宜宾汽车零部件配套产业基地(纬五路南)</v>
      </c>
      <c r="J1258" s="6" t="str">
        <f>VLOOKUP(B1258,辅助信息!E:I,4,FALSE)</f>
        <v>严石林</v>
      </c>
      <c r="K1258" s="6">
        <f>VLOOKUP(J1258,辅助信息!H:I,2,FALSE)</f>
        <v>15924731822</v>
      </c>
      <c r="L1258" s="53" t="str">
        <f>VLOOKUP(B1258,辅助信息!E:J,6,FALSE)</f>
        <v>装货前联系收货人核实到场规格，货物最下面用方木垫下方便卸货</v>
      </c>
      <c r="M1258" s="98">
        <v>45775</v>
      </c>
      <c r="O1258" s="71">
        <f ca="1" t="shared" si="53"/>
        <v>0</v>
      </c>
      <c r="P1258" s="71">
        <f ca="1" t="shared" si="54"/>
        <v>11</v>
      </c>
      <c r="Q1258" s="72" t="str">
        <f>VLOOKUP(B1258,辅助信息!E:M,9,FALSE)</f>
        <v>ZTWM-CDGS-XS-2025-0059-宜宾兴港建材-宜宾冷链项目</v>
      </c>
      <c r="R1258" s="72" t="str">
        <f>_xlfn._xlws.FILTER(辅助信息!D:D,辅助信息!E:E=B1258)</f>
        <v>宜宾兴港三江新区长江工业园建设项目</v>
      </c>
    </row>
    <row r="1259" hidden="1" spans="2:18">
      <c r="B1259" s="4" t="s">
        <v>132</v>
      </c>
      <c r="C1259" s="5">
        <v>45774</v>
      </c>
      <c r="D1259" s="6" t="str">
        <f>VLOOKUP(B1259,辅助信息!E:K,7,FALSE)</f>
        <v>JWDDCD2025050800080</v>
      </c>
      <c r="E1259" s="6" t="str">
        <f>VLOOKUP(F1259,辅助信息!A:B,2,FALSE)</f>
        <v>盘螺</v>
      </c>
      <c r="F1259" s="4" t="s">
        <v>41</v>
      </c>
      <c r="G1259" s="7">
        <v>15</v>
      </c>
      <c r="H1259" s="117">
        <f>_xlfn.XLOOKUP(C1259&amp;F1259&amp;I1259&amp;J1259,'[1]2025年已发货'!$F:$F&amp;'[1]2025年已发货'!$C:$C&amp;'[1]2025年已发货'!$G:$G&amp;'[1]2025年已发货'!$H:$H,'[1]2025年已发货'!$E:$E,"未发货")</f>
        <v>15</v>
      </c>
      <c r="I1259" s="6" t="str">
        <f>VLOOKUP(B1259,辅助信息!E:I,3,FALSE)</f>
        <v>(宜宾兴港三江新区长江工业园建设项目-9#厂房)宜宾市翠屏区宜宾汽车零部件配套产业基地(纬五路南)</v>
      </c>
      <c r="J1259" s="6" t="str">
        <f>VLOOKUP(B1259,辅助信息!E:I,4,FALSE)</f>
        <v>严石林</v>
      </c>
      <c r="K1259" s="6">
        <f>VLOOKUP(J1259,辅助信息!H:I,2,FALSE)</f>
        <v>15924731822</v>
      </c>
      <c r="L1259" s="53" t="str">
        <f>VLOOKUP(B1259,辅助信息!E:J,6,FALSE)</f>
        <v>装货前联系收货人核实到场规格，货物最下面用方木垫下方便卸货</v>
      </c>
      <c r="M1259" s="98">
        <v>45775</v>
      </c>
      <c r="O1259" s="71">
        <f ca="1" t="shared" si="53"/>
        <v>0</v>
      </c>
      <c r="P1259" s="71">
        <f ca="1" t="shared" si="54"/>
        <v>11</v>
      </c>
      <c r="Q1259" s="72" t="str">
        <f>VLOOKUP(B1259,辅助信息!E:M,9,FALSE)</f>
        <v>ZTWM-CDGS-XS-2025-0059-宜宾兴港建材-宜宾冷链项目</v>
      </c>
      <c r="R1259" s="72" t="str">
        <f>_xlfn._xlws.FILTER(辅助信息!D:D,辅助信息!E:E=B1259)</f>
        <v>宜宾兴港三江新区长江工业园建设项目</v>
      </c>
    </row>
    <row r="1260" hidden="1" spans="2:18">
      <c r="B1260" s="4" t="s">
        <v>31</v>
      </c>
      <c r="C1260" s="5">
        <v>45774</v>
      </c>
      <c r="D1260" s="6" t="str">
        <f>VLOOKUP(B1260,辅助信息!E:K,7,FALSE)</f>
        <v>JWDDCD2024121000136</v>
      </c>
      <c r="E1260" s="6" t="str">
        <f>VLOOKUP(F1260,辅助信息!A:B,2,FALSE)</f>
        <v>螺纹钢</v>
      </c>
      <c r="F1260" s="4" t="s">
        <v>32</v>
      </c>
      <c r="G1260" s="7">
        <v>12</v>
      </c>
      <c r="H1260" s="117">
        <f>_xlfn.XLOOKUP(C1260&amp;F1260&amp;I1260&amp;J1260,'[1]2025年已发货'!$F:$F&amp;'[1]2025年已发货'!$C:$C&amp;'[1]2025年已发货'!$G:$G&amp;'[1]2025年已发货'!$H:$H,'[1]2025年已发货'!$E:$E,"未发货")</f>
        <v>12</v>
      </c>
      <c r="I1260" s="6" t="str">
        <f>VLOOKUP(B1260,辅助信息!E:I,3,FALSE)</f>
        <v>（四川商建-射洪城乡一体化项目）遂宁市射洪市忠新幼儿园北侧约220米新溪小区</v>
      </c>
      <c r="J1260" s="6" t="str">
        <f>VLOOKUP(B1260,辅助信息!E:I,4,FALSE)</f>
        <v>柏子刚</v>
      </c>
      <c r="K1260" s="6">
        <f>VLOOKUP(J1260,辅助信息!H:I,2,FALSE)</f>
        <v>15692885305</v>
      </c>
      <c r="L1260" s="53" t="str">
        <f>VLOOKUP(B1260,辅助信息!E:J,6,FALSE)</f>
        <v>提前联系到场规格及数量</v>
      </c>
      <c r="M1260" s="98">
        <v>45775</v>
      </c>
      <c r="O1260" s="71">
        <f ca="1" t="shared" si="53"/>
        <v>0</v>
      </c>
      <c r="P1260" s="71">
        <f ca="1" t="shared" si="54"/>
        <v>11</v>
      </c>
      <c r="Q1260" s="72" t="str">
        <f>VLOOKUP(B1260,辅助信息!E:M,9,FALSE)</f>
        <v>ZTWM-CDGS-XS-2024-0179-四川商投-射洪城乡一体化建设项目</v>
      </c>
      <c r="R1260" s="72" t="str">
        <f>_xlfn._xlws.FILTER(辅助信息!D:D,辅助信息!E:E=B1260)</f>
        <v>四川商建
射洪城乡一体化项目</v>
      </c>
    </row>
    <row r="1261" hidden="1" spans="2:18">
      <c r="B1261" s="4" t="s">
        <v>31</v>
      </c>
      <c r="C1261" s="5">
        <v>45774</v>
      </c>
      <c r="D1261" s="6" t="str">
        <f>VLOOKUP(B1261,辅助信息!E:K,7,FALSE)</f>
        <v>JWDDCD2024121000136</v>
      </c>
      <c r="E1261" s="6" t="str">
        <f>VLOOKUP(F1261,辅助信息!A:B,2,FALSE)</f>
        <v>螺纹钢</v>
      </c>
      <c r="F1261" s="4" t="s">
        <v>28</v>
      </c>
      <c r="G1261" s="7">
        <v>24</v>
      </c>
      <c r="H1261" s="117">
        <f>_xlfn.XLOOKUP(C1261&amp;F1261&amp;I1261&amp;J1261,'[1]2025年已发货'!$F:$F&amp;'[1]2025年已发货'!$C:$C&amp;'[1]2025年已发货'!$G:$G&amp;'[1]2025年已发货'!$H:$H,'[1]2025年已发货'!$E:$E,"未发货")</f>
        <v>24</v>
      </c>
      <c r="I1261" s="6" t="str">
        <f>VLOOKUP(B1261,辅助信息!E:I,3,FALSE)</f>
        <v>（四川商建-射洪城乡一体化项目）遂宁市射洪市忠新幼儿园北侧约220米新溪小区</v>
      </c>
      <c r="J1261" s="6" t="str">
        <f>VLOOKUP(B1261,辅助信息!E:I,4,FALSE)</f>
        <v>柏子刚</v>
      </c>
      <c r="K1261" s="6">
        <f>VLOOKUP(J1261,辅助信息!H:I,2,FALSE)</f>
        <v>15692885305</v>
      </c>
      <c r="L1261" s="53" t="str">
        <f>VLOOKUP(B1261,辅助信息!E:J,6,FALSE)</f>
        <v>提前联系到场规格及数量</v>
      </c>
      <c r="M1261" s="98">
        <v>45775</v>
      </c>
      <c r="O1261" s="71">
        <f ca="1" t="shared" si="53"/>
        <v>0</v>
      </c>
      <c r="P1261" s="71">
        <f ca="1" t="shared" si="54"/>
        <v>11</v>
      </c>
      <c r="Q1261" s="72" t="str">
        <f>VLOOKUP(B1261,辅助信息!E:M,9,FALSE)</f>
        <v>ZTWM-CDGS-XS-2024-0179-四川商投-射洪城乡一体化建设项目</v>
      </c>
      <c r="R1261" s="72" t="str">
        <f>_xlfn._xlws.FILTER(辅助信息!D:D,辅助信息!E:E=B1261)</f>
        <v>四川商建
射洪城乡一体化项目</v>
      </c>
    </row>
    <row r="1262" hidden="1" spans="2:18">
      <c r="B1262" s="4" t="s">
        <v>106</v>
      </c>
      <c r="C1262" s="5">
        <v>45774</v>
      </c>
      <c r="D1262" s="6" t="str">
        <f>VLOOKUP(B1262,辅助信息!E:K,7,FALSE)</f>
        <v>JWDDCD2024101600133</v>
      </c>
      <c r="E1262" s="6" t="str">
        <f>VLOOKUP(F1262,辅助信息!A:B,2,FALSE)</f>
        <v>盘螺</v>
      </c>
      <c r="F1262" s="4" t="s">
        <v>40</v>
      </c>
      <c r="G1262" s="7">
        <v>24</v>
      </c>
      <c r="H1262" s="117">
        <f>_xlfn.XLOOKUP(C1262&amp;F1262&amp;I1262&amp;J1262,'[1]2025年已发货'!$F:$F&amp;'[1]2025年已发货'!$C:$C&amp;'[1]2025年已发货'!$G:$G&amp;'[1]2025年已发货'!$H:$H,'[1]2025年已发货'!$E:$E,"未发货")</f>
        <v>9</v>
      </c>
      <c r="I1262" s="6" t="str">
        <f>VLOOKUP(B1262,辅助信息!E:I,3,FALSE)</f>
        <v>（五冶钢构宜宾高县月江镇建设项目）  四川省宜宾市高县月江镇刚记超市斜对面(还阳组团沪碳二期项目)</v>
      </c>
      <c r="J1262" s="6" t="str">
        <f>VLOOKUP(B1262,辅助信息!E:I,4,FALSE)</f>
        <v>张朝亮</v>
      </c>
      <c r="K1262" s="6">
        <f>VLOOKUP(J1262,辅助信息!H:I,2,FALSE)</f>
        <v>15228205853</v>
      </c>
      <c r="L1262" s="53" t="str">
        <f>VLOOKUP(B1262,辅助信息!E:J,6,FALSE)</f>
        <v>提前联系到场规格</v>
      </c>
      <c r="M1262" s="98">
        <v>45775</v>
      </c>
      <c r="O1262" s="71">
        <f ca="1" t="shared" si="53"/>
        <v>0</v>
      </c>
      <c r="P1262" s="71">
        <f ca="1" t="shared" si="54"/>
        <v>11</v>
      </c>
      <c r="Q1262" s="72" t="str">
        <f>VLOOKUP(B1262,辅助信息!E:M,9,FALSE)</f>
        <v>ZTWM-CDGS-XS-2024-0169-中冶西部钢构-宜宾市南溪区幸福路东路,高县月江镇建设项目</v>
      </c>
      <c r="R1262" s="72" t="str">
        <f>_xlfn._xlws.FILTER(辅助信息!D:D,辅助信息!E:E=B1262)</f>
        <v>五冶钢构-宜宾市南溪区高县月江镇建设项目</v>
      </c>
    </row>
    <row r="1263" hidden="1" spans="2:18">
      <c r="B1263" s="4" t="s">
        <v>106</v>
      </c>
      <c r="C1263" s="5">
        <v>45774</v>
      </c>
      <c r="D1263" s="6" t="str">
        <f>VLOOKUP(B1263,辅助信息!E:K,7,FALSE)</f>
        <v>JWDDCD2024101600133</v>
      </c>
      <c r="E1263" s="6" t="str">
        <f>VLOOKUP(F1263,辅助信息!A:B,2,FALSE)</f>
        <v>盘螺</v>
      </c>
      <c r="F1263" s="4" t="s">
        <v>41</v>
      </c>
      <c r="G1263" s="7">
        <v>24</v>
      </c>
      <c r="H1263" s="117">
        <f>_xlfn.XLOOKUP(C1263&amp;F1263&amp;I1263&amp;J1263,'[1]2025年已发货'!$F:$F&amp;'[1]2025年已发货'!$C:$C&amp;'[1]2025年已发货'!$G:$G&amp;'[1]2025年已发货'!$H:$H,'[1]2025年已发货'!$E:$E,"未发货")</f>
        <v>9</v>
      </c>
      <c r="I1263" s="6" t="str">
        <f>VLOOKUP(B1263,辅助信息!E:I,3,FALSE)</f>
        <v>（五冶钢构宜宾高县月江镇建设项目）  四川省宜宾市高县月江镇刚记超市斜对面(还阳组团沪碳二期项目)</v>
      </c>
      <c r="J1263" s="6" t="str">
        <f>VLOOKUP(B1263,辅助信息!E:I,4,FALSE)</f>
        <v>张朝亮</v>
      </c>
      <c r="K1263" s="6">
        <f>VLOOKUP(J1263,辅助信息!H:I,2,FALSE)</f>
        <v>15228205853</v>
      </c>
      <c r="L1263" s="53" t="str">
        <f>VLOOKUP(B1263,辅助信息!E:J,6,FALSE)</f>
        <v>提前联系到场规格</v>
      </c>
      <c r="M1263" s="98">
        <v>45775</v>
      </c>
      <c r="O1263" s="71">
        <f ca="1" t="shared" si="53"/>
        <v>0</v>
      </c>
      <c r="P1263" s="71">
        <f ca="1" t="shared" si="54"/>
        <v>11</v>
      </c>
      <c r="Q1263" s="72" t="str">
        <f>VLOOKUP(B1263,辅助信息!E:M,9,FALSE)</f>
        <v>ZTWM-CDGS-XS-2024-0169-中冶西部钢构-宜宾市南溪区幸福路东路,高县月江镇建设项目</v>
      </c>
      <c r="R1263" s="72" t="str">
        <f>_xlfn._xlws.FILTER(辅助信息!D:D,辅助信息!E:E=B1263)</f>
        <v>五冶钢构-宜宾市南溪区高县月江镇建设项目</v>
      </c>
    </row>
    <row r="1264" hidden="1" spans="2:18">
      <c r="B1264" s="4" t="s">
        <v>106</v>
      </c>
      <c r="C1264" s="5">
        <v>45774</v>
      </c>
      <c r="D1264" s="6" t="str">
        <f>VLOOKUP(B1264,辅助信息!E:K,7,FALSE)</f>
        <v>JWDDCD2024101600133</v>
      </c>
      <c r="E1264" s="6" t="str">
        <f>VLOOKUP(F1264,辅助信息!A:B,2,FALSE)</f>
        <v>螺纹钢</v>
      </c>
      <c r="F1264" s="4" t="s">
        <v>32</v>
      </c>
      <c r="G1264" s="7">
        <v>24</v>
      </c>
      <c r="H1264" s="117">
        <f>_xlfn.XLOOKUP(C1264&amp;F1264&amp;I1264&amp;J1264,'[1]2025年已发货'!$F:$F&amp;'[1]2025年已发货'!$C:$C&amp;'[1]2025年已发货'!$G:$G&amp;'[1]2025年已发货'!$H:$H,'[1]2025年已发货'!$E:$E,"未发货")</f>
        <v>18</v>
      </c>
      <c r="I1264" s="6" t="str">
        <f>VLOOKUP(B1264,辅助信息!E:I,3,FALSE)</f>
        <v>（五冶钢构宜宾高县月江镇建设项目）  四川省宜宾市高县月江镇刚记超市斜对面(还阳组团沪碳二期项目)</v>
      </c>
      <c r="J1264" s="6" t="str">
        <f>VLOOKUP(B1264,辅助信息!E:I,4,FALSE)</f>
        <v>张朝亮</v>
      </c>
      <c r="K1264" s="6">
        <f>VLOOKUP(J1264,辅助信息!H:I,2,FALSE)</f>
        <v>15228205853</v>
      </c>
      <c r="L1264" s="53" t="str">
        <f>VLOOKUP(B1264,辅助信息!E:J,6,FALSE)</f>
        <v>提前联系到场规格</v>
      </c>
      <c r="M1264" s="98">
        <v>45775</v>
      </c>
      <c r="O1264" s="71">
        <f ca="1" t="shared" si="53"/>
        <v>0</v>
      </c>
      <c r="P1264" s="71">
        <f ca="1" t="shared" si="54"/>
        <v>11</v>
      </c>
      <c r="Q1264" s="72" t="str">
        <f>VLOOKUP(B1264,辅助信息!E:M,9,FALSE)</f>
        <v>ZTWM-CDGS-XS-2024-0169-中冶西部钢构-宜宾市南溪区幸福路东路,高县月江镇建设项目</v>
      </c>
      <c r="R1264" s="72" t="str">
        <f>_xlfn._xlws.FILTER(辅助信息!D:D,辅助信息!E:E=B1264)</f>
        <v>五冶钢构-宜宾市南溪区高县月江镇建设项目</v>
      </c>
    </row>
    <row r="1265" s="68" customFormat="1" hidden="1" spans="2:18">
      <c r="B1265" s="6" t="s">
        <v>81</v>
      </c>
      <c r="C1265" s="5">
        <v>45777</v>
      </c>
      <c r="D1265" s="6" t="str">
        <f>VLOOKUP(B1265,辅助信息!E:K,7,FALSE)</f>
        <v>JWDDCD2025050700178</v>
      </c>
      <c r="E1265" s="6" t="str">
        <f>VLOOKUP(F1265,辅助信息!A:B,2,FALSE)</f>
        <v>盘螺</v>
      </c>
      <c r="F1265" s="6" t="s">
        <v>26</v>
      </c>
      <c r="G1265" s="6">
        <v>22</v>
      </c>
      <c r="H1265" s="6">
        <v>22</v>
      </c>
      <c r="I1265" s="6" t="str">
        <f>VLOOKUP(B1265,辅助信息!E:I,3,FALSE)</f>
        <v>（华西简阳西城嘉苑）四川省成都市简阳市简城街道高屋村</v>
      </c>
      <c r="J1265" s="6" t="str">
        <f>VLOOKUP(B1265,辅助信息!E:I,4,FALSE)</f>
        <v>张瀚镭</v>
      </c>
      <c r="K1265" s="6">
        <f>VLOOKUP(J1265,辅助信息!H:I,2,FALSE)</f>
        <v>15884666220</v>
      </c>
      <c r="L1265" s="125" t="str">
        <f>VLOOKUP(B1265,辅助信息!E:J,6,FALSE)</f>
        <v>优先威钢发货,我方卸车,新老国标钢厂不加价可直发</v>
      </c>
      <c r="M1265" s="126">
        <v>45769</v>
      </c>
      <c r="N1265" s="127"/>
      <c r="O1265" s="68">
        <f ca="1" t="shared" si="53"/>
        <v>0</v>
      </c>
      <c r="P1265" s="71">
        <f ca="1" t="shared" si="54"/>
        <v>17</v>
      </c>
      <c r="Q1265" s="127" t="str">
        <f>VLOOKUP(B1265,辅助信息!E:M,9,FALSE)</f>
        <v>ZTWM-CDGS-XS-2024-0030-华西集采-简州大道</v>
      </c>
      <c r="R1265" s="130" t="str">
        <f>_xlfn._xlws.FILTER(辅助信息!D:D,辅助信息!E:E=B1265)</f>
        <v>华西简阳西城嘉苑</v>
      </c>
    </row>
    <row r="1266" s="68" customFormat="1" hidden="1" spans="2:18">
      <c r="B1266" s="6" t="s">
        <v>81</v>
      </c>
      <c r="C1266" s="5">
        <v>45777</v>
      </c>
      <c r="D1266" s="6" t="str">
        <f>VLOOKUP(B1266,辅助信息!E:K,7,FALSE)</f>
        <v>JWDDCD2025050700178</v>
      </c>
      <c r="E1266" s="6" t="str">
        <f>VLOOKUP(F1266,辅助信息!A:B,2,FALSE)</f>
        <v>螺纹钢</v>
      </c>
      <c r="F1266" s="6" t="s">
        <v>33</v>
      </c>
      <c r="G1266" s="6">
        <v>20</v>
      </c>
      <c r="H1266" s="6">
        <v>20</v>
      </c>
      <c r="I1266" s="6" t="str">
        <f>VLOOKUP(B1266,辅助信息!E:I,3,FALSE)</f>
        <v>（华西简阳西城嘉苑）四川省成都市简阳市简城街道高屋村</v>
      </c>
      <c r="J1266" s="6" t="str">
        <f>VLOOKUP(B1266,辅助信息!E:I,4,FALSE)</f>
        <v>张瀚镭</v>
      </c>
      <c r="K1266" s="6">
        <f>VLOOKUP(J1266,辅助信息!H:I,2,FALSE)</f>
        <v>15884666220</v>
      </c>
      <c r="L1266" s="125" t="str">
        <f>VLOOKUP(B1266,辅助信息!E:J,6,FALSE)</f>
        <v>优先威钢发货,我方卸车,新老国标钢厂不加价可直发</v>
      </c>
      <c r="M1266" s="126">
        <v>45769</v>
      </c>
      <c r="N1266" s="127"/>
      <c r="O1266" s="68">
        <f ca="1" t="shared" si="53"/>
        <v>0</v>
      </c>
      <c r="P1266" s="71">
        <f ca="1" t="shared" si="54"/>
        <v>17</v>
      </c>
      <c r="Q1266" s="127" t="str">
        <f>VLOOKUP(B1266,辅助信息!E:M,9,FALSE)</f>
        <v>ZTWM-CDGS-XS-2024-0030-华西集采-简州大道</v>
      </c>
      <c r="R1266" s="130" t="str">
        <f>_xlfn._xlws.FILTER(辅助信息!D:D,辅助信息!E:E=B1266)</f>
        <v>华西简阳西城嘉苑</v>
      </c>
    </row>
    <row r="1267" s="8" customFormat="1" hidden="1" spans="1:18">
      <c r="A1267" s="71"/>
      <c r="B1267" s="6" t="s">
        <v>81</v>
      </c>
      <c r="C1267" s="5">
        <v>45777</v>
      </c>
      <c r="D1267" s="6" t="str">
        <f>VLOOKUP(B1267,辅助信息!E:K,7,FALSE)</f>
        <v>JWDDCD2025050700178</v>
      </c>
      <c r="E1267" s="6" t="str">
        <f>VLOOKUP(F1267,辅助信息!A:B,2,FALSE)</f>
        <v>螺纹钢</v>
      </c>
      <c r="F1267" s="6" t="s">
        <v>19</v>
      </c>
      <c r="G1267" s="117">
        <v>15</v>
      </c>
      <c r="H1267" s="117">
        <v>15</v>
      </c>
      <c r="I1267" s="6" t="str">
        <f>VLOOKUP(B1267,辅助信息!E:I,3,FALSE)</f>
        <v>（华西简阳西城嘉苑）四川省成都市简阳市简城街道高屋村</v>
      </c>
      <c r="J1267" s="6" t="str">
        <f>VLOOKUP(B1267,辅助信息!E:I,4,FALSE)</f>
        <v>张瀚镭</v>
      </c>
      <c r="K1267" s="6">
        <f>VLOOKUP(J1267,辅助信息!H:I,2,FALSE)</f>
        <v>15884666220</v>
      </c>
      <c r="L1267" s="125" t="str">
        <f>VLOOKUP(B1267,辅助信息!E:J,6,FALSE)</f>
        <v>优先威钢发货,我方卸车,新老国标钢厂不加价可直发</v>
      </c>
      <c r="M1267" s="128">
        <v>45775</v>
      </c>
      <c r="N1267" s="129"/>
      <c r="O1267" s="71">
        <f ca="1" t="shared" si="53"/>
        <v>0</v>
      </c>
      <c r="P1267" s="71">
        <f ca="1" t="shared" si="54"/>
        <v>11</v>
      </c>
      <c r="Q1267" s="72" t="str">
        <f>VLOOKUP(B1267,辅助信息!E:M,9,FALSE)</f>
        <v>ZTWM-CDGS-XS-2024-0030-华西集采-简州大道</v>
      </c>
      <c r="R1267" s="130" t="str">
        <f>_xlfn._xlws.FILTER(辅助信息!D:D,辅助信息!E:E=B1267)</f>
        <v>华西简阳西城嘉苑</v>
      </c>
    </row>
    <row r="1268" s="8" customFormat="1" hidden="1" spans="1:18">
      <c r="A1268" s="71"/>
      <c r="B1268" s="6" t="s">
        <v>81</v>
      </c>
      <c r="C1268" s="5">
        <v>45777</v>
      </c>
      <c r="D1268" s="6" t="str">
        <f>VLOOKUP(B1268,辅助信息!E:K,7,FALSE)</f>
        <v>JWDDCD2025050700178</v>
      </c>
      <c r="E1268" s="6" t="str">
        <f>VLOOKUP(F1268,辅助信息!A:B,2,FALSE)</f>
        <v>螺纹钢</v>
      </c>
      <c r="F1268" s="6" t="s">
        <v>32</v>
      </c>
      <c r="G1268" s="117">
        <v>40</v>
      </c>
      <c r="H1268" s="117">
        <v>40</v>
      </c>
      <c r="I1268" s="6" t="str">
        <f>VLOOKUP(B1268,辅助信息!E:I,3,FALSE)</f>
        <v>（华西简阳西城嘉苑）四川省成都市简阳市简城街道高屋村</v>
      </c>
      <c r="J1268" s="6" t="str">
        <f>VLOOKUP(B1268,辅助信息!E:I,4,FALSE)</f>
        <v>张瀚镭</v>
      </c>
      <c r="K1268" s="6">
        <f>VLOOKUP(J1268,辅助信息!H:I,2,FALSE)</f>
        <v>15884666220</v>
      </c>
      <c r="L1268" s="125" t="str">
        <f>VLOOKUP(B1268,辅助信息!E:J,6,FALSE)</f>
        <v>优先威钢发货,我方卸车,新老国标钢厂不加价可直发</v>
      </c>
      <c r="M1268" s="128">
        <v>45775</v>
      </c>
      <c r="N1268" s="129"/>
      <c r="O1268" s="71">
        <f ca="1" t="shared" si="53"/>
        <v>0</v>
      </c>
      <c r="P1268" s="71">
        <f ca="1" t="shared" si="54"/>
        <v>11</v>
      </c>
      <c r="Q1268" s="72" t="str">
        <f>VLOOKUP(B1268,辅助信息!E:M,9,FALSE)</f>
        <v>ZTWM-CDGS-XS-2024-0030-华西集采-简州大道</v>
      </c>
      <c r="R1268" s="130" t="str">
        <f>_xlfn._xlws.FILTER(辅助信息!D:D,辅助信息!E:E=B1268)</f>
        <v>华西简阳西城嘉苑</v>
      </c>
    </row>
    <row r="1269" s="8" customFormat="1" hidden="1" spans="1:18">
      <c r="A1269" s="71"/>
      <c r="B1269" s="6" t="s">
        <v>81</v>
      </c>
      <c r="C1269" s="5">
        <v>45777</v>
      </c>
      <c r="D1269" s="6" t="str">
        <f>VLOOKUP(B1269,辅助信息!E:K,7,FALSE)</f>
        <v>JWDDCD2025050700178</v>
      </c>
      <c r="E1269" s="6" t="str">
        <f>VLOOKUP(F1269,辅助信息!A:B,2,FALSE)</f>
        <v>螺纹钢</v>
      </c>
      <c r="F1269" s="6" t="s">
        <v>30</v>
      </c>
      <c r="G1269" s="117">
        <v>15</v>
      </c>
      <c r="H1269" s="117">
        <v>15</v>
      </c>
      <c r="I1269" s="6" t="str">
        <f>VLOOKUP(B1269,辅助信息!E:I,3,FALSE)</f>
        <v>（华西简阳西城嘉苑）四川省成都市简阳市简城街道高屋村</v>
      </c>
      <c r="J1269" s="6" t="str">
        <f>VLOOKUP(B1269,辅助信息!E:I,4,FALSE)</f>
        <v>张瀚镭</v>
      </c>
      <c r="K1269" s="6">
        <f>VLOOKUP(J1269,辅助信息!H:I,2,FALSE)</f>
        <v>15884666220</v>
      </c>
      <c r="L1269" s="125" t="str">
        <f>VLOOKUP(B1269,辅助信息!E:J,6,FALSE)</f>
        <v>优先威钢发货,我方卸车,新老国标钢厂不加价可直发</v>
      </c>
      <c r="M1269" s="128">
        <v>45775</v>
      </c>
      <c r="N1269" s="129"/>
      <c r="O1269" s="71">
        <f ca="1" t="shared" si="53"/>
        <v>0</v>
      </c>
      <c r="P1269" s="71">
        <f ca="1" t="shared" si="54"/>
        <v>11</v>
      </c>
      <c r="Q1269" s="72" t="str">
        <f>VLOOKUP(B1269,辅助信息!E:M,9,FALSE)</f>
        <v>ZTWM-CDGS-XS-2024-0030-华西集采-简州大道</v>
      </c>
      <c r="R1269" s="130" t="str">
        <f>_xlfn._xlws.FILTER(辅助信息!D:D,辅助信息!E:E=B1269)</f>
        <v>华西简阳西城嘉苑</v>
      </c>
    </row>
    <row r="1270" hidden="1" spans="2:18">
      <c r="B1270" s="4" t="s">
        <v>31</v>
      </c>
      <c r="C1270" s="5">
        <v>45777</v>
      </c>
      <c r="D1270" s="6" t="str">
        <f>VLOOKUP(B1270,辅助信息!E:K,7,FALSE)</f>
        <v>JWDDCD2024121000136</v>
      </c>
      <c r="E1270" s="6" t="str">
        <f>VLOOKUP(F1270,辅助信息!A:B,2,FALSE)</f>
        <v>高线</v>
      </c>
      <c r="F1270" s="4" t="s">
        <v>51</v>
      </c>
      <c r="G1270" s="7">
        <v>2.5</v>
      </c>
      <c r="H1270" s="117" t="str">
        <f>_xlfn.XLOOKUP(C1270&amp;F1270&amp;I1270&amp;J1270,'[1]2025年已发货'!$F:$F&amp;'[1]2025年已发货'!$C:$C&amp;'[1]2025年已发货'!$G:$G&amp;'[1]2025年已发货'!$H:$H,'[1]2025年已发货'!$E:$E,"未发货")</f>
        <v>未发货</v>
      </c>
      <c r="I1270" s="6" t="str">
        <f>VLOOKUP(B1270,辅助信息!E:I,3,FALSE)</f>
        <v>（四川商建-射洪城乡一体化项目）遂宁市射洪市忠新幼儿园北侧约220米新溪小区</v>
      </c>
      <c r="J1270" s="6" t="str">
        <f>VLOOKUP(B1270,辅助信息!E:I,4,FALSE)</f>
        <v>柏子刚</v>
      </c>
      <c r="K1270" s="6">
        <f>VLOOKUP(J1270,辅助信息!H:I,2,FALSE)</f>
        <v>15692885305</v>
      </c>
      <c r="L1270" s="125" t="str">
        <f>VLOOKUP(B1270,辅助信息!E:J,6,FALSE)</f>
        <v>提前联系到场规格及数量</v>
      </c>
      <c r="M1270" s="98">
        <v>45779</v>
      </c>
      <c r="O1270" s="71">
        <f ca="1" t="shared" si="53"/>
        <v>0</v>
      </c>
      <c r="P1270" s="71">
        <f ca="1" t="shared" si="54"/>
        <v>7</v>
      </c>
      <c r="Q1270" s="72" t="str">
        <f>VLOOKUP(B1270,辅助信息!E:M,9,FALSE)</f>
        <v>ZTWM-CDGS-XS-2024-0179-四川商投-射洪城乡一体化建设项目</v>
      </c>
      <c r="R1270" s="130" t="str">
        <f>_xlfn._xlws.FILTER(辅助信息!D:D,辅助信息!E:E=B1270)</f>
        <v>四川商建
射洪城乡一体化项目</v>
      </c>
    </row>
    <row r="1271" hidden="1" spans="2:18">
      <c r="B1271" s="4" t="s">
        <v>31</v>
      </c>
      <c r="C1271" s="5">
        <v>45777</v>
      </c>
      <c r="D1271" s="6" t="str">
        <f>VLOOKUP(B1271,辅助信息!E:K,7,FALSE)</f>
        <v>JWDDCD2024121000136</v>
      </c>
      <c r="E1271" s="6" t="str">
        <f>VLOOKUP(F1271,辅助信息!A:B,2,FALSE)</f>
        <v>盘螺</v>
      </c>
      <c r="F1271" s="4" t="s">
        <v>41</v>
      </c>
      <c r="G1271" s="7">
        <v>32.5</v>
      </c>
      <c r="H1271" s="117" t="str">
        <f>_xlfn.XLOOKUP(C1271&amp;F1271&amp;I1271&amp;J1271,'[1]2025年已发货'!$F:$F&amp;'[1]2025年已发货'!$C:$C&amp;'[1]2025年已发货'!$G:$G&amp;'[1]2025年已发货'!$H:$H,'[1]2025年已发货'!$E:$E,"未发货")</f>
        <v>未发货</v>
      </c>
      <c r="I1271" s="6" t="str">
        <f>VLOOKUP(B1271,辅助信息!E:I,3,FALSE)</f>
        <v>（四川商建-射洪城乡一体化项目）遂宁市射洪市忠新幼儿园北侧约220米新溪小区</v>
      </c>
      <c r="J1271" s="6" t="str">
        <f>VLOOKUP(B1271,辅助信息!E:I,4,FALSE)</f>
        <v>柏子刚</v>
      </c>
      <c r="K1271" s="6">
        <f>VLOOKUP(J1271,辅助信息!H:I,2,FALSE)</f>
        <v>15692885305</v>
      </c>
      <c r="L1271" s="125" t="str">
        <f>VLOOKUP(B1271,辅助信息!E:J,6,FALSE)</f>
        <v>提前联系到场规格及数量</v>
      </c>
      <c r="M1271" s="98">
        <v>45779</v>
      </c>
      <c r="O1271" s="71">
        <f ca="1" t="shared" ref="O1271:O1276" si="55">IF(OR(M1271="",N1271&lt;&gt;""),"",MAX(M1271-TODAY(),0))</f>
        <v>0</v>
      </c>
      <c r="P1271" s="71">
        <f ca="1" t="shared" si="54"/>
        <v>7</v>
      </c>
      <c r="Q1271" s="72" t="str">
        <f>VLOOKUP(B1271,辅助信息!E:M,9,FALSE)</f>
        <v>ZTWM-CDGS-XS-2024-0179-四川商投-射洪城乡一体化建设项目</v>
      </c>
      <c r="R1271" s="130" t="str">
        <f>_xlfn._xlws.FILTER(辅助信息!D:D,辅助信息!E:E=B1271)</f>
        <v>四川商建
射洪城乡一体化项目</v>
      </c>
    </row>
    <row r="1272" hidden="1" spans="2:18">
      <c r="B1272" s="4" t="s">
        <v>31</v>
      </c>
      <c r="C1272" s="5">
        <v>45777</v>
      </c>
      <c r="D1272" s="6" t="str">
        <f>VLOOKUP(B1272,辅助信息!E:K,7,FALSE)</f>
        <v>JWDDCD2024121000136</v>
      </c>
      <c r="E1272" s="6" t="str">
        <f>VLOOKUP(F1272,辅助信息!A:B,2,FALSE)</f>
        <v>螺纹钢</v>
      </c>
      <c r="F1272" s="4" t="s">
        <v>27</v>
      </c>
      <c r="G1272" s="7">
        <v>15</v>
      </c>
      <c r="H1272" s="117" t="str">
        <f>_xlfn.XLOOKUP(C1272&amp;F1272&amp;I1272&amp;J1272,'[1]2025年已发货'!$F:$F&amp;'[1]2025年已发货'!$C:$C&amp;'[1]2025年已发货'!$G:$G&amp;'[1]2025年已发货'!$H:$H,'[1]2025年已发货'!$E:$E,"未发货")</f>
        <v>未发货</v>
      </c>
      <c r="I1272" s="6" t="str">
        <f>VLOOKUP(B1272,辅助信息!E:I,3,FALSE)</f>
        <v>（四川商建-射洪城乡一体化项目）遂宁市射洪市忠新幼儿园北侧约220米新溪小区</v>
      </c>
      <c r="J1272" s="6" t="str">
        <f>VLOOKUP(B1272,辅助信息!E:I,4,FALSE)</f>
        <v>柏子刚</v>
      </c>
      <c r="K1272" s="6">
        <f>VLOOKUP(J1272,辅助信息!H:I,2,FALSE)</f>
        <v>15692885305</v>
      </c>
      <c r="L1272" s="125" t="str">
        <f>VLOOKUP(B1272,辅助信息!E:J,6,FALSE)</f>
        <v>提前联系到场规格及数量</v>
      </c>
      <c r="M1272" s="98">
        <v>45779</v>
      </c>
      <c r="O1272" s="71">
        <f ca="1" t="shared" si="55"/>
        <v>0</v>
      </c>
      <c r="P1272" s="71">
        <f ca="1" t="shared" si="54"/>
        <v>7</v>
      </c>
      <c r="Q1272" s="72" t="str">
        <f>VLOOKUP(B1272,辅助信息!E:M,9,FALSE)</f>
        <v>ZTWM-CDGS-XS-2024-0179-四川商投-射洪城乡一体化建设项目</v>
      </c>
      <c r="R1272" s="130" t="str">
        <f>_xlfn._xlws.FILTER(辅助信息!D:D,辅助信息!E:E=B1272)</f>
        <v>四川商建
射洪城乡一体化项目</v>
      </c>
    </row>
    <row r="1273" hidden="1" spans="2:18">
      <c r="B1273" s="4" t="s">
        <v>31</v>
      </c>
      <c r="C1273" s="5">
        <v>45777</v>
      </c>
      <c r="D1273" s="6" t="str">
        <f>VLOOKUP(B1273,辅助信息!E:K,7,FALSE)</f>
        <v>JWDDCD2024121000136</v>
      </c>
      <c r="E1273" s="6" t="str">
        <f>VLOOKUP(F1273,辅助信息!A:B,2,FALSE)</f>
        <v>螺纹钢</v>
      </c>
      <c r="F1273" s="4" t="s">
        <v>30</v>
      </c>
      <c r="G1273" s="7">
        <v>12</v>
      </c>
      <c r="H1273" s="117" t="str">
        <f>_xlfn.XLOOKUP(C1273&amp;F1273&amp;I1273&amp;J1273,'[1]2025年已发货'!$F:$F&amp;'[1]2025年已发货'!$C:$C&amp;'[1]2025年已发货'!$G:$G&amp;'[1]2025年已发货'!$H:$H,'[1]2025年已发货'!$E:$E,"未发货")</f>
        <v>未发货</v>
      </c>
      <c r="I1273" s="6" t="str">
        <f>VLOOKUP(B1273,辅助信息!E:I,3,FALSE)</f>
        <v>（四川商建-射洪城乡一体化项目）遂宁市射洪市忠新幼儿园北侧约220米新溪小区</v>
      </c>
      <c r="J1273" s="6" t="str">
        <f>VLOOKUP(B1273,辅助信息!E:I,4,FALSE)</f>
        <v>柏子刚</v>
      </c>
      <c r="K1273" s="6">
        <f>VLOOKUP(J1273,辅助信息!H:I,2,FALSE)</f>
        <v>15692885305</v>
      </c>
      <c r="L1273" s="125" t="str">
        <f>VLOOKUP(B1273,辅助信息!E:J,6,FALSE)</f>
        <v>提前联系到场规格及数量</v>
      </c>
      <c r="M1273" s="98">
        <v>45779</v>
      </c>
      <c r="O1273" s="71">
        <f ca="1" t="shared" si="55"/>
        <v>0</v>
      </c>
      <c r="P1273" s="71">
        <f ca="1" t="shared" si="54"/>
        <v>7</v>
      </c>
      <c r="Q1273" s="72" t="str">
        <f>VLOOKUP(B1273,辅助信息!E:M,9,FALSE)</f>
        <v>ZTWM-CDGS-XS-2024-0179-四川商投-射洪城乡一体化建设项目</v>
      </c>
      <c r="R1273" s="130" t="str">
        <f>_xlfn._xlws.FILTER(辅助信息!D:D,辅助信息!E:E=B1273)</f>
        <v>四川商建
射洪城乡一体化项目</v>
      </c>
    </row>
    <row r="1274" hidden="1" spans="2:18">
      <c r="B1274" s="4" t="s">
        <v>31</v>
      </c>
      <c r="C1274" s="5">
        <v>45777</v>
      </c>
      <c r="D1274" s="6" t="str">
        <f>VLOOKUP(B1274,辅助信息!E:K,7,FALSE)</f>
        <v>JWDDCD2024121000136</v>
      </c>
      <c r="E1274" s="6" t="str">
        <f>VLOOKUP(F1274,辅助信息!A:B,2,FALSE)</f>
        <v>螺纹钢</v>
      </c>
      <c r="F1274" s="4" t="s">
        <v>66</v>
      </c>
      <c r="G1274" s="7">
        <v>9</v>
      </c>
      <c r="H1274" s="117" t="str">
        <f>_xlfn.XLOOKUP(C1274&amp;F1274&amp;I1274&amp;J1274,'[1]2025年已发货'!$F:$F&amp;'[1]2025年已发货'!$C:$C&amp;'[1]2025年已发货'!$G:$G&amp;'[1]2025年已发货'!$H:$H,'[1]2025年已发货'!$E:$E,"未发货")</f>
        <v>未发货</v>
      </c>
      <c r="I1274" s="6" t="str">
        <f>VLOOKUP(B1274,辅助信息!E:I,3,FALSE)</f>
        <v>（四川商建-射洪城乡一体化项目）遂宁市射洪市忠新幼儿园北侧约220米新溪小区</v>
      </c>
      <c r="J1274" s="6" t="str">
        <f>VLOOKUP(B1274,辅助信息!E:I,4,FALSE)</f>
        <v>柏子刚</v>
      </c>
      <c r="K1274" s="6">
        <f>VLOOKUP(J1274,辅助信息!H:I,2,FALSE)</f>
        <v>15692885305</v>
      </c>
      <c r="L1274" s="125" t="str">
        <f>VLOOKUP(B1274,辅助信息!E:J,6,FALSE)</f>
        <v>提前联系到场规格及数量</v>
      </c>
      <c r="M1274" s="98">
        <v>45779</v>
      </c>
      <c r="O1274" s="71">
        <f ca="1" t="shared" si="55"/>
        <v>0</v>
      </c>
      <c r="P1274" s="71">
        <f ca="1" t="shared" si="54"/>
        <v>7</v>
      </c>
      <c r="Q1274" s="72" t="str">
        <f>VLOOKUP(B1274,辅助信息!E:M,9,FALSE)</f>
        <v>ZTWM-CDGS-XS-2024-0179-四川商投-射洪城乡一体化建设项目</v>
      </c>
      <c r="R1274" s="130" t="str">
        <f>_xlfn._xlws.FILTER(辅助信息!D:D,辅助信息!E:E=B1274)</f>
        <v>四川商建
射洪城乡一体化项目</v>
      </c>
    </row>
    <row r="1275" hidden="1" spans="2:18">
      <c r="B1275" s="4" t="s">
        <v>31</v>
      </c>
      <c r="C1275" s="5">
        <v>45777</v>
      </c>
      <c r="D1275" s="6" t="str">
        <f>VLOOKUP(B1275,辅助信息!E:K,7,FALSE)</f>
        <v>JWDDCD2024121000136</v>
      </c>
      <c r="E1275" s="6" t="str">
        <f>VLOOKUP(F1275,辅助信息!A:B,2,FALSE)</f>
        <v>螺纹钢</v>
      </c>
      <c r="F1275" s="4" t="s">
        <v>21</v>
      </c>
      <c r="G1275" s="7">
        <v>3</v>
      </c>
      <c r="H1275" s="117" t="str">
        <f>_xlfn.XLOOKUP(C1275&amp;F1275&amp;I1275&amp;J1275,'[1]2025年已发货'!$F:$F&amp;'[1]2025年已发货'!$C:$C&amp;'[1]2025年已发货'!$G:$G&amp;'[1]2025年已发货'!$H:$H,'[1]2025年已发货'!$E:$E,"未发货")</f>
        <v>未发货</v>
      </c>
      <c r="I1275" s="6" t="str">
        <f>VLOOKUP(B1275,辅助信息!E:I,3,FALSE)</f>
        <v>（四川商建-射洪城乡一体化项目）遂宁市射洪市忠新幼儿园北侧约220米新溪小区</v>
      </c>
      <c r="J1275" s="6" t="str">
        <f>VLOOKUP(B1275,辅助信息!E:I,4,FALSE)</f>
        <v>柏子刚</v>
      </c>
      <c r="K1275" s="6">
        <f>VLOOKUP(J1275,辅助信息!H:I,2,FALSE)</f>
        <v>15692885305</v>
      </c>
      <c r="L1275" s="125" t="str">
        <f>VLOOKUP(B1275,辅助信息!E:J,6,FALSE)</f>
        <v>提前联系到场规格及数量</v>
      </c>
      <c r="M1275" s="98">
        <v>45779</v>
      </c>
      <c r="O1275" s="71">
        <f ca="1" t="shared" si="55"/>
        <v>0</v>
      </c>
      <c r="P1275" s="71">
        <f ca="1" t="shared" si="54"/>
        <v>7</v>
      </c>
      <c r="Q1275" s="72" t="str">
        <f>VLOOKUP(B1275,辅助信息!E:M,9,FALSE)</f>
        <v>ZTWM-CDGS-XS-2024-0179-四川商投-射洪城乡一体化建设项目</v>
      </c>
      <c r="R1275" s="130" t="str">
        <f>_xlfn._xlws.FILTER(辅助信息!D:D,辅助信息!E:E=B1275)</f>
        <v>四川商建
射洪城乡一体化项目</v>
      </c>
    </row>
    <row r="1276" hidden="1" spans="2:18">
      <c r="B1276" s="4" t="s">
        <v>31</v>
      </c>
      <c r="C1276" s="5">
        <v>45777</v>
      </c>
      <c r="D1276" s="6" t="str">
        <f>VLOOKUP(B1276,辅助信息!E:K,7,FALSE)</f>
        <v>JWDDCD2024121000136</v>
      </c>
      <c r="E1276" s="6" t="str">
        <f>VLOOKUP(F1276,辅助信息!A:B,2,FALSE)</f>
        <v>螺纹钢</v>
      </c>
      <c r="F1276" s="4" t="s">
        <v>22</v>
      </c>
      <c r="G1276" s="7">
        <v>60</v>
      </c>
      <c r="H1276" s="117" t="str">
        <f>_xlfn.XLOOKUP(C1276&amp;F1276&amp;I1276&amp;J1276,'[1]2025年已发货'!$F:$F&amp;'[1]2025年已发货'!$C:$C&amp;'[1]2025年已发货'!$G:$G&amp;'[1]2025年已发货'!$H:$H,'[1]2025年已发货'!$E:$E,"未发货")</f>
        <v>未发货</v>
      </c>
      <c r="I1276" s="6" t="str">
        <f>VLOOKUP(B1276,辅助信息!E:I,3,FALSE)</f>
        <v>（四川商建-射洪城乡一体化项目）遂宁市射洪市忠新幼儿园北侧约220米新溪小区</v>
      </c>
      <c r="J1276" s="6" t="str">
        <f>VLOOKUP(B1276,辅助信息!E:I,4,FALSE)</f>
        <v>柏子刚</v>
      </c>
      <c r="K1276" s="6">
        <f>VLOOKUP(J1276,辅助信息!H:I,2,FALSE)</f>
        <v>15692885305</v>
      </c>
      <c r="L1276" s="125" t="str">
        <f>VLOOKUP(B1276,辅助信息!E:J,6,FALSE)</f>
        <v>提前联系到场规格及数量</v>
      </c>
      <c r="M1276" s="128">
        <v>45775</v>
      </c>
      <c r="O1276" s="71">
        <f ca="1" t="shared" si="55"/>
        <v>0</v>
      </c>
      <c r="P1276" s="71">
        <f ca="1" t="shared" si="54"/>
        <v>11</v>
      </c>
      <c r="Q1276" s="72" t="str">
        <f>VLOOKUP(B1276,辅助信息!E:M,9,FALSE)</f>
        <v>ZTWM-CDGS-XS-2024-0179-四川商投-射洪城乡一体化建设项目</v>
      </c>
      <c r="R1276" s="130" t="str">
        <f>_xlfn._xlws.FILTER(辅助信息!D:D,辅助信息!E:E=B1276)</f>
        <v>四川商建
射洪城乡一体化项目</v>
      </c>
    </row>
    <row r="1277" hidden="1" spans="2:18">
      <c r="B1277" s="4" t="s">
        <v>81</v>
      </c>
      <c r="C1277" s="5">
        <v>45777</v>
      </c>
      <c r="D1277" s="6" t="str">
        <f>VLOOKUP(B1277,辅助信息!E:K,7,FALSE)</f>
        <v>JWDDCD2025050700178</v>
      </c>
      <c r="E1277" s="6" t="str">
        <f>VLOOKUP(F1277,辅助信息!A:B,2,FALSE)</f>
        <v>高线</v>
      </c>
      <c r="F1277" s="4" t="s">
        <v>53</v>
      </c>
      <c r="G1277" s="7">
        <v>2</v>
      </c>
      <c r="H1277" s="117" t="str">
        <f>_xlfn.XLOOKUP(C1277&amp;F1277&amp;I1277&amp;J1277,'[1]2025年已发货'!$F:$F&amp;'[1]2025年已发货'!$C:$C&amp;'[1]2025年已发货'!$G:$G&amp;'[1]2025年已发货'!$H:$H,'[1]2025年已发货'!$E:$E,"未发货")</f>
        <v>未发货</v>
      </c>
      <c r="I1277" s="6" t="str">
        <f>VLOOKUP(B1277,辅助信息!E:I,3,FALSE)</f>
        <v>（华西简阳西城嘉苑）四川省成都市简阳市简城街道高屋村</v>
      </c>
      <c r="J1277" s="6" t="str">
        <f>VLOOKUP(B1277,辅助信息!E:I,4,FALSE)</f>
        <v>张瀚镭</v>
      </c>
      <c r="K1277" s="6">
        <f>VLOOKUP(J1277,辅助信息!H:I,2,FALSE)</f>
        <v>15884666220</v>
      </c>
      <c r="L1277" s="125" t="str">
        <f>VLOOKUP(B1277,辅助信息!E:J,6,FALSE)</f>
        <v>优先威钢发货,我方卸车,新老国标钢厂不加价可直发</v>
      </c>
      <c r="M1277" s="98">
        <v>45777</v>
      </c>
      <c r="O1277" s="71">
        <f ca="1" t="shared" ref="O1277:O1286" si="56">IF(OR(M1277="",N1277&lt;&gt;""),"",MAX(M1277-TODAY(),0))</f>
        <v>0</v>
      </c>
      <c r="P1277" s="71">
        <f ca="1" t="shared" si="54"/>
        <v>9</v>
      </c>
      <c r="Q1277" s="72" t="str">
        <f>VLOOKUP(B1277,辅助信息!E:M,9,FALSE)</f>
        <v>ZTWM-CDGS-XS-2024-0030-华西集采-简州大道</v>
      </c>
      <c r="R1277" s="130" t="str">
        <f>_xlfn._xlws.FILTER(辅助信息!D:D,辅助信息!E:E=B1277)</f>
        <v>华西简阳西城嘉苑</v>
      </c>
    </row>
    <row r="1278" hidden="1" spans="2:18">
      <c r="B1278" s="4" t="s">
        <v>81</v>
      </c>
      <c r="C1278" s="5">
        <v>45777</v>
      </c>
      <c r="D1278" s="6" t="str">
        <f>VLOOKUP(B1278,辅助信息!E:K,7,FALSE)</f>
        <v>JWDDCD2025050700178</v>
      </c>
      <c r="E1278" s="6" t="str">
        <f>VLOOKUP(F1278,辅助信息!A:B,2,FALSE)</f>
        <v>盘螺</v>
      </c>
      <c r="F1278" s="4" t="s">
        <v>40</v>
      </c>
      <c r="G1278" s="7">
        <v>3</v>
      </c>
      <c r="H1278" s="117">
        <f>_xlfn.XLOOKUP(C1278&amp;F1278&amp;I1278&amp;J1278,'[1]2025年已发货'!$F:$F&amp;'[1]2025年已发货'!$C:$C&amp;'[1]2025年已发货'!$G:$G&amp;'[1]2025年已发货'!$H:$H,'[1]2025年已发货'!$E:$E,"未发货")</f>
        <v>3</v>
      </c>
      <c r="I1278" s="6" t="str">
        <f>VLOOKUP(B1278,辅助信息!E:I,3,FALSE)</f>
        <v>（华西简阳西城嘉苑）四川省成都市简阳市简城街道高屋村</v>
      </c>
      <c r="J1278" s="6" t="str">
        <f>VLOOKUP(B1278,辅助信息!E:I,4,FALSE)</f>
        <v>张瀚镭</v>
      </c>
      <c r="K1278" s="6">
        <f>VLOOKUP(J1278,辅助信息!H:I,2,FALSE)</f>
        <v>15884666220</v>
      </c>
      <c r="L1278" s="125" t="str">
        <f>VLOOKUP(B1278,辅助信息!E:J,6,FALSE)</f>
        <v>优先威钢发货,我方卸车,新老国标钢厂不加价可直发</v>
      </c>
      <c r="M1278" s="98">
        <v>45777</v>
      </c>
      <c r="O1278" s="71">
        <f ca="1" t="shared" si="56"/>
        <v>0</v>
      </c>
      <c r="P1278" s="71">
        <f ca="1" t="shared" si="54"/>
        <v>9</v>
      </c>
      <c r="Q1278" s="72" t="str">
        <f>VLOOKUP(B1278,辅助信息!E:M,9,FALSE)</f>
        <v>ZTWM-CDGS-XS-2024-0030-华西集采-简州大道</v>
      </c>
      <c r="R1278" s="130" t="str">
        <f>_xlfn._xlws.FILTER(辅助信息!D:D,辅助信息!E:E=B1278)</f>
        <v>华西简阳西城嘉苑</v>
      </c>
    </row>
    <row r="1279" hidden="1" spans="2:18">
      <c r="B1279" s="4" t="s">
        <v>81</v>
      </c>
      <c r="C1279" s="5">
        <v>45777</v>
      </c>
      <c r="D1279" s="6" t="str">
        <f>VLOOKUP(B1279,辅助信息!E:K,7,FALSE)</f>
        <v>JWDDCD2025050700178</v>
      </c>
      <c r="E1279" s="6" t="str">
        <f>VLOOKUP(F1279,辅助信息!A:B,2,FALSE)</f>
        <v>盘螺</v>
      </c>
      <c r="F1279" s="4" t="s">
        <v>41</v>
      </c>
      <c r="G1279" s="7">
        <v>5</v>
      </c>
      <c r="H1279" s="117">
        <f>_xlfn.XLOOKUP(C1279&amp;F1279&amp;I1279&amp;J1279,'[1]2025年已发货'!$F:$F&amp;'[1]2025年已发货'!$C:$C&amp;'[1]2025年已发货'!$G:$G&amp;'[1]2025年已发货'!$H:$H,'[1]2025年已发货'!$E:$E,"未发货")</f>
        <v>5</v>
      </c>
      <c r="I1279" s="6" t="str">
        <f>VLOOKUP(B1279,辅助信息!E:I,3,FALSE)</f>
        <v>（华西简阳西城嘉苑）四川省成都市简阳市简城街道高屋村</v>
      </c>
      <c r="J1279" s="6" t="str">
        <f>VLOOKUP(B1279,辅助信息!E:I,4,FALSE)</f>
        <v>张瀚镭</v>
      </c>
      <c r="K1279" s="6">
        <f>VLOOKUP(J1279,辅助信息!H:I,2,FALSE)</f>
        <v>15884666220</v>
      </c>
      <c r="L1279" s="125" t="str">
        <f>VLOOKUP(B1279,辅助信息!E:J,6,FALSE)</f>
        <v>优先威钢发货,我方卸车,新老国标钢厂不加价可直发</v>
      </c>
      <c r="M1279" s="98">
        <v>45777</v>
      </c>
      <c r="O1279" s="71">
        <f ca="1" t="shared" si="56"/>
        <v>0</v>
      </c>
      <c r="P1279" s="71">
        <f ca="1" t="shared" si="54"/>
        <v>9</v>
      </c>
      <c r="Q1279" s="72" t="str">
        <f>VLOOKUP(B1279,辅助信息!E:M,9,FALSE)</f>
        <v>ZTWM-CDGS-XS-2024-0030-华西集采-简州大道</v>
      </c>
      <c r="R1279" s="130" t="str">
        <f>_xlfn._xlws.FILTER(辅助信息!D:D,辅助信息!E:E=B1279)</f>
        <v>华西简阳西城嘉苑</v>
      </c>
    </row>
    <row r="1280" hidden="1" spans="2:18">
      <c r="B1280" s="4" t="s">
        <v>81</v>
      </c>
      <c r="C1280" s="5">
        <v>45777</v>
      </c>
      <c r="D1280" s="6" t="str">
        <f>VLOOKUP(B1280,辅助信息!E:K,7,FALSE)</f>
        <v>JWDDCD2025050700178</v>
      </c>
      <c r="E1280" s="6" t="str">
        <f>VLOOKUP(F1280,辅助信息!A:B,2,FALSE)</f>
        <v>盘螺</v>
      </c>
      <c r="F1280" s="4" t="s">
        <v>26</v>
      </c>
      <c r="G1280" s="7">
        <v>18</v>
      </c>
      <c r="H1280" s="117">
        <v>18</v>
      </c>
      <c r="I1280" s="6" t="str">
        <f>VLOOKUP(B1280,辅助信息!E:I,3,FALSE)</f>
        <v>（华西简阳西城嘉苑）四川省成都市简阳市简城街道高屋村</v>
      </c>
      <c r="J1280" s="6" t="str">
        <f>VLOOKUP(B1280,辅助信息!E:I,4,FALSE)</f>
        <v>张瀚镭</v>
      </c>
      <c r="K1280" s="6">
        <f>VLOOKUP(J1280,辅助信息!H:I,2,FALSE)</f>
        <v>15884666220</v>
      </c>
      <c r="L1280" s="125" t="str">
        <f>VLOOKUP(B1280,辅助信息!E:J,6,FALSE)</f>
        <v>优先威钢发货,我方卸车,新老国标钢厂不加价可直发</v>
      </c>
      <c r="M1280" s="98">
        <v>45777</v>
      </c>
      <c r="O1280" s="71">
        <f ca="1" t="shared" si="56"/>
        <v>0</v>
      </c>
      <c r="P1280" s="71">
        <f ca="1" t="shared" si="54"/>
        <v>9</v>
      </c>
      <c r="Q1280" s="72" t="str">
        <f>VLOOKUP(B1280,辅助信息!E:M,9,FALSE)</f>
        <v>ZTWM-CDGS-XS-2024-0030-华西集采-简州大道</v>
      </c>
      <c r="R1280" s="130" t="str">
        <f>_xlfn._xlws.FILTER(辅助信息!D:D,辅助信息!E:E=B1280)</f>
        <v>华西简阳西城嘉苑</v>
      </c>
    </row>
    <row r="1281" hidden="1" spans="2:18">
      <c r="B1281" s="4" t="s">
        <v>81</v>
      </c>
      <c r="C1281" s="5">
        <v>45777</v>
      </c>
      <c r="D1281" s="6" t="str">
        <f>VLOOKUP(B1281,辅助信息!E:K,7,FALSE)</f>
        <v>JWDDCD2025050700178</v>
      </c>
      <c r="E1281" s="6" t="str">
        <f>VLOOKUP(F1281,辅助信息!A:B,2,FALSE)</f>
        <v>螺纹钢</v>
      </c>
      <c r="F1281" s="4" t="s">
        <v>19</v>
      </c>
      <c r="G1281" s="7">
        <v>3</v>
      </c>
      <c r="H1281" s="117">
        <v>3</v>
      </c>
      <c r="I1281" s="6" t="str">
        <f>VLOOKUP(B1281,辅助信息!E:I,3,FALSE)</f>
        <v>（华西简阳西城嘉苑）四川省成都市简阳市简城街道高屋村</v>
      </c>
      <c r="J1281" s="6" t="str">
        <f>VLOOKUP(B1281,辅助信息!E:I,4,FALSE)</f>
        <v>张瀚镭</v>
      </c>
      <c r="K1281" s="6">
        <f>VLOOKUP(J1281,辅助信息!H:I,2,FALSE)</f>
        <v>15884666220</v>
      </c>
      <c r="L1281" s="125" t="str">
        <f>VLOOKUP(B1281,辅助信息!E:J,6,FALSE)</f>
        <v>优先威钢发货,我方卸车,新老国标钢厂不加价可直发</v>
      </c>
      <c r="M1281" s="98">
        <v>45777</v>
      </c>
      <c r="O1281" s="71">
        <f ca="1" t="shared" si="56"/>
        <v>0</v>
      </c>
      <c r="P1281" s="71">
        <f ca="1" t="shared" si="54"/>
        <v>9</v>
      </c>
      <c r="Q1281" s="72" t="str">
        <f>VLOOKUP(B1281,辅助信息!E:M,9,FALSE)</f>
        <v>ZTWM-CDGS-XS-2024-0030-华西集采-简州大道</v>
      </c>
      <c r="R1281" s="130" t="str">
        <f>_xlfn._xlws.FILTER(辅助信息!D:D,辅助信息!E:E=B1281)</f>
        <v>华西简阳西城嘉苑</v>
      </c>
    </row>
    <row r="1282" hidden="1" spans="2:18">
      <c r="B1282" s="4" t="s">
        <v>81</v>
      </c>
      <c r="C1282" s="5">
        <v>45777</v>
      </c>
      <c r="D1282" s="6" t="str">
        <f>VLOOKUP(B1282,辅助信息!E:K,7,FALSE)</f>
        <v>JWDDCD2025050700178</v>
      </c>
      <c r="E1282" s="6" t="str">
        <f>VLOOKUP(F1282,辅助信息!A:B,2,FALSE)</f>
        <v>螺纹钢</v>
      </c>
      <c r="F1282" s="4" t="s">
        <v>32</v>
      </c>
      <c r="G1282" s="7">
        <v>83</v>
      </c>
      <c r="H1282" s="117">
        <v>83</v>
      </c>
      <c r="I1282" s="6" t="str">
        <f>VLOOKUP(B1282,辅助信息!E:I,3,FALSE)</f>
        <v>（华西简阳西城嘉苑）四川省成都市简阳市简城街道高屋村</v>
      </c>
      <c r="J1282" s="6" t="str">
        <f>VLOOKUP(B1282,辅助信息!E:I,4,FALSE)</f>
        <v>张瀚镭</v>
      </c>
      <c r="K1282" s="6">
        <f>VLOOKUP(J1282,辅助信息!H:I,2,FALSE)</f>
        <v>15884666220</v>
      </c>
      <c r="L1282" s="125" t="str">
        <f>VLOOKUP(B1282,辅助信息!E:J,6,FALSE)</f>
        <v>优先威钢发货,我方卸车,新老国标钢厂不加价可直发</v>
      </c>
      <c r="M1282" s="98">
        <v>45777</v>
      </c>
      <c r="O1282" s="71">
        <f ca="1" t="shared" si="56"/>
        <v>0</v>
      </c>
      <c r="P1282" s="71">
        <f ca="1" t="shared" si="54"/>
        <v>9</v>
      </c>
      <c r="Q1282" s="72" t="str">
        <f>VLOOKUP(B1282,辅助信息!E:M,9,FALSE)</f>
        <v>ZTWM-CDGS-XS-2024-0030-华西集采-简州大道</v>
      </c>
      <c r="R1282" s="130" t="str">
        <f>_xlfn._xlws.FILTER(辅助信息!D:D,辅助信息!E:E=B1282)</f>
        <v>华西简阳西城嘉苑</v>
      </c>
    </row>
    <row r="1283" hidden="1" spans="2:18">
      <c r="B1283" s="4" t="s">
        <v>81</v>
      </c>
      <c r="C1283" s="5">
        <v>45777</v>
      </c>
      <c r="D1283" s="6" t="str">
        <f>VLOOKUP(B1283,辅助信息!E:K,7,FALSE)</f>
        <v>JWDDCD2025050700178</v>
      </c>
      <c r="E1283" s="6" t="str">
        <f>VLOOKUP(F1283,辅助信息!A:B,2,FALSE)</f>
        <v>螺纹钢</v>
      </c>
      <c r="F1283" s="4" t="s">
        <v>30</v>
      </c>
      <c r="G1283" s="7">
        <v>7</v>
      </c>
      <c r="H1283" s="117">
        <v>7</v>
      </c>
      <c r="I1283" s="6" t="str">
        <f>VLOOKUP(B1283,辅助信息!E:I,3,FALSE)</f>
        <v>（华西简阳西城嘉苑）四川省成都市简阳市简城街道高屋村</v>
      </c>
      <c r="J1283" s="6" t="str">
        <f>VLOOKUP(B1283,辅助信息!E:I,4,FALSE)</f>
        <v>张瀚镭</v>
      </c>
      <c r="K1283" s="6">
        <f>VLOOKUP(J1283,辅助信息!H:I,2,FALSE)</f>
        <v>15884666220</v>
      </c>
      <c r="L1283" s="125" t="str">
        <f>VLOOKUP(B1283,辅助信息!E:J,6,FALSE)</f>
        <v>优先威钢发货,我方卸车,新老国标钢厂不加价可直发</v>
      </c>
      <c r="M1283" s="98">
        <v>45777</v>
      </c>
      <c r="O1283" s="71">
        <f ca="1" t="shared" si="56"/>
        <v>0</v>
      </c>
      <c r="P1283" s="71">
        <f ca="1" t="shared" si="54"/>
        <v>9</v>
      </c>
      <c r="Q1283" s="72" t="str">
        <f>VLOOKUP(B1283,辅助信息!E:M,9,FALSE)</f>
        <v>ZTWM-CDGS-XS-2024-0030-华西集采-简州大道</v>
      </c>
      <c r="R1283" s="130" t="str">
        <f>_xlfn._xlws.FILTER(辅助信息!D:D,辅助信息!E:E=B1283)</f>
        <v>华西简阳西城嘉苑</v>
      </c>
    </row>
    <row r="1284" hidden="1" spans="2:18">
      <c r="B1284" s="4" t="s">
        <v>81</v>
      </c>
      <c r="C1284" s="5">
        <v>45777</v>
      </c>
      <c r="D1284" s="6" t="str">
        <f>VLOOKUP(B1284,辅助信息!E:K,7,FALSE)</f>
        <v>JWDDCD2025050700178</v>
      </c>
      <c r="E1284" s="6" t="str">
        <f>VLOOKUP(F1284,辅助信息!A:B,2,FALSE)</f>
        <v>螺纹钢</v>
      </c>
      <c r="F1284" s="4" t="s">
        <v>33</v>
      </c>
      <c r="G1284" s="7">
        <v>13</v>
      </c>
      <c r="H1284" s="117">
        <v>13</v>
      </c>
      <c r="I1284" s="6" t="str">
        <f>VLOOKUP(B1284,辅助信息!E:I,3,FALSE)</f>
        <v>（华西简阳西城嘉苑）四川省成都市简阳市简城街道高屋村</v>
      </c>
      <c r="J1284" s="6" t="str">
        <f>VLOOKUP(B1284,辅助信息!E:I,4,FALSE)</f>
        <v>张瀚镭</v>
      </c>
      <c r="K1284" s="6">
        <f>VLOOKUP(J1284,辅助信息!H:I,2,FALSE)</f>
        <v>15884666220</v>
      </c>
      <c r="L1284" s="125" t="str">
        <f>VLOOKUP(B1284,辅助信息!E:J,6,FALSE)</f>
        <v>优先威钢发货,我方卸车,新老国标钢厂不加价可直发</v>
      </c>
      <c r="M1284" s="98">
        <v>45777</v>
      </c>
      <c r="O1284" s="71">
        <f ca="1" t="shared" si="56"/>
        <v>0</v>
      </c>
      <c r="P1284" s="71">
        <f ca="1" t="shared" si="54"/>
        <v>9</v>
      </c>
      <c r="Q1284" s="72" t="str">
        <f>VLOOKUP(B1284,辅助信息!E:M,9,FALSE)</f>
        <v>ZTWM-CDGS-XS-2024-0030-华西集采-简州大道</v>
      </c>
      <c r="R1284" s="130" t="str">
        <f>_xlfn._xlws.FILTER(辅助信息!D:D,辅助信息!E:E=B1284)</f>
        <v>华西简阳西城嘉苑</v>
      </c>
    </row>
    <row r="1285" hidden="1" spans="2:18">
      <c r="B1285" s="4" t="s">
        <v>81</v>
      </c>
      <c r="C1285" s="5">
        <v>45777</v>
      </c>
      <c r="D1285" s="6" t="str">
        <f>VLOOKUP(B1285,辅助信息!E:K,7,FALSE)</f>
        <v>JWDDCD2025050700178</v>
      </c>
      <c r="E1285" s="6" t="str">
        <f>VLOOKUP(F1285,辅助信息!A:B,2,FALSE)</f>
        <v>螺纹钢</v>
      </c>
      <c r="F1285" s="4" t="s">
        <v>28</v>
      </c>
      <c r="G1285" s="7">
        <v>4</v>
      </c>
      <c r="H1285" s="117">
        <f>_xlfn.XLOOKUP(C1285&amp;F1285&amp;I1285&amp;J1285,'[1]2025年已发货'!$F:$F&amp;'[1]2025年已发货'!$C:$C&amp;'[1]2025年已发货'!$G:$G&amp;'[1]2025年已发货'!$H:$H,'[1]2025年已发货'!$E:$E,"未发货")</f>
        <v>4</v>
      </c>
      <c r="I1285" s="6" t="str">
        <f>VLOOKUP(B1285,辅助信息!E:I,3,FALSE)</f>
        <v>（华西简阳西城嘉苑）四川省成都市简阳市简城街道高屋村</v>
      </c>
      <c r="J1285" s="6" t="str">
        <f>VLOOKUP(B1285,辅助信息!E:I,4,FALSE)</f>
        <v>张瀚镭</v>
      </c>
      <c r="K1285" s="6">
        <f>VLOOKUP(J1285,辅助信息!H:I,2,FALSE)</f>
        <v>15884666220</v>
      </c>
      <c r="L1285" s="125" t="str">
        <f>VLOOKUP(B1285,辅助信息!E:J,6,FALSE)</f>
        <v>优先威钢发货,我方卸车,新老国标钢厂不加价可直发</v>
      </c>
      <c r="M1285" s="98">
        <v>45777</v>
      </c>
      <c r="O1285" s="71">
        <f ca="1" t="shared" si="56"/>
        <v>0</v>
      </c>
      <c r="P1285" s="71">
        <f ca="1" t="shared" si="54"/>
        <v>9</v>
      </c>
      <c r="Q1285" s="72" t="str">
        <f>VLOOKUP(B1285,辅助信息!E:M,9,FALSE)</f>
        <v>ZTWM-CDGS-XS-2024-0030-华西集采-简州大道</v>
      </c>
      <c r="R1285" s="130" t="str">
        <f>_xlfn._xlws.FILTER(辅助信息!D:D,辅助信息!E:E=B1285)</f>
        <v>华西简阳西城嘉苑</v>
      </c>
    </row>
    <row r="1286" hidden="1" spans="1:18">
      <c r="A1286" s="131"/>
      <c r="B1286" s="4" t="s">
        <v>81</v>
      </c>
      <c r="C1286" s="5">
        <v>45777</v>
      </c>
      <c r="D1286" s="6" t="str">
        <f>VLOOKUP(B1286,辅助信息!E:K,7,FALSE)</f>
        <v>JWDDCD2025050700178</v>
      </c>
      <c r="E1286" s="6" t="str">
        <f>VLOOKUP(F1286,辅助信息!A:B,2,FALSE)</f>
        <v>螺纹钢</v>
      </c>
      <c r="F1286" s="4" t="s">
        <v>18</v>
      </c>
      <c r="G1286" s="7">
        <v>20</v>
      </c>
      <c r="H1286" s="117">
        <f>_xlfn.XLOOKUP(C1286&amp;F1286&amp;I1286&amp;J1286,'[1]2025年已发货'!$F:$F&amp;'[1]2025年已发货'!$C:$C&amp;'[1]2025年已发货'!$G:$G&amp;'[1]2025年已发货'!$H:$H,'[1]2025年已发货'!$E:$E,"未发货")</f>
        <v>20</v>
      </c>
      <c r="I1286" s="6" t="str">
        <f>VLOOKUP(B1286,辅助信息!E:I,3,FALSE)</f>
        <v>（华西简阳西城嘉苑）四川省成都市简阳市简城街道高屋村</v>
      </c>
      <c r="J1286" s="6" t="str">
        <f>VLOOKUP(B1286,辅助信息!E:I,4,FALSE)</f>
        <v>张瀚镭</v>
      </c>
      <c r="K1286" s="6">
        <f>VLOOKUP(J1286,辅助信息!H:I,2,FALSE)</f>
        <v>15884666220</v>
      </c>
      <c r="L1286" s="125" t="str">
        <f>VLOOKUP(B1286,辅助信息!E:J,6,FALSE)</f>
        <v>优先威钢发货,我方卸车,新老国标钢厂不加价可直发</v>
      </c>
      <c r="M1286" s="98">
        <v>45777</v>
      </c>
      <c r="O1286" s="71">
        <f ca="1" t="shared" si="56"/>
        <v>0</v>
      </c>
      <c r="P1286" s="71">
        <f ca="1" t="shared" si="54"/>
        <v>9</v>
      </c>
      <c r="Q1286" s="72" t="str">
        <f>VLOOKUP(B1286,辅助信息!E:M,9,FALSE)</f>
        <v>ZTWM-CDGS-XS-2024-0030-华西集采-简州大道</v>
      </c>
      <c r="R1286" s="130" t="str">
        <f>_xlfn._xlws.FILTER(辅助信息!D:D,辅助信息!E:E=B1286)</f>
        <v>华西简阳西城嘉苑</v>
      </c>
    </row>
    <row r="1287" hidden="1" spans="1:18">
      <c r="A1287" s="84" t="s">
        <v>144</v>
      </c>
      <c r="B1287" s="4" t="s">
        <v>145</v>
      </c>
      <c r="C1287" s="5">
        <v>45777</v>
      </c>
      <c r="D1287" s="6" t="s">
        <v>146</v>
      </c>
      <c r="E1287" s="6" t="str">
        <f>VLOOKUP(F1287,辅助信息!A:B,2,FALSE)</f>
        <v>盘螺</v>
      </c>
      <c r="F1287" s="4" t="s">
        <v>40</v>
      </c>
      <c r="G1287" s="7">
        <v>5</v>
      </c>
      <c r="H1287" s="117">
        <f>_xlfn.XLOOKUP(C1287&amp;F1287&amp;I1287&amp;J1287,'[1]2025年已发货'!$F:$F&amp;'[1]2025年已发货'!$C:$C&amp;'[1]2025年已发货'!$G:$G&amp;'[1]2025年已发货'!$H:$H,'[1]2025年已发货'!$E:$E,"未发货")</f>
        <v>5</v>
      </c>
      <c r="I1287" s="6" t="str">
        <f>VLOOKUP(B1287,辅助信息!E:I,3,FALSE)</f>
        <v>（五冶达州新材料产业园）达州市市东部经开区新材料产业园麻柳镇石和尚村</v>
      </c>
      <c r="J1287" s="6" t="str">
        <f>VLOOKUP(B1287,辅助信息!E:I,4,FALSE)</f>
        <v>张焱</v>
      </c>
      <c r="K1287" s="6">
        <f>VLOOKUP(J1287,辅助信息!H:I,2,FALSE)</f>
        <v>15528785906</v>
      </c>
      <c r="L1287" s="125" t="str">
        <f>VLOOKUP(B1287,辅助信息!E:J,6,FALSE)</f>
        <v>五冶建设送货单,</v>
      </c>
      <c r="M1287" s="98">
        <v>45777</v>
      </c>
      <c r="O1287" s="71">
        <f ca="1" t="shared" ref="O1287:O1303" si="57">IF(OR(M1287="",N1287&lt;&gt;""),"",MAX(M1287-TODAY(),0))</f>
        <v>0</v>
      </c>
      <c r="P1287" s="71">
        <f ca="1" t="shared" si="54"/>
        <v>9</v>
      </c>
      <c r="Q1287" s="72">
        <f>VLOOKUP(B1287,辅助信息!E:M,9,FALSE)</f>
        <v>0</v>
      </c>
      <c r="R1287" s="130" t="str">
        <f>_xlfn._xlws.FILTER(辅助信息!D:D,辅助信息!E:E=B1287)</f>
        <v>五冶达州新材料产业园</v>
      </c>
    </row>
    <row r="1288" hidden="1" spans="1:18">
      <c r="A1288" s="84"/>
      <c r="B1288" s="4" t="s">
        <v>145</v>
      </c>
      <c r="C1288" s="5">
        <v>45777</v>
      </c>
      <c r="D1288" s="6" t="s">
        <v>146</v>
      </c>
      <c r="E1288" s="6" t="str">
        <f>VLOOKUP(F1288,辅助信息!A:B,2,FALSE)</f>
        <v>盘螺</v>
      </c>
      <c r="F1288" s="4" t="s">
        <v>41</v>
      </c>
      <c r="G1288" s="7">
        <v>2.5</v>
      </c>
      <c r="H1288" s="117">
        <f>_xlfn.XLOOKUP(C1288&amp;F1288&amp;I1288&amp;J1288,'[1]2025年已发货'!$F:$F&amp;'[1]2025年已发货'!$C:$C&amp;'[1]2025年已发货'!$G:$G&amp;'[1]2025年已发货'!$H:$H,'[1]2025年已发货'!$E:$E,"未发货")</f>
        <v>2.5</v>
      </c>
      <c r="I1288" s="6" t="str">
        <f>VLOOKUP(B1288,辅助信息!E:I,3,FALSE)</f>
        <v>（五冶达州新材料产业园）达州市市东部经开区新材料产业园麻柳镇石和尚村</v>
      </c>
      <c r="J1288" s="6" t="str">
        <f>VLOOKUP(B1288,辅助信息!E:I,4,FALSE)</f>
        <v>张焱</v>
      </c>
      <c r="K1288" s="6">
        <f>VLOOKUP(J1288,辅助信息!H:I,2,FALSE)</f>
        <v>15528785906</v>
      </c>
      <c r="L1288" s="125" t="str">
        <f>VLOOKUP(B1288,辅助信息!E:J,6,FALSE)</f>
        <v>五冶建设送货单,</v>
      </c>
      <c r="M1288" s="98">
        <v>45777</v>
      </c>
      <c r="O1288" s="71">
        <f ca="1" t="shared" si="57"/>
        <v>0</v>
      </c>
      <c r="P1288" s="71">
        <f ca="1" t="shared" si="54"/>
        <v>9</v>
      </c>
      <c r="Q1288" s="72">
        <f>VLOOKUP(B1288,辅助信息!E:M,9,FALSE)</f>
        <v>0</v>
      </c>
      <c r="R1288" s="130" t="str">
        <f>_xlfn._xlws.FILTER(辅助信息!D:D,辅助信息!E:E=B1288)</f>
        <v>五冶达州新材料产业园</v>
      </c>
    </row>
    <row r="1289" hidden="1" spans="1:18">
      <c r="A1289" s="84"/>
      <c r="B1289" s="4" t="s">
        <v>145</v>
      </c>
      <c r="C1289" s="5">
        <v>45777</v>
      </c>
      <c r="D1289" s="6" t="s">
        <v>146</v>
      </c>
      <c r="E1289" s="6" t="str">
        <f>VLOOKUP(F1289,辅助信息!A:B,2,FALSE)</f>
        <v>螺纹钢</v>
      </c>
      <c r="F1289" s="4" t="s">
        <v>27</v>
      </c>
      <c r="G1289" s="7">
        <v>6</v>
      </c>
      <c r="H1289" s="117">
        <f>_xlfn.XLOOKUP(C1289&amp;F1289&amp;I1289&amp;J1289,'[1]2025年已发货'!$F:$F&amp;'[1]2025年已发货'!$C:$C&amp;'[1]2025年已发货'!$G:$G&amp;'[1]2025年已发货'!$H:$H,'[1]2025年已发货'!$E:$E,"未发货")</f>
        <v>6</v>
      </c>
      <c r="I1289" s="6" t="str">
        <f>VLOOKUP(B1289,辅助信息!E:I,3,FALSE)</f>
        <v>（五冶达州新材料产业园）达州市市东部经开区新材料产业园麻柳镇石和尚村</v>
      </c>
      <c r="J1289" s="6" t="str">
        <f>VLOOKUP(B1289,辅助信息!E:I,4,FALSE)</f>
        <v>张焱</v>
      </c>
      <c r="K1289" s="6">
        <f>VLOOKUP(J1289,辅助信息!H:I,2,FALSE)</f>
        <v>15528785906</v>
      </c>
      <c r="L1289" s="125" t="str">
        <f>VLOOKUP(B1289,辅助信息!E:J,6,FALSE)</f>
        <v>五冶建设送货单,</v>
      </c>
      <c r="M1289" s="98">
        <v>45777</v>
      </c>
      <c r="O1289" s="71">
        <f ca="1" t="shared" si="57"/>
        <v>0</v>
      </c>
      <c r="P1289" s="71">
        <f ca="1" t="shared" si="54"/>
        <v>9</v>
      </c>
      <c r="Q1289" s="72">
        <f>VLOOKUP(B1289,辅助信息!E:M,9,FALSE)</f>
        <v>0</v>
      </c>
      <c r="R1289" s="130" t="str">
        <f>_xlfn._xlws.FILTER(辅助信息!D:D,辅助信息!E:E=B1289)</f>
        <v>五冶达州新材料产业园</v>
      </c>
    </row>
    <row r="1290" hidden="1" spans="1:18">
      <c r="A1290" s="84"/>
      <c r="B1290" s="4" t="s">
        <v>145</v>
      </c>
      <c r="C1290" s="5">
        <v>45777</v>
      </c>
      <c r="D1290" s="6" t="s">
        <v>146</v>
      </c>
      <c r="E1290" s="6" t="str">
        <f>VLOOKUP(F1290,辅助信息!A:B,2,FALSE)</f>
        <v>螺纹钢</v>
      </c>
      <c r="F1290" s="4" t="s">
        <v>19</v>
      </c>
      <c r="G1290" s="7">
        <v>9</v>
      </c>
      <c r="H1290" s="117">
        <f>_xlfn.XLOOKUP(C1290&amp;F1290&amp;I1290&amp;J1290,'[1]2025年已发货'!$F:$F&amp;'[1]2025年已发货'!$C:$C&amp;'[1]2025年已发货'!$G:$G&amp;'[1]2025年已发货'!$H:$H,'[1]2025年已发货'!$E:$E,"未发货")</f>
        <v>9</v>
      </c>
      <c r="I1290" s="6" t="str">
        <f>VLOOKUP(B1290,辅助信息!E:I,3,FALSE)</f>
        <v>（五冶达州新材料产业园）达州市市东部经开区新材料产业园麻柳镇石和尚村</v>
      </c>
      <c r="J1290" s="6" t="str">
        <f>VLOOKUP(B1290,辅助信息!E:I,4,FALSE)</f>
        <v>张焱</v>
      </c>
      <c r="K1290" s="6">
        <f>VLOOKUP(J1290,辅助信息!H:I,2,FALSE)</f>
        <v>15528785906</v>
      </c>
      <c r="L1290" s="125" t="str">
        <f>VLOOKUP(B1290,辅助信息!E:J,6,FALSE)</f>
        <v>五冶建设送货单,</v>
      </c>
      <c r="M1290" s="98">
        <v>45777</v>
      </c>
      <c r="O1290" s="71">
        <f ca="1" t="shared" si="57"/>
        <v>0</v>
      </c>
      <c r="P1290" s="71">
        <f ca="1" t="shared" si="54"/>
        <v>9</v>
      </c>
      <c r="Q1290" s="72">
        <f>VLOOKUP(B1290,辅助信息!E:M,9,FALSE)</f>
        <v>0</v>
      </c>
      <c r="R1290" s="130" t="str">
        <f>_xlfn._xlws.FILTER(辅助信息!D:D,辅助信息!E:E=B1290)</f>
        <v>五冶达州新材料产业园</v>
      </c>
    </row>
    <row r="1291" hidden="1" spans="1:18">
      <c r="A1291" s="84"/>
      <c r="B1291" s="4" t="s">
        <v>145</v>
      </c>
      <c r="C1291" s="5">
        <v>45777</v>
      </c>
      <c r="D1291" s="6" t="s">
        <v>146</v>
      </c>
      <c r="E1291" s="6" t="str">
        <f>VLOOKUP(F1291,辅助信息!A:B,2,FALSE)</f>
        <v>螺纹钢</v>
      </c>
      <c r="F1291" s="4" t="s">
        <v>32</v>
      </c>
      <c r="G1291" s="7">
        <v>6</v>
      </c>
      <c r="H1291" s="117">
        <f>_xlfn.XLOOKUP(C1291&amp;F1291&amp;I1291&amp;J1291,'[1]2025年已发货'!$F:$F&amp;'[1]2025年已发货'!$C:$C&amp;'[1]2025年已发货'!$G:$G&amp;'[1]2025年已发货'!$H:$H,'[1]2025年已发货'!$E:$E,"未发货")</f>
        <v>6</v>
      </c>
      <c r="I1291" s="6" t="str">
        <f>VLOOKUP(B1291,辅助信息!E:I,3,FALSE)</f>
        <v>（五冶达州新材料产业园）达州市市东部经开区新材料产业园麻柳镇石和尚村</v>
      </c>
      <c r="J1291" s="6" t="str">
        <f>VLOOKUP(B1291,辅助信息!E:I,4,FALSE)</f>
        <v>张焱</v>
      </c>
      <c r="K1291" s="6">
        <f>VLOOKUP(J1291,辅助信息!H:I,2,FALSE)</f>
        <v>15528785906</v>
      </c>
      <c r="L1291" s="125" t="str">
        <f>VLOOKUP(B1291,辅助信息!E:J,6,FALSE)</f>
        <v>五冶建设送货单,</v>
      </c>
      <c r="M1291" s="98">
        <v>45777</v>
      </c>
      <c r="O1291" s="71">
        <f ca="1" t="shared" si="57"/>
        <v>0</v>
      </c>
      <c r="P1291" s="71">
        <f ca="1" t="shared" si="54"/>
        <v>9</v>
      </c>
      <c r="Q1291" s="72">
        <f>VLOOKUP(B1291,辅助信息!E:M,9,FALSE)</f>
        <v>0</v>
      </c>
      <c r="R1291" s="130" t="str">
        <f>_xlfn._xlws.FILTER(辅助信息!D:D,辅助信息!E:E=B1291)</f>
        <v>五冶达州新材料产业园</v>
      </c>
    </row>
    <row r="1292" hidden="1" spans="1:18">
      <c r="A1292" s="84"/>
      <c r="B1292" s="4" t="s">
        <v>145</v>
      </c>
      <c r="C1292" s="5">
        <v>45777</v>
      </c>
      <c r="D1292" s="6" t="s">
        <v>146</v>
      </c>
      <c r="E1292" s="6" t="str">
        <f>VLOOKUP(F1292,辅助信息!A:B,2,FALSE)</f>
        <v>螺纹钢</v>
      </c>
      <c r="F1292" s="4" t="s">
        <v>30</v>
      </c>
      <c r="G1292" s="7">
        <v>3</v>
      </c>
      <c r="H1292" s="117">
        <f>_xlfn.XLOOKUP(C1292&amp;F1292&amp;I1292&amp;J1292,'[1]2025年已发货'!$F:$F&amp;'[1]2025年已发货'!$C:$C&amp;'[1]2025年已发货'!$G:$G&amp;'[1]2025年已发货'!$H:$H,'[1]2025年已发货'!$E:$E,"未发货")</f>
        <v>3</v>
      </c>
      <c r="I1292" s="6" t="str">
        <f>VLOOKUP(B1292,辅助信息!E:I,3,FALSE)</f>
        <v>（五冶达州新材料产业园）达州市市东部经开区新材料产业园麻柳镇石和尚村</v>
      </c>
      <c r="J1292" s="6" t="str">
        <f>VLOOKUP(B1292,辅助信息!E:I,4,FALSE)</f>
        <v>张焱</v>
      </c>
      <c r="K1292" s="6">
        <f>VLOOKUP(J1292,辅助信息!H:I,2,FALSE)</f>
        <v>15528785906</v>
      </c>
      <c r="L1292" s="125" t="str">
        <f>VLOOKUP(B1292,辅助信息!E:J,6,FALSE)</f>
        <v>五冶建设送货单,</v>
      </c>
      <c r="M1292" s="98">
        <v>45777</v>
      </c>
      <c r="O1292" s="71">
        <f ca="1" t="shared" si="57"/>
        <v>0</v>
      </c>
      <c r="P1292" s="71">
        <f ca="1" t="shared" si="54"/>
        <v>9</v>
      </c>
      <c r="Q1292" s="72">
        <f>VLOOKUP(B1292,辅助信息!E:M,9,FALSE)</f>
        <v>0</v>
      </c>
      <c r="R1292" s="130" t="str">
        <f>_xlfn._xlws.FILTER(辅助信息!D:D,辅助信息!E:E=B1292)</f>
        <v>五冶达州新材料产业园</v>
      </c>
    </row>
    <row r="1293" hidden="1" spans="1:18">
      <c r="A1293" s="84"/>
      <c r="B1293" s="4" t="s">
        <v>145</v>
      </c>
      <c r="C1293" s="5">
        <v>45777</v>
      </c>
      <c r="D1293" s="6" t="s">
        <v>146</v>
      </c>
      <c r="E1293" s="6" t="str">
        <f>VLOOKUP(F1293,辅助信息!A:B,2,FALSE)</f>
        <v>螺纹钢</v>
      </c>
      <c r="F1293" s="4" t="s">
        <v>33</v>
      </c>
      <c r="G1293" s="7">
        <v>3</v>
      </c>
      <c r="H1293" s="117">
        <f>_xlfn.XLOOKUP(C1293&amp;F1293&amp;I1293&amp;J1293,'[1]2025年已发货'!$F:$F&amp;'[1]2025年已发货'!$C:$C&amp;'[1]2025年已发货'!$G:$G&amp;'[1]2025年已发货'!$H:$H,'[1]2025年已发货'!$E:$E,"未发货")</f>
        <v>3</v>
      </c>
      <c r="I1293" s="6" t="str">
        <f>VLOOKUP(B1293,辅助信息!E:I,3,FALSE)</f>
        <v>（五冶达州新材料产业园）达州市市东部经开区新材料产业园麻柳镇石和尚村</v>
      </c>
      <c r="J1293" s="6" t="str">
        <f>VLOOKUP(B1293,辅助信息!E:I,4,FALSE)</f>
        <v>张焱</v>
      </c>
      <c r="K1293" s="6">
        <f>VLOOKUP(J1293,辅助信息!H:I,2,FALSE)</f>
        <v>15528785906</v>
      </c>
      <c r="L1293" s="125" t="str">
        <f>VLOOKUP(B1293,辅助信息!E:J,6,FALSE)</f>
        <v>五冶建设送货单,</v>
      </c>
      <c r="M1293" s="98">
        <v>45777</v>
      </c>
      <c r="O1293" s="71">
        <f ca="1" t="shared" si="57"/>
        <v>0</v>
      </c>
      <c r="P1293" s="71">
        <f ca="1" t="shared" si="54"/>
        <v>9</v>
      </c>
      <c r="Q1293" s="72">
        <f>VLOOKUP(B1293,辅助信息!E:M,9,FALSE)</f>
        <v>0</v>
      </c>
      <c r="R1293" s="130" t="str">
        <f>_xlfn._xlws.FILTER(辅助信息!D:D,辅助信息!E:E=B1293)</f>
        <v>五冶达州新材料产业园</v>
      </c>
    </row>
    <row r="1294" hidden="1" spans="1:18">
      <c r="A1294" s="131"/>
      <c r="B1294" s="4" t="s">
        <v>147</v>
      </c>
      <c r="C1294" s="5">
        <v>45777</v>
      </c>
      <c r="D1294" s="6" t="s">
        <v>146</v>
      </c>
      <c r="E1294" s="6" t="str">
        <f>VLOOKUP(F1294,辅助信息!A:B,2,FALSE)</f>
        <v>高线</v>
      </c>
      <c r="F1294" s="4" t="s">
        <v>57</v>
      </c>
      <c r="G1294" s="7">
        <f>2.5*3</f>
        <v>7.5</v>
      </c>
      <c r="H1294" s="117" t="str">
        <f>_xlfn.XLOOKUP(C1294&amp;F1294&amp;I1294&amp;J1294,'[1]2025年已发货'!$F:$F&amp;'[1]2025年已发货'!$C:$C&amp;'[1]2025年已发货'!$G:$G&amp;'[1]2025年已发货'!$H:$H,'[1]2025年已发货'!$E:$E,"未发货")</f>
        <v>未发货</v>
      </c>
      <c r="I1294" s="6" t="str">
        <f>VLOOKUP(B1294,辅助信息!E:I,3,FALSE)</f>
        <v>（商投建工达州中医药科技园-4工区-11号楼）达州市通川区达州中医药职业学院犀牛大道北段</v>
      </c>
      <c r="J1294" s="6" t="str">
        <f>VLOOKUP(B1294,辅助信息!E:I,4,FALSE)</f>
        <v>张扬</v>
      </c>
      <c r="K1294" s="6">
        <f>VLOOKUP(J1294,辅助信息!H:I,2,FALSE)</f>
        <v>18381904567</v>
      </c>
      <c r="L1294" s="125" t="str">
        <f>VLOOKUP(B1294,辅助信息!E:J,6,FALSE)</f>
        <v>控制炉批号尽量少,优先安排达钢,提前联系到场规格及数量</v>
      </c>
      <c r="M1294" s="98">
        <v>45777</v>
      </c>
      <c r="O1294" s="71">
        <f ca="1" t="shared" si="57"/>
        <v>0</v>
      </c>
      <c r="P1294" s="71">
        <f ca="1" t="shared" si="54"/>
        <v>9</v>
      </c>
      <c r="Q1294" s="72"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 t="s">
        <v>147</v>
      </c>
      <c r="C1295" s="5">
        <v>45777</v>
      </c>
      <c r="D1295" s="6" t="s">
        <v>146</v>
      </c>
      <c r="E1295" s="6" t="str">
        <f>VLOOKUP(F1295,辅助信息!A:B,2,FALSE)</f>
        <v>盘螺</v>
      </c>
      <c r="F1295" s="4" t="s">
        <v>41</v>
      </c>
      <c r="G1295" s="7">
        <f>15*2.5</f>
        <v>37.5</v>
      </c>
      <c r="H1295" s="117" t="str">
        <f>_xlfn.XLOOKUP(C1295&amp;F1295&amp;I1295&amp;J1295,'[1]2025年已发货'!$F:$F&amp;'[1]2025年已发货'!$C:$C&amp;'[1]2025年已发货'!$G:$G&amp;'[1]2025年已发货'!$H:$H,'[1]2025年已发货'!$E:$E,"未发货")</f>
        <v>未发货</v>
      </c>
      <c r="I1295" s="6" t="str">
        <f>VLOOKUP(B1295,辅助信息!E:I,3,FALSE)</f>
        <v>（商投建工达州中医药科技园-4工区-11号楼）达州市通川区达州中医药职业学院犀牛大道北段</v>
      </c>
      <c r="J1295" s="6" t="str">
        <f>VLOOKUP(B1295,辅助信息!E:I,4,FALSE)</f>
        <v>张扬</v>
      </c>
      <c r="K1295" s="6">
        <f>VLOOKUP(J1295,辅助信息!H:I,2,FALSE)</f>
        <v>18381904567</v>
      </c>
      <c r="L1295" s="125" t="str">
        <f>VLOOKUP(B1295,辅助信息!E:J,6,FALSE)</f>
        <v>控制炉批号尽量少,优先安排达钢,提前联系到场规格及数量</v>
      </c>
      <c r="M1295" s="98">
        <v>45777</v>
      </c>
      <c r="O1295" s="71">
        <f ca="1" t="shared" si="57"/>
        <v>0</v>
      </c>
      <c r="P1295" s="71">
        <f ca="1" t="shared" si="54"/>
        <v>9</v>
      </c>
      <c r="Q1295" s="72"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 t="s">
        <v>147</v>
      </c>
      <c r="C1296" s="5">
        <v>45777</v>
      </c>
      <c r="D1296" s="6" t="s">
        <v>146</v>
      </c>
      <c r="E1296" s="6" t="str">
        <f>VLOOKUP(F1296,辅助信息!A:B,2,FALSE)</f>
        <v>螺纹钢</v>
      </c>
      <c r="F1296" s="4" t="s">
        <v>27</v>
      </c>
      <c r="G1296" s="7">
        <f>7*3</f>
        <v>21</v>
      </c>
      <c r="H1296" s="117" t="str">
        <f>_xlfn.XLOOKUP(C1296&amp;F1296&amp;I1296&amp;J1296,'[1]2025年已发货'!$F:$F&amp;'[1]2025年已发货'!$C:$C&amp;'[1]2025年已发货'!$G:$G&amp;'[1]2025年已发货'!$H:$H,'[1]2025年已发货'!$E:$E,"未发货")</f>
        <v>未发货</v>
      </c>
      <c r="I1296" s="6" t="str">
        <f>VLOOKUP(B1296,辅助信息!E:I,3,FALSE)</f>
        <v>（商投建工达州中医药科技园-4工区-11号楼）达州市通川区达州中医药职业学院犀牛大道北段</v>
      </c>
      <c r="J1296" s="6" t="str">
        <f>VLOOKUP(B1296,辅助信息!E:I,4,FALSE)</f>
        <v>张扬</v>
      </c>
      <c r="K1296" s="6">
        <f>VLOOKUP(J1296,辅助信息!H:I,2,FALSE)</f>
        <v>18381904567</v>
      </c>
      <c r="L1296" s="125" t="str">
        <f>VLOOKUP(B1296,辅助信息!E:J,6,FALSE)</f>
        <v>控制炉批号尽量少,优先安排达钢,提前联系到场规格及数量</v>
      </c>
      <c r="M1296" s="98">
        <v>45777</v>
      </c>
      <c r="O1296" s="71">
        <f ca="1" t="shared" si="57"/>
        <v>0</v>
      </c>
      <c r="P1296" s="71">
        <f ca="1" t="shared" si="54"/>
        <v>9</v>
      </c>
      <c r="Q1296" s="72"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 t="s">
        <v>147</v>
      </c>
      <c r="C1297" s="5">
        <v>45777</v>
      </c>
      <c r="D1297" s="6" t="s">
        <v>146</v>
      </c>
      <c r="E1297" s="6" t="str">
        <f>VLOOKUP(F1297,辅助信息!A:B,2,FALSE)</f>
        <v>螺纹钢</v>
      </c>
      <c r="F1297" s="4" t="s">
        <v>30</v>
      </c>
      <c r="G1297" s="7">
        <v>30</v>
      </c>
      <c r="H1297" s="117" t="str">
        <f>_xlfn.XLOOKUP(C1297&amp;F1297&amp;I1297&amp;J1297,'[1]2025年已发货'!$F:$F&amp;'[1]2025年已发货'!$C:$C&amp;'[1]2025年已发货'!$G:$G&amp;'[1]2025年已发货'!$H:$H,'[1]2025年已发货'!$E:$E,"未发货")</f>
        <v>未发货</v>
      </c>
      <c r="I1297" s="6" t="str">
        <f>VLOOKUP(B1297,辅助信息!E:I,3,FALSE)</f>
        <v>（商投建工达州中医药科技园-4工区-11号楼）达州市通川区达州中医药职业学院犀牛大道北段</v>
      </c>
      <c r="J1297" s="6" t="str">
        <f>VLOOKUP(B1297,辅助信息!E:I,4,FALSE)</f>
        <v>张扬</v>
      </c>
      <c r="K1297" s="6">
        <f>VLOOKUP(J1297,辅助信息!H:I,2,FALSE)</f>
        <v>18381904567</v>
      </c>
      <c r="L1297" s="125" t="str">
        <f>VLOOKUP(B1297,辅助信息!E:J,6,FALSE)</f>
        <v>控制炉批号尽量少,优先安排达钢,提前联系到场规格及数量</v>
      </c>
      <c r="M1297" s="98">
        <v>45777</v>
      </c>
      <c r="O1297" s="71">
        <f ca="1" t="shared" si="57"/>
        <v>0</v>
      </c>
      <c r="P1297" s="71">
        <f ca="1" t="shared" si="54"/>
        <v>9</v>
      </c>
      <c r="Q1297" s="72"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 t="s">
        <v>147</v>
      </c>
      <c r="C1298" s="5">
        <v>45777</v>
      </c>
      <c r="D1298" s="6" t="s">
        <v>146</v>
      </c>
      <c r="E1298" s="6" t="str">
        <f>VLOOKUP(F1298,辅助信息!A:B,2,FALSE)</f>
        <v>螺纹钢</v>
      </c>
      <c r="F1298" s="4" t="s">
        <v>33</v>
      </c>
      <c r="G1298" s="7">
        <v>30</v>
      </c>
      <c r="H1298" s="117" t="str">
        <f>_xlfn.XLOOKUP(C1298&amp;F1298&amp;I1298&amp;J1298,'[1]2025年已发货'!$F:$F&amp;'[1]2025年已发货'!$C:$C&amp;'[1]2025年已发货'!$G:$G&amp;'[1]2025年已发货'!$H:$H,'[1]2025年已发货'!$E:$E,"未发货")</f>
        <v>未发货</v>
      </c>
      <c r="I1298" s="6" t="str">
        <f>VLOOKUP(B1298,辅助信息!E:I,3,FALSE)</f>
        <v>（商投建工达州中医药科技园-4工区-11号楼）达州市通川区达州中医药职业学院犀牛大道北段</v>
      </c>
      <c r="J1298" s="6" t="str">
        <f>VLOOKUP(B1298,辅助信息!E:I,4,FALSE)</f>
        <v>张扬</v>
      </c>
      <c r="K1298" s="6">
        <f>VLOOKUP(J1298,辅助信息!H:I,2,FALSE)</f>
        <v>18381904567</v>
      </c>
      <c r="L1298" s="125" t="str">
        <f>VLOOKUP(B1298,辅助信息!E:J,6,FALSE)</f>
        <v>控制炉批号尽量少,优先安排达钢,提前联系到场规格及数量</v>
      </c>
      <c r="M1298" s="98">
        <v>45777</v>
      </c>
      <c r="O1298" s="71">
        <f ca="1" t="shared" si="57"/>
        <v>0</v>
      </c>
      <c r="P1298" s="71">
        <f ca="1" t="shared" ref="P1298:P1303" si="58">IF(M1298="","",IF(N1298&lt;&gt;"",MAX(N1298-M1298,0),IF(TODAY()&gt;M1298,TODAY()-M1298,0)))</f>
        <v>9</v>
      </c>
      <c r="Q1298" s="72"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 t="s">
        <v>147</v>
      </c>
      <c r="C1299" s="5">
        <v>45777</v>
      </c>
      <c r="D1299" s="6" t="s">
        <v>146</v>
      </c>
      <c r="E1299" s="6" t="str">
        <f>VLOOKUP(F1299,辅助信息!A:B,2,FALSE)</f>
        <v>螺纹钢</v>
      </c>
      <c r="F1299" s="4" t="s">
        <v>18</v>
      </c>
      <c r="G1299" s="7">
        <f>6*3</f>
        <v>18</v>
      </c>
      <c r="H1299" s="117" t="str">
        <f>_xlfn.XLOOKUP(C1299&amp;F1299&amp;I1299&amp;J1299,'[1]2025年已发货'!$F:$F&amp;'[1]2025年已发货'!$C:$C&amp;'[1]2025年已发货'!$G:$G&amp;'[1]2025年已发货'!$H:$H,'[1]2025年已发货'!$E:$E,"未发货")</f>
        <v>未发货</v>
      </c>
      <c r="I1299" s="6" t="str">
        <f>VLOOKUP(B1299,辅助信息!E:I,3,FALSE)</f>
        <v>（商投建工达州中医药科技园-4工区-11号楼）达州市通川区达州中医药职业学院犀牛大道北段</v>
      </c>
      <c r="J1299" s="6" t="str">
        <f>VLOOKUP(B1299,辅助信息!E:I,4,FALSE)</f>
        <v>张扬</v>
      </c>
      <c r="K1299" s="6">
        <f>VLOOKUP(J1299,辅助信息!H:I,2,FALSE)</f>
        <v>18381904567</v>
      </c>
      <c r="L1299" s="125" t="str">
        <f>VLOOKUP(B1299,辅助信息!E:J,6,FALSE)</f>
        <v>控制炉批号尽量少,优先安排达钢,提前联系到场规格及数量</v>
      </c>
      <c r="M1299" s="98">
        <v>45777</v>
      </c>
      <c r="O1299" s="71">
        <f ca="1" t="shared" si="57"/>
        <v>0</v>
      </c>
      <c r="P1299" s="71">
        <f ca="1" t="shared" si="58"/>
        <v>9</v>
      </c>
      <c r="Q1299" s="72"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 t="s">
        <v>81</v>
      </c>
      <c r="C1300" s="5">
        <v>45777</v>
      </c>
      <c r="D1300" s="6" t="s">
        <v>146</v>
      </c>
      <c r="E1300" s="6" t="str">
        <f>VLOOKUP(F1300,辅助信息!A:B,2,FALSE)</f>
        <v>螺纹钢</v>
      </c>
      <c r="F1300" s="4" t="s">
        <v>27</v>
      </c>
      <c r="G1300" s="7">
        <v>3</v>
      </c>
      <c r="H1300" s="117">
        <v>3</v>
      </c>
      <c r="I1300" s="6" t="str">
        <f>VLOOKUP(B1300,辅助信息!E:I,3,FALSE)</f>
        <v>（华西简阳西城嘉苑）四川省成都市简阳市简城街道高屋村</v>
      </c>
      <c r="J1300" s="6" t="str">
        <f>VLOOKUP(B1300,辅助信息!E:I,4,FALSE)</f>
        <v>张瀚镭</v>
      </c>
      <c r="K1300" s="6">
        <f>VLOOKUP(J1300,辅助信息!H:I,2,FALSE)</f>
        <v>15884666220</v>
      </c>
      <c r="L1300" s="125" t="str">
        <f>VLOOKUP(B1300,辅助信息!E:J,6,FALSE)</f>
        <v>优先威钢发货,我方卸车,新老国标钢厂不加价可直发</v>
      </c>
      <c r="M1300" s="98">
        <v>45779</v>
      </c>
      <c r="O1300" s="71">
        <f ca="1" t="shared" si="57"/>
        <v>0</v>
      </c>
      <c r="P1300" s="71">
        <f ca="1" t="shared" si="58"/>
        <v>7</v>
      </c>
      <c r="Q1300" s="72" t="str">
        <f>VLOOKUP(B1300,辅助信息!E:M,9,FALSE)</f>
        <v>ZTWM-CDGS-XS-2024-0030-华西集采-简州大道</v>
      </c>
      <c r="R1300" s="130" t="str">
        <f>_xlfn._xlws.FILTER(辅助信息!D:D,辅助信息!E:E=B1300)</f>
        <v>华西简阳西城嘉苑</v>
      </c>
    </row>
    <row r="1301" hidden="1" spans="1:18">
      <c r="A1301" s="131"/>
      <c r="B1301" s="4" t="s">
        <v>81</v>
      </c>
      <c r="C1301" s="5">
        <v>45777</v>
      </c>
      <c r="D1301" s="6" t="s">
        <v>146</v>
      </c>
      <c r="E1301" s="6" t="str">
        <f>VLOOKUP(F1301,辅助信息!A:B,2,FALSE)</f>
        <v>螺纹钢</v>
      </c>
      <c r="F1301" s="4" t="s">
        <v>19</v>
      </c>
      <c r="G1301" s="7">
        <v>36</v>
      </c>
      <c r="H1301" s="117">
        <v>36</v>
      </c>
      <c r="I1301" s="6" t="str">
        <f>VLOOKUP(B1301,辅助信息!E:I,3,FALSE)</f>
        <v>（华西简阳西城嘉苑）四川省成都市简阳市简城街道高屋村</v>
      </c>
      <c r="J1301" s="6" t="str">
        <f>VLOOKUP(B1301,辅助信息!E:I,4,FALSE)</f>
        <v>张瀚镭</v>
      </c>
      <c r="K1301" s="6">
        <f>VLOOKUP(J1301,辅助信息!H:I,2,FALSE)</f>
        <v>15884666220</v>
      </c>
      <c r="L1301" s="125" t="str">
        <f>VLOOKUP(B1301,辅助信息!E:J,6,FALSE)</f>
        <v>优先威钢发货,我方卸车,新老国标钢厂不加价可直发</v>
      </c>
      <c r="M1301" s="98">
        <v>45779</v>
      </c>
      <c r="O1301" s="71">
        <f ca="1" t="shared" si="57"/>
        <v>0</v>
      </c>
      <c r="P1301" s="71">
        <f ca="1" t="shared" si="58"/>
        <v>7</v>
      </c>
      <c r="Q1301" s="72" t="str">
        <f>VLOOKUP(B1301,辅助信息!E:M,9,FALSE)</f>
        <v>ZTWM-CDGS-XS-2024-0030-华西集采-简州大道</v>
      </c>
      <c r="R1301" s="130" t="str">
        <f>_xlfn._xlws.FILTER(辅助信息!D:D,辅助信息!E:E=B1301)</f>
        <v>华西简阳西城嘉苑</v>
      </c>
    </row>
    <row r="1302" hidden="1" spans="2:18">
      <c r="B1302" s="4" t="s">
        <v>81</v>
      </c>
      <c r="C1302" s="5">
        <v>45777</v>
      </c>
      <c r="D1302" s="6" t="s">
        <v>146</v>
      </c>
      <c r="E1302" s="6" t="str">
        <f>VLOOKUP(F1302,辅助信息!A:B,2,FALSE)</f>
        <v>螺纹钢</v>
      </c>
      <c r="F1302" s="4" t="s">
        <v>32</v>
      </c>
      <c r="G1302" s="7">
        <v>3</v>
      </c>
      <c r="H1302" s="117">
        <v>3</v>
      </c>
      <c r="I1302" s="6" t="str">
        <f>VLOOKUP(B1302,辅助信息!E:I,3,FALSE)</f>
        <v>（华西简阳西城嘉苑）四川省成都市简阳市简城街道高屋村</v>
      </c>
      <c r="J1302" s="6" t="str">
        <f>VLOOKUP(B1302,辅助信息!E:I,4,FALSE)</f>
        <v>张瀚镭</v>
      </c>
      <c r="K1302" s="6">
        <f>VLOOKUP(J1302,辅助信息!H:I,2,FALSE)</f>
        <v>15884666220</v>
      </c>
      <c r="L1302" s="125" t="str">
        <f>VLOOKUP(B1302,辅助信息!E:J,6,FALSE)</f>
        <v>优先威钢发货,我方卸车,新老国标钢厂不加价可直发</v>
      </c>
      <c r="M1302" s="98">
        <v>45779</v>
      </c>
      <c r="O1302" s="71">
        <f ca="1" t="shared" si="57"/>
        <v>0</v>
      </c>
      <c r="P1302" s="71">
        <f ca="1" t="shared" si="58"/>
        <v>7</v>
      </c>
      <c r="Q1302" s="72" t="str">
        <f>VLOOKUP(B1302,辅助信息!E:M,9,FALSE)</f>
        <v>ZTWM-CDGS-XS-2024-0030-华西集采-简州大道</v>
      </c>
      <c r="R1302" s="130" t="str">
        <f>_xlfn._xlws.FILTER(辅助信息!D:D,辅助信息!E:E=B1302)</f>
        <v>华西简阳西城嘉苑</v>
      </c>
    </row>
    <row r="1303" hidden="1" spans="2:18">
      <c r="B1303" s="4" t="s">
        <v>81</v>
      </c>
      <c r="C1303" s="5">
        <v>45777</v>
      </c>
      <c r="D1303" s="6" t="s">
        <v>146</v>
      </c>
      <c r="E1303" s="6" t="str">
        <f>VLOOKUP(F1303,辅助信息!A:B,2,FALSE)</f>
        <v>螺纹钢</v>
      </c>
      <c r="F1303" s="4" t="s">
        <v>30</v>
      </c>
      <c r="G1303" s="7">
        <v>3</v>
      </c>
      <c r="H1303" s="117">
        <v>3</v>
      </c>
      <c r="I1303" s="6" t="str">
        <f>VLOOKUP(B1303,辅助信息!E:I,3,FALSE)</f>
        <v>（华西简阳西城嘉苑）四川省成都市简阳市简城街道高屋村</v>
      </c>
      <c r="J1303" s="6" t="str">
        <f>VLOOKUP(B1303,辅助信息!E:I,4,FALSE)</f>
        <v>张瀚镭</v>
      </c>
      <c r="K1303" s="6">
        <f>VLOOKUP(J1303,辅助信息!H:I,2,FALSE)</f>
        <v>15884666220</v>
      </c>
      <c r="L1303" s="125" t="str">
        <f>VLOOKUP(B1303,辅助信息!E:J,6,FALSE)</f>
        <v>优先威钢发货,我方卸车,新老国标钢厂不加价可直发</v>
      </c>
      <c r="M1303" s="98">
        <v>45779</v>
      </c>
      <c r="O1303" s="71">
        <f ca="1" t="shared" si="57"/>
        <v>0</v>
      </c>
      <c r="P1303" s="71">
        <f ca="1" t="shared" si="58"/>
        <v>7</v>
      </c>
      <c r="Q1303" s="72" t="str">
        <f>VLOOKUP(B1303,辅助信息!E:M,9,FALSE)</f>
        <v>ZTWM-CDGS-XS-2024-0030-华西集采-简州大道</v>
      </c>
      <c r="R1303" s="130" t="str">
        <f>_xlfn._xlws.FILTER(辅助信息!D:D,辅助信息!E:E=B1303)</f>
        <v>华西简阳西城嘉苑</v>
      </c>
    </row>
    <row r="1304" hidden="1" spans="2:18">
      <c r="B1304" s="4" t="s">
        <v>81</v>
      </c>
      <c r="C1304" s="5">
        <v>45777</v>
      </c>
      <c r="D1304" s="6" t="s">
        <v>146</v>
      </c>
      <c r="E1304" s="6" t="str">
        <f>VLOOKUP(F1304,辅助信息!A:B,2,FALSE)</f>
        <v>螺纹钢</v>
      </c>
      <c r="F1304" s="4" t="s">
        <v>33</v>
      </c>
      <c r="G1304" s="7">
        <v>6</v>
      </c>
      <c r="H1304" s="117">
        <v>6</v>
      </c>
      <c r="I1304" s="6" t="str">
        <f>VLOOKUP(B1304,辅助信息!E:I,3,FALSE)</f>
        <v>（华西简阳西城嘉苑）四川省成都市简阳市简城街道高屋村</v>
      </c>
      <c r="J1304" s="6" t="str">
        <f>VLOOKUP(B1304,辅助信息!E:I,4,FALSE)</f>
        <v>张瀚镭</v>
      </c>
      <c r="K1304" s="6">
        <f>VLOOKUP(J1304,辅助信息!H:I,2,FALSE)</f>
        <v>15884666220</v>
      </c>
      <c r="L1304" s="125" t="str">
        <f>VLOOKUP(B1304,辅助信息!E:J,6,FALSE)</f>
        <v>优先威钢发货,我方卸车,新老国标钢厂不加价可直发</v>
      </c>
      <c r="M1304" s="98">
        <v>45779</v>
      </c>
      <c r="O1304" s="71">
        <f ca="1" t="shared" ref="O1304:O1335" si="59">IF(OR(M1304="",N1304&lt;&gt;""),"",MAX(M1304-TODAY(),0))</f>
        <v>0</v>
      </c>
      <c r="P1304" s="71">
        <f ca="1" t="shared" ref="P1304:P1335" si="60">IF(M1304="","",IF(N1304&lt;&gt;"",MAX(N1304-M1304,0),IF(TODAY()&gt;M1304,TODAY()-M1304,0)))</f>
        <v>7</v>
      </c>
      <c r="Q1304" s="72" t="str">
        <f>VLOOKUP(B1304,辅助信息!E:M,9,FALSE)</f>
        <v>ZTWM-CDGS-XS-2024-0030-华西集采-简州大道</v>
      </c>
      <c r="R1304" s="130" t="str">
        <f>_xlfn._xlws.FILTER(辅助信息!D:D,辅助信息!E:E=B1304)</f>
        <v>华西简阳西城嘉苑</v>
      </c>
    </row>
    <row r="1305" hidden="1" spans="2:18">
      <c r="B1305" s="4" t="s">
        <v>106</v>
      </c>
      <c r="C1305" s="5">
        <v>45777</v>
      </c>
      <c r="D1305" s="6" t="s">
        <v>146</v>
      </c>
      <c r="E1305" s="6" t="str">
        <f>VLOOKUP(F1305,辅助信息!A:B,2,FALSE)</f>
        <v>盘螺</v>
      </c>
      <c r="F1305" s="4" t="s">
        <v>49</v>
      </c>
      <c r="G1305" s="7">
        <v>12.5</v>
      </c>
      <c r="H1305" s="117" t="str">
        <f>_xlfn.XLOOKUP(C1305&amp;F1305&amp;I1305&amp;J1305,'[1]2025年已发货'!$F:$F&amp;'[1]2025年已发货'!$C:$C&amp;'[1]2025年已发货'!$G:$G&amp;'[1]2025年已发货'!$H:$H,'[1]2025年已发货'!$E:$E,"未发货")</f>
        <v>未发货</v>
      </c>
      <c r="I1305" s="6" t="str">
        <f>VLOOKUP(B1305,辅助信息!E:I,3,FALSE)</f>
        <v>（五冶钢构宜宾高县月江镇建设项目）  四川省宜宾市高县月江镇刚记超市斜对面(还阳组团沪碳二期项目)</v>
      </c>
      <c r="J1305" s="6" t="str">
        <f>VLOOKUP(B1305,辅助信息!E:I,4,FALSE)</f>
        <v>张朝亮</v>
      </c>
      <c r="K1305" s="6">
        <f>VLOOKUP(J1305,辅助信息!H:I,2,FALSE)</f>
        <v>15228205853</v>
      </c>
      <c r="L1305" s="125" t="str">
        <f>VLOOKUP(B1305,辅助信息!E:J,6,FALSE)</f>
        <v>提前联系到场规格</v>
      </c>
      <c r="M1305" s="98">
        <v>45778</v>
      </c>
      <c r="O1305" s="71">
        <f ca="1" t="shared" si="59"/>
        <v>0</v>
      </c>
      <c r="P1305" s="71">
        <f ca="1" t="shared" si="60"/>
        <v>8</v>
      </c>
      <c r="Q1305" s="72"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 t="s">
        <v>106</v>
      </c>
      <c r="C1306" s="5">
        <v>45777</v>
      </c>
      <c r="D1306" s="6" t="s">
        <v>146</v>
      </c>
      <c r="E1306" s="6" t="str">
        <f>VLOOKUP(F1306,辅助信息!A:B,2,FALSE)</f>
        <v>盘螺</v>
      </c>
      <c r="F1306" s="4" t="s">
        <v>40</v>
      </c>
      <c r="G1306" s="7">
        <v>25</v>
      </c>
      <c r="H1306" s="117">
        <f>_xlfn.XLOOKUP(C1306&amp;F1306&amp;I1306&amp;J1306,'[1]2025年已发货'!$F:$F&amp;'[1]2025年已发货'!$C:$C&amp;'[1]2025年已发货'!$G:$G&amp;'[1]2025年已发货'!$H:$H,'[1]2025年已发货'!$E:$E,"未发货")</f>
        <v>25</v>
      </c>
      <c r="I1306" s="6" t="str">
        <f>VLOOKUP(B1306,辅助信息!E:I,3,FALSE)</f>
        <v>（五冶钢构宜宾高县月江镇建设项目）  四川省宜宾市高县月江镇刚记超市斜对面(还阳组团沪碳二期项目)</v>
      </c>
      <c r="J1306" s="6" t="str">
        <f>VLOOKUP(B1306,辅助信息!E:I,4,FALSE)</f>
        <v>张朝亮</v>
      </c>
      <c r="K1306" s="6">
        <f>VLOOKUP(J1306,辅助信息!H:I,2,FALSE)</f>
        <v>15228205853</v>
      </c>
      <c r="L1306" s="125" t="str">
        <f>VLOOKUP(B1306,辅助信息!E:J,6,FALSE)</f>
        <v>提前联系到场规格</v>
      </c>
      <c r="M1306" s="98">
        <v>45778</v>
      </c>
      <c r="O1306" s="71">
        <f ca="1" t="shared" si="59"/>
        <v>0</v>
      </c>
      <c r="P1306" s="71">
        <f ca="1" t="shared" si="60"/>
        <v>8</v>
      </c>
      <c r="Q1306" s="72"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 t="s">
        <v>106</v>
      </c>
      <c r="C1307" s="5">
        <v>45777</v>
      </c>
      <c r="D1307" s="6" t="s">
        <v>146</v>
      </c>
      <c r="E1307" s="6" t="str">
        <f>VLOOKUP(F1307,辅助信息!A:B,2,FALSE)</f>
        <v>盘螺</v>
      </c>
      <c r="F1307" s="4" t="s">
        <v>41</v>
      </c>
      <c r="G1307" s="7">
        <v>2.5</v>
      </c>
      <c r="H1307" s="117" t="str">
        <f>_xlfn.XLOOKUP(C1307&amp;F1307&amp;I1307&amp;J1307,'[1]2025年已发货'!$F:$F&amp;'[1]2025年已发货'!$C:$C&amp;'[1]2025年已发货'!$G:$G&amp;'[1]2025年已发货'!$H:$H,'[1]2025年已发货'!$E:$E,"未发货")</f>
        <v>未发货</v>
      </c>
      <c r="I1307" s="6" t="str">
        <f>VLOOKUP(B1307,辅助信息!E:I,3,FALSE)</f>
        <v>（五冶钢构宜宾高县月江镇建设项目）  四川省宜宾市高县月江镇刚记超市斜对面(还阳组团沪碳二期项目)</v>
      </c>
      <c r="J1307" s="6" t="str">
        <f>VLOOKUP(B1307,辅助信息!E:I,4,FALSE)</f>
        <v>张朝亮</v>
      </c>
      <c r="K1307" s="6">
        <f>VLOOKUP(J1307,辅助信息!H:I,2,FALSE)</f>
        <v>15228205853</v>
      </c>
      <c r="L1307" s="125" t="str">
        <f>VLOOKUP(B1307,辅助信息!E:J,6,FALSE)</f>
        <v>提前联系到场规格</v>
      </c>
      <c r="M1307" s="98">
        <v>45778</v>
      </c>
      <c r="O1307" s="71">
        <f ca="1" t="shared" si="59"/>
        <v>0</v>
      </c>
      <c r="P1307" s="71">
        <f ca="1" t="shared" si="60"/>
        <v>8</v>
      </c>
      <c r="Q1307" s="72"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 t="s">
        <v>106</v>
      </c>
      <c r="C1308" s="5">
        <v>45777</v>
      </c>
      <c r="D1308" s="6" t="s">
        <v>146</v>
      </c>
      <c r="E1308" s="6" t="str">
        <f>VLOOKUP(F1308,辅助信息!A:B,2,FALSE)</f>
        <v>螺纹钢</v>
      </c>
      <c r="F1308" s="4" t="s">
        <v>19</v>
      </c>
      <c r="G1308" s="7">
        <v>6</v>
      </c>
      <c r="H1308" s="117" t="str">
        <f>_xlfn.XLOOKUP(C1308&amp;F1308&amp;I1308&amp;J1308,'[1]2025年已发货'!$F:$F&amp;'[1]2025年已发货'!$C:$C&amp;'[1]2025年已发货'!$G:$G&amp;'[1]2025年已发货'!$H:$H,'[1]2025年已发货'!$E:$E,"未发货")</f>
        <v>未发货</v>
      </c>
      <c r="I1308" s="6" t="str">
        <f>VLOOKUP(B1308,辅助信息!E:I,3,FALSE)</f>
        <v>（五冶钢构宜宾高县月江镇建设项目）  四川省宜宾市高县月江镇刚记超市斜对面(还阳组团沪碳二期项目)</v>
      </c>
      <c r="J1308" s="6" t="str">
        <f>VLOOKUP(B1308,辅助信息!E:I,4,FALSE)</f>
        <v>张朝亮</v>
      </c>
      <c r="K1308" s="6">
        <f>VLOOKUP(J1308,辅助信息!H:I,2,FALSE)</f>
        <v>15228205853</v>
      </c>
      <c r="L1308" s="125" t="str">
        <f>VLOOKUP(B1308,辅助信息!E:J,6,FALSE)</f>
        <v>提前联系到场规格</v>
      </c>
      <c r="M1308" s="98">
        <v>45778</v>
      </c>
      <c r="O1308" s="71">
        <f ca="1" t="shared" si="59"/>
        <v>0</v>
      </c>
      <c r="P1308" s="71">
        <f ca="1" t="shared" si="60"/>
        <v>8</v>
      </c>
      <c r="Q1308" s="72"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 t="s">
        <v>106</v>
      </c>
      <c r="C1309" s="5">
        <v>45777</v>
      </c>
      <c r="D1309" s="6" t="s">
        <v>146</v>
      </c>
      <c r="E1309" s="6" t="str">
        <f>VLOOKUP(F1309,辅助信息!A:B,2,FALSE)</f>
        <v>螺纹钢</v>
      </c>
      <c r="F1309" s="4" t="s">
        <v>32</v>
      </c>
      <c r="G1309" s="7">
        <v>14</v>
      </c>
      <c r="H1309" s="117">
        <f>_xlfn.XLOOKUP(C1309&amp;F1309&amp;I1309&amp;J1309,'[1]2025年已发货'!$F:$F&amp;'[1]2025年已发货'!$C:$C&amp;'[1]2025年已发货'!$G:$G&amp;'[1]2025年已发货'!$H:$H,'[1]2025年已发货'!$E:$E,"未发货")</f>
        <v>12</v>
      </c>
      <c r="I1309" s="6" t="str">
        <f>VLOOKUP(B1309,辅助信息!E:I,3,FALSE)</f>
        <v>（五冶钢构宜宾高县月江镇建设项目）  四川省宜宾市高县月江镇刚记超市斜对面(还阳组团沪碳二期项目)</v>
      </c>
      <c r="J1309" s="6" t="str">
        <f>VLOOKUP(B1309,辅助信息!E:I,4,FALSE)</f>
        <v>张朝亮</v>
      </c>
      <c r="K1309" s="6">
        <f>VLOOKUP(J1309,辅助信息!H:I,2,FALSE)</f>
        <v>15228205853</v>
      </c>
      <c r="L1309" s="125" t="str">
        <f>VLOOKUP(B1309,辅助信息!E:J,6,FALSE)</f>
        <v>提前联系到场规格</v>
      </c>
      <c r="M1309" s="98">
        <v>45778</v>
      </c>
      <c r="O1309" s="71">
        <f ca="1" t="shared" si="59"/>
        <v>0</v>
      </c>
      <c r="P1309" s="71">
        <f ca="1" t="shared" si="60"/>
        <v>8</v>
      </c>
      <c r="Q1309" s="72"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 t="s">
        <v>106</v>
      </c>
      <c r="C1310" s="5">
        <v>45777</v>
      </c>
      <c r="D1310" s="6" t="s">
        <v>146</v>
      </c>
      <c r="E1310" s="6" t="str">
        <f>VLOOKUP(F1310,辅助信息!A:B,2,FALSE)</f>
        <v>螺纹钢</v>
      </c>
      <c r="F1310" s="4" t="s">
        <v>30</v>
      </c>
      <c r="G1310" s="7">
        <v>9</v>
      </c>
      <c r="H1310" s="117" t="str">
        <f>_xlfn.XLOOKUP(C1310&amp;F1310&amp;I1310&amp;J1310,'[1]2025年已发货'!$F:$F&amp;'[1]2025年已发货'!$C:$C&amp;'[1]2025年已发货'!$G:$G&amp;'[1]2025年已发货'!$H:$H,'[1]2025年已发货'!$E:$E,"未发货")</f>
        <v>未发货</v>
      </c>
      <c r="I1310" s="6" t="str">
        <f>VLOOKUP(B1310,辅助信息!E:I,3,FALSE)</f>
        <v>（五冶钢构宜宾高县月江镇建设项目）  四川省宜宾市高县月江镇刚记超市斜对面(还阳组团沪碳二期项目)</v>
      </c>
      <c r="J1310" s="6" t="str">
        <f>VLOOKUP(B1310,辅助信息!E:I,4,FALSE)</f>
        <v>张朝亮</v>
      </c>
      <c r="K1310" s="6">
        <f>VLOOKUP(J1310,辅助信息!H:I,2,FALSE)</f>
        <v>15228205853</v>
      </c>
      <c r="L1310" s="125" t="str">
        <f>VLOOKUP(B1310,辅助信息!E:J,6,FALSE)</f>
        <v>提前联系到场规格</v>
      </c>
      <c r="M1310" s="98">
        <v>45778</v>
      </c>
      <c r="O1310" s="71">
        <f ca="1" t="shared" si="59"/>
        <v>0</v>
      </c>
      <c r="P1310" s="71">
        <f ca="1" t="shared" si="60"/>
        <v>8</v>
      </c>
      <c r="Q1310" s="72"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 t="s">
        <v>107</v>
      </c>
      <c r="C1311" s="5">
        <v>45777</v>
      </c>
      <c r="D1311" s="6" t="s">
        <v>146</v>
      </c>
      <c r="E1311" s="6" t="str">
        <f>VLOOKUP(F1311,辅助信息!A:B,2,FALSE)</f>
        <v>盘螺</v>
      </c>
      <c r="F1311" s="4" t="s">
        <v>41</v>
      </c>
      <c r="G1311" s="7">
        <v>12</v>
      </c>
      <c r="H1311" s="117">
        <f>_xlfn.XLOOKUP(C1311&amp;F1311&amp;I1311&amp;J1311,'[1]2025年已发货'!$F:$F&amp;'[1]2025年已发货'!$C:$C&amp;'[1]2025年已发货'!$G:$G&amp;'[1]2025年已发货'!$H:$H,'[1]2025年已发货'!$E:$E,"未发货")</f>
        <v>12</v>
      </c>
      <c r="I1311" s="6" t="str">
        <f>VLOOKUP(B1311,辅助信息!E:I,3,FALSE)</f>
        <v>(五冶钢构宜宾高县月江镇建设项目-2)四川省宜宾市高县月江镇高县宜宾保润汽车维修服务有限公司西南(S436西)(污水管网项目)</v>
      </c>
      <c r="J1311" s="6" t="str">
        <f>VLOOKUP(B1311,辅助信息!E:I,4,FALSE)</f>
        <v>张朝亮</v>
      </c>
      <c r="K1311" s="6">
        <f>VLOOKUP(J1311,辅助信息!H:I,2,FALSE)</f>
        <v>15228205853</v>
      </c>
      <c r="L1311" s="125" t="str">
        <f>VLOOKUP(B1311,辅助信息!E:J,6,FALSE)</f>
        <v>送货单要求：送货单位：宜宾罗投资产管理有限公司,收货单位：中国五冶集团有限公司,装货前联系收货人核实到场规格</v>
      </c>
      <c r="M1311" s="98">
        <v>45778</v>
      </c>
      <c r="O1311" s="71">
        <f ca="1" t="shared" si="59"/>
        <v>0</v>
      </c>
      <c r="P1311" s="71">
        <f ca="1" t="shared" si="60"/>
        <v>8</v>
      </c>
      <c r="Q1311" s="72"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 t="s">
        <v>107</v>
      </c>
      <c r="C1312" s="5">
        <v>45777</v>
      </c>
      <c r="D1312" s="6" t="s">
        <v>146</v>
      </c>
      <c r="E1312" s="6" t="str">
        <f>VLOOKUP(F1312,辅助信息!A:B,2,FALSE)</f>
        <v>螺纹钢</v>
      </c>
      <c r="F1312" s="4" t="s">
        <v>18</v>
      </c>
      <c r="G1312" s="7">
        <v>21</v>
      </c>
      <c r="H1312" s="117">
        <f>_xlfn.XLOOKUP(C1312&amp;F1312&amp;I1312&amp;J1312,'[1]2025年已发货'!$F:$F&amp;'[1]2025年已发货'!$C:$C&amp;'[1]2025年已发货'!$G:$G&amp;'[1]2025年已发货'!$H:$H,'[1]2025年已发货'!$E:$E,"未发货")</f>
        <v>21</v>
      </c>
      <c r="I1312" s="6" t="str">
        <f>VLOOKUP(B1312,辅助信息!E:I,3,FALSE)</f>
        <v>(五冶钢构宜宾高县月江镇建设项目-2)四川省宜宾市高县月江镇高县宜宾保润汽车维修服务有限公司西南(S436西)(污水管网项目)</v>
      </c>
      <c r="J1312" s="6" t="str">
        <f>VLOOKUP(B1312,辅助信息!E:I,4,FALSE)</f>
        <v>张朝亮</v>
      </c>
      <c r="K1312" s="6">
        <f>VLOOKUP(J1312,辅助信息!H:I,2,FALSE)</f>
        <v>15228205853</v>
      </c>
      <c r="L1312" s="125" t="str">
        <f>VLOOKUP(B1312,辅助信息!E:J,6,FALSE)</f>
        <v>送货单要求：送货单位：宜宾罗投资产管理有限公司,收货单位：中国五冶集团有限公司,装货前联系收货人核实到场规格</v>
      </c>
      <c r="M1312" s="98">
        <v>45778</v>
      </c>
      <c r="O1312" s="71">
        <f ca="1" t="shared" si="59"/>
        <v>0</v>
      </c>
      <c r="P1312" s="71">
        <f ca="1" t="shared" si="60"/>
        <v>8</v>
      </c>
      <c r="Q1312" s="72"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 t="s">
        <v>127</v>
      </c>
      <c r="C1313" s="5">
        <v>45777</v>
      </c>
      <c r="D1313" s="6" t="s">
        <v>146</v>
      </c>
      <c r="E1313" s="6" t="str">
        <f>VLOOKUP(F1313,辅助信息!A:B,2,FALSE)</f>
        <v>盘螺</v>
      </c>
      <c r="F1313" s="4" t="s">
        <v>49</v>
      </c>
      <c r="G1313" s="7">
        <v>12</v>
      </c>
      <c r="H1313" s="117" t="str">
        <f>_xlfn.XLOOKUP(C1313&amp;F1313&amp;I1313&amp;J1313,'[1]2025年已发货'!$F:$F&amp;'[1]2025年已发货'!$C:$C&amp;'[1]2025年已发货'!$G:$G&amp;'[1]2025年已发货'!$H:$H,'[1]2025年已发货'!$E:$E,"未发货")</f>
        <v>未发货</v>
      </c>
      <c r="I1313" s="6" t="str">
        <f>VLOOKUP(B1313,辅助信息!E:I,3,FALSE)</f>
        <v>(五冶钢构医学科学产业园建设项目房建三部-管网总坪)四川省南充市顺庆区搬罾街道学府大道二段</v>
      </c>
      <c r="J1313" s="6" t="str">
        <f>VLOOKUP(B1313,辅助信息!E:I,4,FALSE)</f>
        <v>郑林</v>
      </c>
      <c r="K1313" s="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8">
        <v>45780</v>
      </c>
      <c r="O1313" s="71">
        <f ca="1" t="shared" si="59"/>
        <v>0</v>
      </c>
      <c r="P1313" s="71">
        <f ca="1" t="shared" si="60"/>
        <v>6</v>
      </c>
      <c r="Q1313" s="72" t="str">
        <f>VLOOKUP(B1313,辅助信息!E:M,9,FALSE)</f>
        <v>ZTWM-CDGS-XS-2024-0248-五冶钢构-南充市医学院项目</v>
      </c>
      <c r="R1313" s="130" t="str">
        <f>_xlfn._xlws.FILTER(辅助信息!D:D,辅助信息!E:E=B1313)</f>
        <v>五冶钢构南充医学科学产业园建设项目</v>
      </c>
    </row>
    <row r="1314" hidden="1" spans="2:18">
      <c r="B1314" s="4" t="s">
        <v>127</v>
      </c>
      <c r="C1314" s="5">
        <v>45777</v>
      </c>
      <c r="D1314" s="6" t="s">
        <v>146</v>
      </c>
      <c r="E1314" s="6" t="str">
        <f>VLOOKUP(F1314,辅助信息!A:B,2,FALSE)</f>
        <v>盘螺</v>
      </c>
      <c r="F1314" s="4" t="s">
        <v>41</v>
      </c>
      <c r="G1314" s="7">
        <v>10</v>
      </c>
      <c r="H1314" s="117" t="str">
        <f>_xlfn.XLOOKUP(C1314&amp;F1314&amp;I1314&amp;J1314,'[1]2025年已发货'!$F:$F&amp;'[1]2025年已发货'!$C:$C&amp;'[1]2025年已发货'!$G:$G&amp;'[1]2025年已发货'!$H:$H,'[1]2025年已发货'!$E:$E,"未发货")</f>
        <v>未发货</v>
      </c>
      <c r="I1314" s="6" t="str">
        <f>VLOOKUP(B1314,辅助信息!E:I,3,FALSE)</f>
        <v>(五冶钢构医学科学产业园建设项目房建三部-管网总坪)四川省南充市顺庆区搬罾街道学府大道二段</v>
      </c>
      <c r="J1314" s="6" t="str">
        <f>VLOOKUP(B1314,辅助信息!E:I,4,FALSE)</f>
        <v>郑林</v>
      </c>
      <c r="K1314" s="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8">
        <v>45780</v>
      </c>
      <c r="O1314" s="71">
        <f ca="1" t="shared" si="59"/>
        <v>0</v>
      </c>
      <c r="P1314" s="71">
        <f ca="1" t="shared" si="60"/>
        <v>6</v>
      </c>
      <c r="Q1314" s="72" t="str">
        <f>VLOOKUP(B1314,辅助信息!E:M,9,FALSE)</f>
        <v>ZTWM-CDGS-XS-2024-0248-五冶钢构-南充市医学院项目</v>
      </c>
      <c r="R1314" s="130" t="str">
        <f>_xlfn._xlws.FILTER(辅助信息!D:D,辅助信息!E:E=B1314)</f>
        <v>五冶钢构南充医学科学产业园建设项目</v>
      </c>
    </row>
    <row r="1315" hidden="1" spans="2:18">
      <c r="B1315" s="4" t="s">
        <v>127</v>
      </c>
      <c r="C1315" s="5">
        <v>45777</v>
      </c>
      <c r="D1315" s="6" t="s">
        <v>146</v>
      </c>
      <c r="E1315" s="6" t="str">
        <f>VLOOKUP(F1315,辅助信息!A:B,2,FALSE)</f>
        <v>螺纹钢</v>
      </c>
      <c r="F1315" s="4" t="s">
        <v>27</v>
      </c>
      <c r="G1315" s="7">
        <v>13</v>
      </c>
      <c r="H1315" s="117" t="str">
        <f>_xlfn.XLOOKUP(C1315&amp;F1315&amp;I1315&amp;J1315,'[1]2025年已发货'!$F:$F&amp;'[1]2025年已发货'!$C:$C&amp;'[1]2025年已发货'!$G:$G&amp;'[1]2025年已发货'!$H:$H,'[1]2025年已发货'!$E:$E,"未发货")</f>
        <v>未发货</v>
      </c>
      <c r="I1315" s="6" t="str">
        <f>VLOOKUP(B1315,辅助信息!E:I,3,FALSE)</f>
        <v>(五冶钢构医学科学产业园建设项目房建三部-管网总坪)四川省南充市顺庆区搬罾街道学府大道二段</v>
      </c>
      <c r="J1315" s="6" t="str">
        <f>VLOOKUP(B1315,辅助信息!E:I,4,FALSE)</f>
        <v>郑林</v>
      </c>
      <c r="K1315" s="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8">
        <v>45780</v>
      </c>
      <c r="O1315" s="71">
        <f ca="1" t="shared" si="59"/>
        <v>0</v>
      </c>
      <c r="P1315" s="71">
        <f ca="1" t="shared" si="60"/>
        <v>6</v>
      </c>
      <c r="Q1315" s="72" t="str">
        <f>VLOOKUP(B1315,辅助信息!E:M,9,FALSE)</f>
        <v>ZTWM-CDGS-XS-2024-0248-五冶钢构-南充市医学院项目</v>
      </c>
      <c r="R1315" s="130" t="str">
        <f>_xlfn._xlws.FILTER(辅助信息!D:D,辅助信息!E:E=B1315)</f>
        <v>五冶钢构南充医学科学产业园建设项目</v>
      </c>
    </row>
    <row r="1316" hidden="1" spans="2:18">
      <c r="B1316" s="6" t="s">
        <v>31</v>
      </c>
      <c r="C1316" s="5">
        <v>45778</v>
      </c>
      <c r="D1316" s="6" t="str">
        <f>VLOOKUP(B1316,辅助信息!E:K,7,FALSE)</f>
        <v>JWDDCD2024121000136</v>
      </c>
      <c r="E1316" s="6" t="str">
        <f>VLOOKUP(F1316,辅助信息!A:B,2,FALSE)</f>
        <v>高线</v>
      </c>
      <c r="F1316" s="6" t="s">
        <v>51</v>
      </c>
      <c r="G1316" s="117">
        <v>2.5</v>
      </c>
      <c r="H1316" s="117" t="str">
        <f>_xlfn.XLOOKUP(C1316&amp;F1316&amp;I1316&amp;J1316,'[1]2025年已发货'!$F:$F&amp;'[1]2025年已发货'!$C:$C&amp;'[1]2025年已发货'!$G:$G&amp;'[1]2025年已发货'!$H:$H,'[1]2025年已发货'!$E:$E,"未发货")</f>
        <v>未发货</v>
      </c>
      <c r="I1316" s="6" t="str">
        <f>VLOOKUP(B1316,辅助信息!E:I,3,FALSE)</f>
        <v>（四川商建-射洪城乡一体化项目）遂宁市射洪市忠新幼儿园北侧约220米新溪小区</v>
      </c>
      <c r="J1316" s="6" t="str">
        <f>VLOOKUP(B1316,辅助信息!E:I,4,FALSE)</f>
        <v>柏子刚</v>
      </c>
      <c r="K1316" s="6">
        <f>VLOOKUP(J1316,辅助信息!H:I,2,FALSE)</f>
        <v>15692885305</v>
      </c>
      <c r="L1316" s="133" t="str">
        <f>VLOOKUP(B1316,辅助信息!E:J,6,FALSE)</f>
        <v>提前联系到场规格及数量</v>
      </c>
      <c r="M1316" s="98">
        <v>45779</v>
      </c>
      <c r="O1316" s="71">
        <f ca="1" t="shared" si="59"/>
        <v>0</v>
      </c>
      <c r="P1316" s="71">
        <f ca="1" t="shared" si="60"/>
        <v>7</v>
      </c>
      <c r="Q1316" s="72" t="str">
        <f>VLOOKUP(B1316,辅助信息!E:M,9,FALSE)</f>
        <v>ZTWM-CDGS-XS-2024-0179-四川商投-射洪城乡一体化建设项目</v>
      </c>
      <c r="R1316" s="130" t="str">
        <f>_xlfn._xlws.FILTER(辅助信息!D:D,辅助信息!E:E=B1316)</f>
        <v>四川商建
射洪城乡一体化项目</v>
      </c>
    </row>
    <row r="1317" hidden="1" spans="2:18">
      <c r="B1317" s="6" t="s">
        <v>31</v>
      </c>
      <c r="C1317" s="5">
        <v>45778</v>
      </c>
      <c r="D1317" s="6" t="str">
        <f>VLOOKUP(B1317,辅助信息!E:K,7,FALSE)</f>
        <v>JWDDCD2024121000136</v>
      </c>
      <c r="E1317" s="6" t="str">
        <f>VLOOKUP(F1317,辅助信息!A:B,2,FALSE)</f>
        <v>盘螺</v>
      </c>
      <c r="F1317" s="6" t="s">
        <v>41</v>
      </c>
      <c r="G1317" s="117">
        <v>32.5</v>
      </c>
      <c r="H1317" s="117" t="str">
        <f>_xlfn.XLOOKUP(C1317&amp;F1317&amp;I1317&amp;J1317,'[1]2025年已发货'!$F:$F&amp;'[1]2025年已发货'!$C:$C&amp;'[1]2025年已发货'!$G:$G&amp;'[1]2025年已发货'!$H:$H,'[1]2025年已发货'!$E:$E,"未发货")</f>
        <v>未发货</v>
      </c>
      <c r="I1317" s="6" t="str">
        <f>VLOOKUP(B1317,辅助信息!E:I,3,FALSE)</f>
        <v>（四川商建-射洪城乡一体化项目）遂宁市射洪市忠新幼儿园北侧约220米新溪小区</v>
      </c>
      <c r="J1317" s="6" t="str">
        <f>VLOOKUP(B1317,辅助信息!E:I,4,FALSE)</f>
        <v>柏子刚</v>
      </c>
      <c r="K1317" s="6">
        <f>VLOOKUP(J1317,辅助信息!H:I,2,FALSE)</f>
        <v>15692885305</v>
      </c>
      <c r="L1317" s="133" t="str">
        <f>VLOOKUP(B1317,辅助信息!E:J,6,FALSE)</f>
        <v>提前联系到场规格及数量</v>
      </c>
      <c r="M1317" s="98">
        <v>45779</v>
      </c>
      <c r="O1317" s="71">
        <f ca="1" t="shared" si="59"/>
        <v>0</v>
      </c>
      <c r="P1317" s="71">
        <f ca="1" t="shared" si="60"/>
        <v>7</v>
      </c>
      <c r="Q1317" s="72" t="str">
        <f>VLOOKUP(B1317,辅助信息!E:M,9,FALSE)</f>
        <v>ZTWM-CDGS-XS-2024-0179-四川商投-射洪城乡一体化建设项目</v>
      </c>
      <c r="R1317" s="130" t="str">
        <f>_xlfn._xlws.FILTER(辅助信息!D:D,辅助信息!E:E=B1317)</f>
        <v>四川商建
射洪城乡一体化项目</v>
      </c>
    </row>
    <row r="1318" hidden="1" spans="2:18">
      <c r="B1318" s="6" t="s">
        <v>31</v>
      </c>
      <c r="C1318" s="5">
        <v>45778</v>
      </c>
      <c r="D1318" s="6" t="str">
        <f>VLOOKUP(B1318,辅助信息!E:K,7,FALSE)</f>
        <v>JWDDCD2024121000136</v>
      </c>
      <c r="E1318" s="6" t="str">
        <f>VLOOKUP(F1318,辅助信息!A:B,2,FALSE)</f>
        <v>螺纹钢</v>
      </c>
      <c r="F1318" s="6" t="s">
        <v>27</v>
      </c>
      <c r="G1318" s="117">
        <v>15</v>
      </c>
      <c r="H1318" s="117">
        <f>_xlfn.XLOOKUP(C1318&amp;F1318&amp;I1318&amp;J1318,'[1]2025年已发货'!$F:$F&amp;'[1]2025年已发货'!$C:$C&amp;'[1]2025年已发货'!$G:$G&amp;'[1]2025年已发货'!$H:$H,'[1]2025年已发货'!$E:$E,"未发货")</f>
        <v>15</v>
      </c>
      <c r="I1318" s="6" t="str">
        <f>VLOOKUP(B1318,辅助信息!E:I,3,FALSE)</f>
        <v>（四川商建-射洪城乡一体化项目）遂宁市射洪市忠新幼儿园北侧约220米新溪小区</v>
      </c>
      <c r="J1318" s="6" t="str">
        <f>VLOOKUP(B1318,辅助信息!E:I,4,FALSE)</f>
        <v>柏子刚</v>
      </c>
      <c r="K1318" s="6">
        <f>VLOOKUP(J1318,辅助信息!H:I,2,FALSE)</f>
        <v>15692885305</v>
      </c>
      <c r="L1318" s="133" t="str">
        <f>VLOOKUP(B1318,辅助信息!E:J,6,FALSE)</f>
        <v>提前联系到场规格及数量</v>
      </c>
      <c r="M1318" s="98">
        <v>45779</v>
      </c>
      <c r="O1318" s="71">
        <f ca="1" t="shared" si="59"/>
        <v>0</v>
      </c>
      <c r="P1318" s="71">
        <f ca="1" t="shared" si="60"/>
        <v>7</v>
      </c>
      <c r="Q1318" s="72" t="str">
        <f>VLOOKUP(B1318,辅助信息!E:M,9,FALSE)</f>
        <v>ZTWM-CDGS-XS-2024-0179-四川商投-射洪城乡一体化建设项目</v>
      </c>
      <c r="R1318" s="130" t="str">
        <f>_xlfn._xlws.FILTER(辅助信息!D:D,辅助信息!E:E=B1318)</f>
        <v>四川商建
射洪城乡一体化项目</v>
      </c>
    </row>
    <row r="1319" hidden="1" spans="2:18">
      <c r="B1319" s="6" t="s">
        <v>31</v>
      </c>
      <c r="C1319" s="5">
        <v>45778</v>
      </c>
      <c r="D1319" s="6" t="str">
        <f>VLOOKUP(B1319,辅助信息!E:K,7,FALSE)</f>
        <v>JWDDCD2024121000136</v>
      </c>
      <c r="E1319" s="6" t="str">
        <f>VLOOKUP(F1319,辅助信息!A:B,2,FALSE)</f>
        <v>螺纹钢</v>
      </c>
      <c r="F1319" s="6" t="s">
        <v>30</v>
      </c>
      <c r="G1319" s="117">
        <v>12</v>
      </c>
      <c r="H1319" s="117">
        <f>_xlfn.XLOOKUP(C1319&amp;F1319&amp;I1319&amp;J1319,'[1]2025年已发货'!$F:$F&amp;'[1]2025年已发货'!$C:$C&amp;'[1]2025年已发货'!$G:$G&amp;'[1]2025年已发货'!$H:$H,'[1]2025年已发货'!$E:$E,"未发货")</f>
        <v>12</v>
      </c>
      <c r="I1319" s="6" t="str">
        <f>VLOOKUP(B1319,辅助信息!E:I,3,FALSE)</f>
        <v>（四川商建-射洪城乡一体化项目）遂宁市射洪市忠新幼儿园北侧约220米新溪小区</v>
      </c>
      <c r="J1319" s="6" t="str">
        <f>VLOOKUP(B1319,辅助信息!E:I,4,FALSE)</f>
        <v>柏子刚</v>
      </c>
      <c r="K1319" s="6">
        <f>VLOOKUP(J1319,辅助信息!H:I,2,FALSE)</f>
        <v>15692885305</v>
      </c>
      <c r="L1319" s="133" t="str">
        <f>VLOOKUP(B1319,辅助信息!E:J,6,FALSE)</f>
        <v>提前联系到场规格及数量</v>
      </c>
      <c r="M1319" s="98">
        <v>45779</v>
      </c>
      <c r="O1319" s="71">
        <f ca="1" t="shared" si="59"/>
        <v>0</v>
      </c>
      <c r="P1319" s="71">
        <f ca="1" t="shared" si="60"/>
        <v>7</v>
      </c>
      <c r="Q1319" s="72" t="str">
        <f>VLOOKUP(B1319,辅助信息!E:M,9,FALSE)</f>
        <v>ZTWM-CDGS-XS-2024-0179-四川商投-射洪城乡一体化建设项目</v>
      </c>
      <c r="R1319" s="130" t="str">
        <f>_xlfn._xlws.FILTER(辅助信息!D:D,辅助信息!E:E=B1319)</f>
        <v>四川商建
射洪城乡一体化项目</v>
      </c>
    </row>
    <row r="1320" hidden="1" spans="2:18">
      <c r="B1320" s="6" t="s">
        <v>31</v>
      </c>
      <c r="C1320" s="5">
        <v>45778</v>
      </c>
      <c r="D1320" s="6" t="str">
        <f>VLOOKUP(B1320,辅助信息!E:K,7,FALSE)</f>
        <v>JWDDCD2024121000136</v>
      </c>
      <c r="E1320" s="6" t="str">
        <f>VLOOKUP(F1320,辅助信息!A:B,2,FALSE)</f>
        <v>螺纹钢</v>
      </c>
      <c r="F1320" s="6" t="s">
        <v>66</v>
      </c>
      <c r="G1320" s="117">
        <v>9</v>
      </c>
      <c r="H1320" s="117">
        <f>_xlfn.XLOOKUP(C1320&amp;F1320&amp;I1320&amp;J1320,'[1]2025年已发货'!$F:$F&amp;'[1]2025年已发货'!$C:$C&amp;'[1]2025年已发货'!$G:$G&amp;'[1]2025年已发货'!$H:$H,'[1]2025年已发货'!$E:$E,"未发货")</f>
        <v>9</v>
      </c>
      <c r="I1320" s="6" t="str">
        <f>VLOOKUP(B1320,辅助信息!E:I,3,FALSE)</f>
        <v>（四川商建-射洪城乡一体化项目）遂宁市射洪市忠新幼儿园北侧约220米新溪小区</v>
      </c>
      <c r="J1320" s="6" t="str">
        <f>VLOOKUP(B1320,辅助信息!E:I,4,FALSE)</f>
        <v>柏子刚</v>
      </c>
      <c r="K1320" s="6">
        <f>VLOOKUP(J1320,辅助信息!H:I,2,FALSE)</f>
        <v>15692885305</v>
      </c>
      <c r="L1320" s="133" t="str">
        <f>VLOOKUP(B1320,辅助信息!E:J,6,FALSE)</f>
        <v>提前联系到场规格及数量</v>
      </c>
      <c r="M1320" s="98">
        <v>45779</v>
      </c>
      <c r="O1320" s="71">
        <f ca="1" t="shared" si="59"/>
        <v>0</v>
      </c>
      <c r="P1320" s="71">
        <f ca="1" t="shared" si="60"/>
        <v>7</v>
      </c>
      <c r="Q1320" s="72" t="str">
        <f>VLOOKUP(B1320,辅助信息!E:M,9,FALSE)</f>
        <v>ZTWM-CDGS-XS-2024-0179-四川商投-射洪城乡一体化建设项目</v>
      </c>
      <c r="R1320" s="130" t="str">
        <f>_xlfn._xlws.FILTER(辅助信息!D:D,辅助信息!E:E=B1320)</f>
        <v>四川商建
射洪城乡一体化项目</v>
      </c>
    </row>
    <row r="1321" hidden="1" spans="2:18">
      <c r="B1321" s="6" t="s">
        <v>31</v>
      </c>
      <c r="C1321" s="5">
        <v>45778</v>
      </c>
      <c r="D1321" s="6" t="str">
        <f>VLOOKUP(B1321,辅助信息!E:K,7,FALSE)</f>
        <v>JWDDCD2024121000136</v>
      </c>
      <c r="E1321" s="6" t="str">
        <f>VLOOKUP(F1321,辅助信息!A:B,2,FALSE)</f>
        <v>螺纹钢</v>
      </c>
      <c r="F1321" s="6" t="s">
        <v>21</v>
      </c>
      <c r="G1321" s="117">
        <v>3</v>
      </c>
      <c r="H1321" s="117">
        <f>_xlfn.XLOOKUP(C1321&amp;F1321&amp;I1321&amp;J1321,'[1]2025年已发货'!$F:$F&amp;'[1]2025年已发货'!$C:$C&amp;'[1]2025年已发货'!$G:$G&amp;'[1]2025年已发货'!$H:$H,'[1]2025年已发货'!$E:$E,"未发货")</f>
        <v>3</v>
      </c>
      <c r="I1321" s="6" t="str">
        <f>VLOOKUP(B1321,辅助信息!E:I,3,FALSE)</f>
        <v>（四川商建-射洪城乡一体化项目）遂宁市射洪市忠新幼儿园北侧约220米新溪小区</v>
      </c>
      <c r="J1321" s="6" t="str">
        <f>VLOOKUP(B1321,辅助信息!E:I,4,FALSE)</f>
        <v>柏子刚</v>
      </c>
      <c r="K1321" s="6">
        <f>VLOOKUP(J1321,辅助信息!H:I,2,FALSE)</f>
        <v>15692885305</v>
      </c>
      <c r="L1321" s="133" t="str">
        <f>VLOOKUP(B1321,辅助信息!E:J,6,FALSE)</f>
        <v>提前联系到场规格及数量</v>
      </c>
      <c r="M1321" s="98">
        <v>45779</v>
      </c>
      <c r="O1321" s="71">
        <f ca="1" t="shared" si="59"/>
        <v>0</v>
      </c>
      <c r="P1321" s="71">
        <f ca="1" t="shared" si="60"/>
        <v>7</v>
      </c>
      <c r="Q1321" s="72" t="str">
        <f>VLOOKUP(B1321,辅助信息!E:M,9,FALSE)</f>
        <v>ZTWM-CDGS-XS-2024-0179-四川商投-射洪城乡一体化建设项目</v>
      </c>
      <c r="R1321" s="130" t="str">
        <f>_xlfn._xlws.FILTER(辅助信息!D:D,辅助信息!E:E=B1321)</f>
        <v>四川商建
射洪城乡一体化项目</v>
      </c>
    </row>
    <row r="1322" hidden="1" spans="2:18">
      <c r="B1322" s="6" t="s">
        <v>31</v>
      </c>
      <c r="C1322" s="5">
        <v>45778</v>
      </c>
      <c r="D1322" s="6" t="str">
        <f>VLOOKUP(B1322,辅助信息!E:K,7,FALSE)</f>
        <v>JWDDCD2024121000136</v>
      </c>
      <c r="E1322" s="6" t="str">
        <f>VLOOKUP(F1322,辅助信息!A:B,2,FALSE)</f>
        <v>螺纹钢</v>
      </c>
      <c r="F1322" s="6" t="s">
        <v>22</v>
      </c>
      <c r="G1322" s="117">
        <v>60</v>
      </c>
      <c r="H1322" s="117">
        <f>_xlfn.XLOOKUP(C1322&amp;F1322&amp;I1322&amp;J1322,'[1]2025年已发货'!$F:$F&amp;'[1]2025年已发货'!$C:$C&amp;'[1]2025年已发货'!$G:$G&amp;'[1]2025年已发货'!$H:$H,'[1]2025年已发货'!$E:$E,"未发货")</f>
        <v>30</v>
      </c>
      <c r="I1322" s="6" t="str">
        <f>VLOOKUP(B1322,辅助信息!E:I,3,FALSE)</f>
        <v>（四川商建-射洪城乡一体化项目）遂宁市射洪市忠新幼儿园北侧约220米新溪小区</v>
      </c>
      <c r="J1322" s="6" t="str">
        <f>VLOOKUP(B1322,辅助信息!E:I,4,FALSE)</f>
        <v>柏子刚</v>
      </c>
      <c r="K1322" s="6">
        <f>VLOOKUP(J1322,辅助信息!H:I,2,FALSE)</f>
        <v>15692885305</v>
      </c>
      <c r="L1322" s="133" t="str">
        <f>VLOOKUP(B1322,辅助信息!E:J,6,FALSE)</f>
        <v>提前联系到场规格及数量</v>
      </c>
      <c r="M1322" s="98">
        <v>45775</v>
      </c>
      <c r="O1322" s="71">
        <f ca="1" t="shared" si="59"/>
        <v>0</v>
      </c>
      <c r="P1322" s="71">
        <f ca="1" t="shared" si="60"/>
        <v>11</v>
      </c>
      <c r="Q1322" s="72"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6" t="s">
        <v>147</v>
      </c>
      <c r="C1323" s="5">
        <v>45778</v>
      </c>
      <c r="D1323" s="6" t="str">
        <f>VLOOKUP(B1323,辅助信息!E:K,7,FALSE)</f>
        <v>JWDDCD2025050800081</v>
      </c>
      <c r="E1323" s="6" t="str">
        <f>VLOOKUP(F1323,辅助信息!A:B,2,FALSE)</f>
        <v>高线</v>
      </c>
      <c r="F1323" s="6" t="s">
        <v>57</v>
      </c>
      <c r="G1323" s="117">
        <f>2.5*3</f>
        <v>7.5</v>
      </c>
      <c r="H1323" s="117" t="str">
        <f>_xlfn.XLOOKUP(C1323&amp;F1323&amp;I1323&amp;J1323,'[1]2025年已发货'!$F:$F&amp;'[1]2025年已发货'!$C:$C&amp;'[1]2025年已发货'!$G:$G&amp;'[1]2025年已发货'!$H:$H,'[1]2025年已发货'!$E:$E,"未发货")</f>
        <v>未发货</v>
      </c>
      <c r="I1323" s="6" t="str">
        <f>VLOOKUP(B1323,辅助信息!E:I,3,FALSE)</f>
        <v>（商投建工达州中医药科技园-4工区-11号楼）达州市通川区达州中医药职业学院犀牛大道北段</v>
      </c>
      <c r="J1323" s="6" t="str">
        <f>VLOOKUP(B1323,辅助信息!E:I,4,FALSE)</f>
        <v>张扬</v>
      </c>
      <c r="K1323" s="6">
        <f>VLOOKUP(J1323,辅助信息!H:I,2,FALSE)</f>
        <v>18381904567</v>
      </c>
      <c r="L1323" s="133" t="str">
        <f>VLOOKUP(B1323,辅助信息!E:J,6,FALSE)</f>
        <v>控制炉批号尽量少,优先安排达钢,提前联系到场规格及数量</v>
      </c>
      <c r="M1323" s="98">
        <v>45777</v>
      </c>
      <c r="O1323" s="71">
        <f ca="1" t="shared" si="59"/>
        <v>0</v>
      </c>
      <c r="P1323" s="71">
        <f ca="1" t="shared" si="60"/>
        <v>9</v>
      </c>
      <c r="Q1323" s="72"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6" t="s">
        <v>147</v>
      </c>
      <c r="C1324" s="5">
        <v>45778</v>
      </c>
      <c r="D1324" s="6" t="str">
        <f>VLOOKUP(B1324,辅助信息!E:K,7,FALSE)</f>
        <v>JWDDCD2025050800081</v>
      </c>
      <c r="E1324" s="6" t="str">
        <f>VLOOKUP(F1324,辅助信息!A:B,2,FALSE)</f>
        <v>盘螺</v>
      </c>
      <c r="F1324" s="6" t="s">
        <v>41</v>
      </c>
      <c r="G1324" s="117">
        <f>15*2.5</f>
        <v>37.5</v>
      </c>
      <c r="H1324" s="117" t="str">
        <f>_xlfn.XLOOKUP(C1324&amp;F1324&amp;I1324&amp;J1324,'[1]2025年已发货'!$F:$F&amp;'[1]2025年已发货'!$C:$C&amp;'[1]2025年已发货'!$G:$G&amp;'[1]2025年已发货'!$H:$H,'[1]2025年已发货'!$E:$E,"未发货")</f>
        <v>未发货</v>
      </c>
      <c r="I1324" s="6" t="str">
        <f>VLOOKUP(B1324,辅助信息!E:I,3,FALSE)</f>
        <v>（商投建工达州中医药科技园-4工区-11号楼）达州市通川区达州中医药职业学院犀牛大道北段</v>
      </c>
      <c r="J1324" s="6" t="str">
        <f>VLOOKUP(B1324,辅助信息!E:I,4,FALSE)</f>
        <v>张扬</v>
      </c>
      <c r="K1324" s="6">
        <f>VLOOKUP(J1324,辅助信息!H:I,2,FALSE)</f>
        <v>18381904567</v>
      </c>
      <c r="L1324" s="133" t="str">
        <f>VLOOKUP(B1324,辅助信息!E:J,6,FALSE)</f>
        <v>控制炉批号尽量少,优先安排达钢,提前联系到场规格及数量</v>
      </c>
      <c r="M1324" s="98">
        <v>45777</v>
      </c>
      <c r="O1324" s="71">
        <f ca="1" t="shared" si="59"/>
        <v>0</v>
      </c>
      <c r="P1324" s="71">
        <f ca="1" t="shared" si="60"/>
        <v>9</v>
      </c>
      <c r="Q1324" s="72"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6" t="s">
        <v>147</v>
      </c>
      <c r="C1325" s="5">
        <v>45778</v>
      </c>
      <c r="D1325" s="6" t="str">
        <f>VLOOKUP(B1325,辅助信息!E:K,7,FALSE)</f>
        <v>JWDDCD2025050800081</v>
      </c>
      <c r="E1325" s="6" t="str">
        <f>VLOOKUP(F1325,辅助信息!A:B,2,FALSE)</f>
        <v>螺纹钢</v>
      </c>
      <c r="F1325" s="6" t="s">
        <v>27</v>
      </c>
      <c r="G1325" s="117">
        <f>7*3</f>
        <v>21</v>
      </c>
      <c r="H1325" s="117" t="str">
        <f>_xlfn.XLOOKUP(C1325&amp;F1325&amp;I1325&amp;J1325,'[1]2025年已发货'!$F:$F&amp;'[1]2025年已发货'!$C:$C&amp;'[1]2025年已发货'!$G:$G&amp;'[1]2025年已发货'!$H:$H,'[1]2025年已发货'!$E:$E,"未发货")</f>
        <v>未发货</v>
      </c>
      <c r="I1325" s="6" t="str">
        <f>VLOOKUP(B1325,辅助信息!E:I,3,FALSE)</f>
        <v>（商投建工达州中医药科技园-4工区-11号楼）达州市通川区达州中医药职业学院犀牛大道北段</v>
      </c>
      <c r="J1325" s="6" t="str">
        <f>VLOOKUP(B1325,辅助信息!E:I,4,FALSE)</f>
        <v>张扬</v>
      </c>
      <c r="K1325" s="6">
        <f>VLOOKUP(J1325,辅助信息!H:I,2,FALSE)</f>
        <v>18381904567</v>
      </c>
      <c r="L1325" s="133" t="str">
        <f>VLOOKUP(B1325,辅助信息!E:J,6,FALSE)</f>
        <v>控制炉批号尽量少,优先安排达钢,提前联系到场规格及数量</v>
      </c>
      <c r="M1325" s="98">
        <v>45777</v>
      </c>
      <c r="O1325" s="71">
        <f ca="1" t="shared" si="59"/>
        <v>0</v>
      </c>
      <c r="P1325" s="71">
        <f ca="1" t="shared" si="60"/>
        <v>9</v>
      </c>
      <c r="Q1325" s="72"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6" t="s">
        <v>147</v>
      </c>
      <c r="C1326" s="5">
        <v>45778</v>
      </c>
      <c r="D1326" s="6" t="str">
        <f>VLOOKUP(B1326,辅助信息!E:K,7,FALSE)</f>
        <v>JWDDCD2025050800081</v>
      </c>
      <c r="E1326" s="6" t="str">
        <f>VLOOKUP(F1326,辅助信息!A:B,2,FALSE)</f>
        <v>螺纹钢</v>
      </c>
      <c r="F1326" s="6" t="s">
        <v>30</v>
      </c>
      <c r="G1326" s="117">
        <v>30</v>
      </c>
      <c r="H1326" s="117" t="str">
        <f>_xlfn.XLOOKUP(C1326&amp;F1326&amp;I1326&amp;J1326,'[1]2025年已发货'!$F:$F&amp;'[1]2025年已发货'!$C:$C&amp;'[1]2025年已发货'!$G:$G&amp;'[1]2025年已发货'!$H:$H,'[1]2025年已发货'!$E:$E,"未发货")</f>
        <v>未发货</v>
      </c>
      <c r="I1326" s="6" t="str">
        <f>VLOOKUP(B1326,辅助信息!E:I,3,FALSE)</f>
        <v>（商投建工达州中医药科技园-4工区-11号楼）达州市通川区达州中医药职业学院犀牛大道北段</v>
      </c>
      <c r="J1326" s="6" t="str">
        <f>VLOOKUP(B1326,辅助信息!E:I,4,FALSE)</f>
        <v>张扬</v>
      </c>
      <c r="K1326" s="6">
        <f>VLOOKUP(J1326,辅助信息!H:I,2,FALSE)</f>
        <v>18381904567</v>
      </c>
      <c r="L1326" s="133" t="str">
        <f>VLOOKUP(B1326,辅助信息!E:J,6,FALSE)</f>
        <v>控制炉批号尽量少,优先安排达钢,提前联系到场规格及数量</v>
      </c>
      <c r="M1326" s="98">
        <v>45777</v>
      </c>
      <c r="O1326" s="71">
        <f ca="1" t="shared" si="59"/>
        <v>0</v>
      </c>
      <c r="P1326" s="71">
        <f ca="1" t="shared" si="60"/>
        <v>9</v>
      </c>
      <c r="Q1326" s="72"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6" t="s">
        <v>147</v>
      </c>
      <c r="C1327" s="5">
        <v>45778</v>
      </c>
      <c r="D1327" s="6" t="str">
        <f>VLOOKUP(B1327,辅助信息!E:K,7,FALSE)</f>
        <v>JWDDCD2025050800081</v>
      </c>
      <c r="E1327" s="6" t="str">
        <f>VLOOKUP(F1327,辅助信息!A:B,2,FALSE)</f>
        <v>螺纹钢</v>
      </c>
      <c r="F1327" s="6" t="s">
        <v>33</v>
      </c>
      <c r="G1327" s="117">
        <v>30</v>
      </c>
      <c r="H1327" s="117" t="str">
        <f>_xlfn.XLOOKUP(C1327&amp;F1327&amp;I1327&amp;J1327,'[1]2025年已发货'!$F:$F&amp;'[1]2025年已发货'!$C:$C&amp;'[1]2025年已发货'!$G:$G&amp;'[1]2025年已发货'!$H:$H,'[1]2025年已发货'!$E:$E,"未发货")</f>
        <v>未发货</v>
      </c>
      <c r="I1327" s="6" t="str">
        <f>VLOOKUP(B1327,辅助信息!E:I,3,FALSE)</f>
        <v>（商投建工达州中医药科技园-4工区-11号楼）达州市通川区达州中医药职业学院犀牛大道北段</v>
      </c>
      <c r="J1327" s="6" t="str">
        <f>VLOOKUP(B1327,辅助信息!E:I,4,FALSE)</f>
        <v>张扬</v>
      </c>
      <c r="K1327" s="6">
        <f>VLOOKUP(J1327,辅助信息!H:I,2,FALSE)</f>
        <v>18381904567</v>
      </c>
      <c r="L1327" s="133" t="str">
        <f>VLOOKUP(B1327,辅助信息!E:J,6,FALSE)</f>
        <v>控制炉批号尽量少,优先安排达钢,提前联系到场规格及数量</v>
      </c>
      <c r="M1327" s="98">
        <v>45777</v>
      </c>
      <c r="O1327" s="71">
        <f ca="1" t="shared" si="59"/>
        <v>0</v>
      </c>
      <c r="P1327" s="71">
        <f ca="1" t="shared" si="60"/>
        <v>9</v>
      </c>
      <c r="Q1327" s="72"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6" t="s">
        <v>147</v>
      </c>
      <c r="C1328" s="5">
        <v>45778</v>
      </c>
      <c r="D1328" s="6" t="str">
        <f>VLOOKUP(B1328,辅助信息!E:K,7,FALSE)</f>
        <v>JWDDCD2025050800081</v>
      </c>
      <c r="E1328" s="6" t="str">
        <f>VLOOKUP(F1328,辅助信息!A:B,2,FALSE)</f>
        <v>螺纹钢</v>
      </c>
      <c r="F1328" s="6" t="s">
        <v>18</v>
      </c>
      <c r="G1328" s="117">
        <f>6*3</f>
        <v>18</v>
      </c>
      <c r="H1328" s="117" t="str">
        <f>_xlfn.XLOOKUP(C1328&amp;F1328&amp;I1328&amp;J1328,'[1]2025年已发货'!$F:$F&amp;'[1]2025年已发货'!$C:$C&amp;'[1]2025年已发货'!$G:$G&amp;'[1]2025年已发货'!$H:$H,'[1]2025年已发货'!$E:$E,"未发货")</f>
        <v>未发货</v>
      </c>
      <c r="I1328" s="6" t="str">
        <f>VLOOKUP(B1328,辅助信息!E:I,3,FALSE)</f>
        <v>（商投建工达州中医药科技园-4工区-11号楼）达州市通川区达州中医药职业学院犀牛大道北段</v>
      </c>
      <c r="J1328" s="6" t="str">
        <f>VLOOKUP(B1328,辅助信息!E:I,4,FALSE)</f>
        <v>张扬</v>
      </c>
      <c r="K1328" s="6">
        <f>VLOOKUP(J1328,辅助信息!H:I,2,FALSE)</f>
        <v>18381904567</v>
      </c>
      <c r="L1328" s="133" t="str">
        <f>VLOOKUP(B1328,辅助信息!E:J,6,FALSE)</f>
        <v>控制炉批号尽量少,优先安排达钢,提前联系到场规格及数量</v>
      </c>
      <c r="M1328" s="98">
        <v>45777</v>
      </c>
      <c r="O1328" s="71">
        <f ca="1" t="shared" si="59"/>
        <v>0</v>
      </c>
      <c r="P1328" s="71">
        <f ca="1" t="shared" si="60"/>
        <v>9</v>
      </c>
      <c r="Q1328" s="72" t="str">
        <f>VLOOKUP(B1328,辅助信息!E:M,9,FALSE)</f>
        <v>ZTWM-CDGS-XS-2024-0134-商投建工达州中医药科技成果示范园项目</v>
      </c>
      <c r="R1328" s="130" t="str">
        <f>_xlfn._xlws.FILTER(辅助信息!D:D,辅助信息!E:E=B1328)</f>
        <v>商投建工达州中医药科技园</v>
      </c>
    </row>
    <row r="1329" hidden="1" spans="2:18">
      <c r="B1329" s="6" t="s">
        <v>106</v>
      </c>
      <c r="C1329" s="5">
        <v>45778</v>
      </c>
      <c r="D1329" s="6" t="str">
        <f>VLOOKUP(B1329,辅助信息!E:K,7,FALSE)</f>
        <v>JWDDCD2024101600133</v>
      </c>
      <c r="E1329" s="6" t="str">
        <f>VLOOKUP(F1329,辅助信息!A:B,2,FALSE)</f>
        <v>盘螺</v>
      </c>
      <c r="F1329" s="6" t="s">
        <v>49</v>
      </c>
      <c r="G1329" s="117">
        <v>12.5</v>
      </c>
      <c r="H1329" s="117" t="str">
        <f>_xlfn.XLOOKUP(C1329&amp;F1329&amp;I1329&amp;J1329,'[1]2025年已发货'!$F:$F&amp;'[1]2025年已发货'!$C:$C&amp;'[1]2025年已发货'!$G:$G&amp;'[1]2025年已发货'!$H:$H,'[1]2025年已发货'!$E:$E,"未发货")</f>
        <v>未发货</v>
      </c>
      <c r="I1329" s="6" t="str">
        <f>VLOOKUP(B1329,辅助信息!E:I,3,FALSE)</f>
        <v>（五冶钢构宜宾高县月江镇建设项目）  四川省宜宾市高县月江镇刚记超市斜对面(还阳组团沪碳二期项目)</v>
      </c>
      <c r="J1329" s="6" t="str">
        <f>VLOOKUP(B1329,辅助信息!E:I,4,FALSE)</f>
        <v>张朝亮</v>
      </c>
      <c r="K1329" s="6">
        <f>VLOOKUP(J1329,辅助信息!H:I,2,FALSE)</f>
        <v>15228205853</v>
      </c>
      <c r="L1329" s="133" t="str">
        <f>VLOOKUP(B1329,辅助信息!E:J,6,FALSE)</f>
        <v>提前联系到场规格</v>
      </c>
      <c r="M1329" s="98">
        <v>45778</v>
      </c>
      <c r="O1329" s="71">
        <f ca="1" t="shared" si="59"/>
        <v>0</v>
      </c>
      <c r="P1329" s="71">
        <f ca="1" t="shared" si="60"/>
        <v>8</v>
      </c>
      <c r="Q1329" s="72"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6" t="s">
        <v>106</v>
      </c>
      <c r="C1330" s="5">
        <v>45778</v>
      </c>
      <c r="D1330" s="6" t="str">
        <f>VLOOKUP(B1330,辅助信息!E:K,7,FALSE)</f>
        <v>JWDDCD2024101600133</v>
      </c>
      <c r="E1330" s="6" t="str">
        <f>VLOOKUP(F1330,辅助信息!A:B,2,FALSE)</f>
        <v>盘螺</v>
      </c>
      <c r="F1330" s="6" t="s">
        <v>41</v>
      </c>
      <c r="G1330" s="117">
        <v>2.5</v>
      </c>
      <c r="H1330" s="117" t="str">
        <f>_xlfn.XLOOKUP(C1330&amp;F1330&amp;I1330&amp;J1330,'[1]2025年已发货'!$F:$F&amp;'[1]2025年已发货'!$C:$C&amp;'[1]2025年已发货'!$G:$G&amp;'[1]2025年已发货'!$H:$H,'[1]2025年已发货'!$E:$E,"未发货")</f>
        <v>未发货</v>
      </c>
      <c r="I1330" s="6" t="str">
        <f>VLOOKUP(B1330,辅助信息!E:I,3,FALSE)</f>
        <v>（五冶钢构宜宾高县月江镇建设项目）  四川省宜宾市高县月江镇刚记超市斜对面(还阳组团沪碳二期项目)</v>
      </c>
      <c r="J1330" s="6" t="str">
        <f>VLOOKUP(B1330,辅助信息!E:I,4,FALSE)</f>
        <v>张朝亮</v>
      </c>
      <c r="K1330" s="6">
        <f>VLOOKUP(J1330,辅助信息!H:I,2,FALSE)</f>
        <v>15228205853</v>
      </c>
      <c r="L1330" s="133" t="str">
        <f>VLOOKUP(B1330,辅助信息!E:J,6,FALSE)</f>
        <v>提前联系到场规格</v>
      </c>
      <c r="M1330" s="98">
        <v>45778</v>
      </c>
      <c r="O1330" s="71">
        <f ca="1" t="shared" si="59"/>
        <v>0</v>
      </c>
      <c r="P1330" s="71">
        <f ca="1" t="shared" si="60"/>
        <v>8</v>
      </c>
      <c r="Q1330" s="72"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6" t="s">
        <v>106</v>
      </c>
      <c r="C1331" s="5">
        <v>45778</v>
      </c>
      <c r="D1331" s="6" t="str">
        <f>VLOOKUP(B1331,辅助信息!E:K,7,FALSE)</f>
        <v>JWDDCD2024101600133</v>
      </c>
      <c r="E1331" s="6" t="str">
        <f>VLOOKUP(F1331,辅助信息!A:B,2,FALSE)</f>
        <v>螺纹钢</v>
      </c>
      <c r="F1331" s="6" t="s">
        <v>19</v>
      </c>
      <c r="G1331" s="117">
        <v>6</v>
      </c>
      <c r="H1331" s="117" t="str">
        <f>_xlfn.XLOOKUP(C1331&amp;F1331&amp;I1331&amp;J1331,'[1]2025年已发货'!$F:$F&amp;'[1]2025年已发货'!$C:$C&amp;'[1]2025年已发货'!$G:$G&amp;'[1]2025年已发货'!$H:$H,'[1]2025年已发货'!$E:$E,"未发货")</f>
        <v>未发货</v>
      </c>
      <c r="I1331" s="6" t="str">
        <f>VLOOKUP(B1331,辅助信息!E:I,3,FALSE)</f>
        <v>（五冶钢构宜宾高县月江镇建设项目）  四川省宜宾市高县月江镇刚记超市斜对面(还阳组团沪碳二期项目)</v>
      </c>
      <c r="J1331" s="6" t="str">
        <f>VLOOKUP(B1331,辅助信息!E:I,4,FALSE)</f>
        <v>张朝亮</v>
      </c>
      <c r="K1331" s="6">
        <f>VLOOKUP(J1331,辅助信息!H:I,2,FALSE)</f>
        <v>15228205853</v>
      </c>
      <c r="L1331" s="133" t="str">
        <f>VLOOKUP(B1331,辅助信息!E:J,6,FALSE)</f>
        <v>提前联系到场规格</v>
      </c>
      <c r="M1331" s="98">
        <v>45778</v>
      </c>
      <c r="O1331" s="71">
        <f ca="1" t="shared" si="59"/>
        <v>0</v>
      </c>
      <c r="P1331" s="71">
        <f ca="1" t="shared" si="60"/>
        <v>8</v>
      </c>
      <c r="Q1331" s="72"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6" t="s">
        <v>106</v>
      </c>
      <c r="C1332" s="5">
        <v>45778</v>
      </c>
      <c r="D1332" s="6" t="str">
        <f>VLOOKUP(B1332,辅助信息!E:K,7,FALSE)</f>
        <v>JWDDCD2024101600133</v>
      </c>
      <c r="E1332" s="6" t="str">
        <f>VLOOKUP(F1332,辅助信息!A:B,2,FALSE)</f>
        <v>螺纹钢</v>
      </c>
      <c r="F1332" s="6" t="s">
        <v>30</v>
      </c>
      <c r="G1332" s="117">
        <v>9</v>
      </c>
      <c r="H1332" s="117" t="str">
        <f>_xlfn.XLOOKUP(C1332&amp;F1332&amp;I1332&amp;J1332,'[1]2025年已发货'!$F:$F&amp;'[1]2025年已发货'!$C:$C&amp;'[1]2025年已发货'!$G:$G&amp;'[1]2025年已发货'!$H:$H,'[1]2025年已发货'!$E:$E,"未发货")</f>
        <v>未发货</v>
      </c>
      <c r="I1332" s="6" t="str">
        <f>VLOOKUP(B1332,辅助信息!E:I,3,FALSE)</f>
        <v>（五冶钢构宜宾高县月江镇建设项目）  四川省宜宾市高县月江镇刚记超市斜对面(还阳组团沪碳二期项目)</v>
      </c>
      <c r="J1332" s="6" t="str">
        <f>VLOOKUP(B1332,辅助信息!E:I,4,FALSE)</f>
        <v>张朝亮</v>
      </c>
      <c r="K1332" s="6">
        <f>VLOOKUP(J1332,辅助信息!H:I,2,FALSE)</f>
        <v>15228205853</v>
      </c>
      <c r="L1332" s="133" t="str">
        <f>VLOOKUP(B1332,辅助信息!E:J,6,FALSE)</f>
        <v>提前联系到场规格</v>
      </c>
      <c r="M1332" s="98">
        <v>45778</v>
      </c>
      <c r="O1332" s="71">
        <f ca="1" t="shared" si="59"/>
        <v>0</v>
      </c>
      <c r="P1332" s="71">
        <f ca="1" t="shared" si="60"/>
        <v>8</v>
      </c>
      <c r="Q1332" s="72"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6" t="s">
        <v>127</v>
      </c>
      <c r="C1333" s="5">
        <v>45778</v>
      </c>
      <c r="D1333" s="6" t="str">
        <f>VLOOKUP(B1333,辅助信息!E:K,7,FALSE)</f>
        <v>JWDDCD2025021900064</v>
      </c>
      <c r="E1333" s="6" t="str">
        <f>VLOOKUP(F1333,辅助信息!A:B,2,FALSE)</f>
        <v>盘螺</v>
      </c>
      <c r="F1333" s="6" t="s">
        <v>49</v>
      </c>
      <c r="G1333" s="117">
        <v>12</v>
      </c>
      <c r="H1333" s="117" t="str">
        <f>_xlfn.XLOOKUP(C1333&amp;F1333&amp;I1333&amp;J1333,'[1]2025年已发货'!$F:$F&amp;'[1]2025年已发货'!$C:$C&amp;'[1]2025年已发货'!$G:$G&amp;'[1]2025年已发货'!$H:$H,'[1]2025年已发货'!$E:$E,"未发货")</f>
        <v>未发货</v>
      </c>
      <c r="I1333" s="6" t="str">
        <f>VLOOKUP(B1333,辅助信息!E:I,3,FALSE)</f>
        <v>(五冶钢构医学科学产业园建设项目房建三部-管网总坪)四川省南充市顺庆区搬罾街道学府大道二段</v>
      </c>
      <c r="J1333" s="6" t="str">
        <f>VLOOKUP(B1333,辅助信息!E:I,4,FALSE)</f>
        <v>郑林</v>
      </c>
      <c r="K1333" s="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8">
        <v>45780</v>
      </c>
      <c r="O1333" s="71">
        <f ca="1" t="shared" si="59"/>
        <v>0</v>
      </c>
      <c r="P1333" s="71">
        <f ca="1" t="shared" si="60"/>
        <v>6</v>
      </c>
      <c r="Q1333" s="72" t="str">
        <f>VLOOKUP(B1333,辅助信息!E:M,9,FALSE)</f>
        <v>ZTWM-CDGS-XS-2024-0248-五冶钢构-南充市医学院项目</v>
      </c>
      <c r="R1333" s="130" t="str">
        <f>_xlfn._xlws.FILTER(辅助信息!D:D,辅助信息!E:E=B1333)</f>
        <v>五冶钢构南充医学科学产业园建设项目</v>
      </c>
    </row>
    <row r="1334" hidden="1" spans="2:18">
      <c r="B1334" s="6" t="s">
        <v>127</v>
      </c>
      <c r="C1334" s="5">
        <v>45778</v>
      </c>
      <c r="D1334" s="6" t="str">
        <f>VLOOKUP(B1334,辅助信息!E:K,7,FALSE)</f>
        <v>JWDDCD2025021900064</v>
      </c>
      <c r="E1334" s="6" t="str">
        <f>VLOOKUP(F1334,辅助信息!A:B,2,FALSE)</f>
        <v>盘螺</v>
      </c>
      <c r="F1334" s="6" t="s">
        <v>41</v>
      </c>
      <c r="G1334" s="117">
        <v>10</v>
      </c>
      <c r="H1334" s="117" t="str">
        <f>_xlfn.XLOOKUP(C1334&amp;F1334&amp;I1334&amp;J1334,'[1]2025年已发货'!$F:$F&amp;'[1]2025年已发货'!$C:$C&amp;'[1]2025年已发货'!$G:$G&amp;'[1]2025年已发货'!$H:$H,'[1]2025年已发货'!$E:$E,"未发货")</f>
        <v>未发货</v>
      </c>
      <c r="I1334" s="6" t="str">
        <f>VLOOKUP(B1334,辅助信息!E:I,3,FALSE)</f>
        <v>(五冶钢构医学科学产业园建设项目房建三部-管网总坪)四川省南充市顺庆区搬罾街道学府大道二段</v>
      </c>
      <c r="J1334" s="6" t="str">
        <f>VLOOKUP(B1334,辅助信息!E:I,4,FALSE)</f>
        <v>郑林</v>
      </c>
      <c r="K1334" s="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8">
        <v>45780</v>
      </c>
      <c r="O1334" s="71">
        <f ca="1" t="shared" si="59"/>
        <v>0</v>
      </c>
      <c r="P1334" s="71">
        <f ca="1" t="shared" si="60"/>
        <v>6</v>
      </c>
      <c r="Q1334" s="72" t="str">
        <f>VLOOKUP(B1334,辅助信息!E:M,9,FALSE)</f>
        <v>ZTWM-CDGS-XS-2024-0248-五冶钢构-南充市医学院项目</v>
      </c>
      <c r="R1334" s="130" t="str">
        <f>_xlfn._xlws.FILTER(辅助信息!D:D,辅助信息!E:E=B1334)</f>
        <v>五冶钢构南充医学科学产业园建设项目</v>
      </c>
    </row>
    <row r="1335" hidden="1" spans="2:18">
      <c r="B1335" s="6" t="s">
        <v>127</v>
      </c>
      <c r="C1335" s="5">
        <v>45778</v>
      </c>
      <c r="D1335" s="6" t="str">
        <f>VLOOKUP(B1335,辅助信息!E:K,7,FALSE)</f>
        <v>JWDDCD2025021900064</v>
      </c>
      <c r="E1335" s="6" t="str">
        <f>VLOOKUP(F1335,辅助信息!A:B,2,FALSE)</f>
        <v>螺纹钢</v>
      </c>
      <c r="F1335" s="6" t="s">
        <v>27</v>
      </c>
      <c r="G1335" s="117">
        <v>13</v>
      </c>
      <c r="H1335" s="117" t="str">
        <f>_xlfn.XLOOKUP(C1335&amp;F1335&amp;I1335&amp;J1335,'[1]2025年已发货'!$F:$F&amp;'[1]2025年已发货'!$C:$C&amp;'[1]2025年已发货'!$G:$G&amp;'[1]2025年已发货'!$H:$H,'[1]2025年已发货'!$E:$E,"未发货")</f>
        <v>未发货</v>
      </c>
      <c r="I1335" s="6" t="str">
        <f>VLOOKUP(B1335,辅助信息!E:I,3,FALSE)</f>
        <v>(五冶钢构医学科学产业园建设项目房建三部-管网总坪)四川省南充市顺庆区搬罾街道学府大道二段</v>
      </c>
      <c r="J1335" s="6" t="str">
        <f>VLOOKUP(B1335,辅助信息!E:I,4,FALSE)</f>
        <v>郑林</v>
      </c>
      <c r="K1335" s="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8">
        <v>45780</v>
      </c>
      <c r="O1335" s="71">
        <f ca="1" t="shared" si="59"/>
        <v>0</v>
      </c>
      <c r="P1335" s="71">
        <f ca="1" t="shared" si="60"/>
        <v>6</v>
      </c>
      <c r="Q1335" s="72" t="str">
        <f>VLOOKUP(B1335,辅助信息!E:M,9,FALSE)</f>
        <v>ZTWM-CDGS-XS-2024-0248-五冶钢构-南充市医学院项目</v>
      </c>
      <c r="R1335" s="130" t="str">
        <f>_xlfn._xlws.FILTER(辅助信息!D:D,辅助信息!E:E=B1335)</f>
        <v>五冶钢构南充医学科学产业园建设项目</v>
      </c>
    </row>
    <row r="1336" hidden="1" spans="2:18">
      <c r="B1336" s="4" t="s">
        <v>81</v>
      </c>
      <c r="C1336" s="5">
        <v>45778</v>
      </c>
      <c r="D1336" s="6" t="str">
        <f>VLOOKUP(B1336,辅助信息!E:K,7,FALSE)</f>
        <v>JWDDCD2025050700178</v>
      </c>
      <c r="E1336" s="6" t="str">
        <f>VLOOKUP(F1336,辅助信息!A:B,2,FALSE)</f>
        <v>高线</v>
      </c>
      <c r="F1336" s="4" t="s">
        <v>53</v>
      </c>
      <c r="G1336" s="7">
        <v>2</v>
      </c>
      <c r="H1336" s="117">
        <f>_xlfn.XLOOKUP(C1336&amp;F1336&amp;I1336&amp;J1336,'[1]2025年已发货'!$F:$F&amp;'[1]2025年已发货'!$C:$C&amp;'[1]2025年已发货'!$G:$G&amp;'[1]2025年已发货'!$H:$H,'[1]2025年已发货'!$E:$E,"未发货")</f>
        <v>2</v>
      </c>
      <c r="I1336" s="6" t="str">
        <f>VLOOKUP(B1336,辅助信息!E:I,3,FALSE)</f>
        <v>（华西简阳西城嘉苑）四川省成都市简阳市简城街道高屋村</v>
      </c>
      <c r="J1336" s="6" t="str">
        <f>VLOOKUP(B1336,辅助信息!E:I,4,FALSE)</f>
        <v>张瀚镭</v>
      </c>
      <c r="K1336" s="6">
        <f>VLOOKUP(J1336,辅助信息!H:I,2,FALSE)</f>
        <v>15884666220</v>
      </c>
      <c r="L1336" s="133" t="str">
        <f>VLOOKUP(B1336,辅助信息!E:J,6,FALSE)</f>
        <v>优先威钢发货,我方卸车,新老国标钢厂不加价可直发</v>
      </c>
      <c r="M1336" s="98">
        <v>45782</v>
      </c>
      <c r="O1336" s="71">
        <f ca="1" t="shared" ref="O1336:O1348" si="61">IF(OR(M1336="",N1336&lt;&gt;""),"",MAX(M1336-TODAY(),0))</f>
        <v>0</v>
      </c>
      <c r="P1336" s="71">
        <f ca="1" t="shared" ref="P1336:P1348" si="62">IF(M1336="","",IF(N1336&lt;&gt;"",MAX(N1336-M1336,0),IF(TODAY()&gt;M1336,TODAY()-M1336,0)))</f>
        <v>4</v>
      </c>
      <c r="Q1336" s="72" t="str">
        <f>VLOOKUP(B1336,辅助信息!E:M,9,FALSE)</f>
        <v>ZTWM-CDGS-XS-2024-0030-华西集采-简州大道</v>
      </c>
      <c r="R1336" s="130" t="str">
        <f>_xlfn._xlws.FILTER(辅助信息!D:D,辅助信息!E:E=B1336)</f>
        <v>华西简阳西城嘉苑</v>
      </c>
    </row>
    <row r="1337" hidden="1" spans="2:18">
      <c r="B1337" s="4" t="s">
        <v>81</v>
      </c>
      <c r="C1337" s="5">
        <v>45778</v>
      </c>
      <c r="D1337" s="6" t="str">
        <f>VLOOKUP(B1337,辅助信息!E:K,7,FALSE)</f>
        <v>JWDDCD2025050700178</v>
      </c>
      <c r="E1337" s="6" t="str">
        <f>VLOOKUP(F1337,辅助信息!A:B,2,FALSE)</f>
        <v>盘螺</v>
      </c>
      <c r="F1337" s="4" t="s">
        <v>49</v>
      </c>
      <c r="G1337" s="7">
        <v>2</v>
      </c>
      <c r="H1337" s="117">
        <f>_xlfn.XLOOKUP(C1337&amp;F1337&amp;I1337&amp;J1337,'[1]2025年已发货'!$F:$F&amp;'[1]2025年已发货'!$C:$C&amp;'[1]2025年已发货'!$G:$G&amp;'[1]2025年已发货'!$H:$H,'[1]2025年已发货'!$E:$E,"未发货")</f>
        <v>2</v>
      </c>
      <c r="I1337" s="6" t="str">
        <f>VLOOKUP(B1337,辅助信息!E:I,3,FALSE)</f>
        <v>（华西简阳西城嘉苑）四川省成都市简阳市简城街道高屋村</v>
      </c>
      <c r="J1337" s="6" t="str">
        <f>VLOOKUP(B1337,辅助信息!E:I,4,FALSE)</f>
        <v>张瀚镭</v>
      </c>
      <c r="K1337" s="6">
        <f>VLOOKUP(J1337,辅助信息!H:I,2,FALSE)</f>
        <v>15884666220</v>
      </c>
      <c r="L1337" s="133" t="str">
        <f>VLOOKUP(B1337,辅助信息!E:J,6,FALSE)</f>
        <v>优先威钢发货,我方卸车,新老国标钢厂不加价可直发</v>
      </c>
      <c r="M1337" s="98">
        <v>45782</v>
      </c>
      <c r="O1337" s="71">
        <f ca="1" t="shared" si="61"/>
        <v>0</v>
      </c>
      <c r="P1337" s="71">
        <f ca="1" t="shared" si="62"/>
        <v>4</v>
      </c>
      <c r="Q1337" s="72" t="str">
        <f>VLOOKUP(B1337,辅助信息!E:M,9,FALSE)</f>
        <v>ZTWM-CDGS-XS-2024-0030-华西集采-简州大道</v>
      </c>
      <c r="R1337" s="130" t="str">
        <f>_xlfn._xlws.FILTER(辅助信息!D:D,辅助信息!E:E=B1337)</f>
        <v>华西简阳西城嘉苑</v>
      </c>
    </row>
    <row r="1338" hidden="1" spans="2:18">
      <c r="B1338" s="4" t="s">
        <v>81</v>
      </c>
      <c r="C1338" s="5">
        <v>45778</v>
      </c>
      <c r="D1338" s="6" t="str">
        <f>VLOOKUP(B1338,辅助信息!E:K,7,FALSE)</f>
        <v>JWDDCD2025050700178</v>
      </c>
      <c r="E1338" s="6" t="str">
        <f>VLOOKUP(F1338,辅助信息!A:B,2,FALSE)</f>
        <v>盘螺</v>
      </c>
      <c r="F1338" s="4" t="s">
        <v>40</v>
      </c>
      <c r="G1338" s="7">
        <v>12</v>
      </c>
      <c r="H1338" s="117">
        <f>_xlfn.XLOOKUP(C1338&amp;F1338&amp;I1338&amp;J1338,'[1]2025年已发货'!$F:$F&amp;'[1]2025年已发货'!$C:$C&amp;'[1]2025年已发货'!$G:$G&amp;'[1]2025年已发货'!$H:$H,'[1]2025年已发货'!$E:$E,"未发货")</f>
        <v>12</v>
      </c>
      <c r="I1338" s="6" t="str">
        <f>VLOOKUP(B1338,辅助信息!E:I,3,FALSE)</f>
        <v>（华西简阳西城嘉苑）四川省成都市简阳市简城街道高屋村</v>
      </c>
      <c r="J1338" s="6" t="str">
        <f>VLOOKUP(B1338,辅助信息!E:I,4,FALSE)</f>
        <v>张瀚镭</v>
      </c>
      <c r="K1338" s="6">
        <f>VLOOKUP(J1338,辅助信息!H:I,2,FALSE)</f>
        <v>15884666220</v>
      </c>
      <c r="L1338" s="133" t="str">
        <f>VLOOKUP(B1338,辅助信息!E:J,6,FALSE)</f>
        <v>优先威钢发货,我方卸车,新老国标钢厂不加价可直发</v>
      </c>
      <c r="M1338" s="98">
        <v>45782</v>
      </c>
      <c r="O1338" s="71">
        <f ca="1" t="shared" si="61"/>
        <v>0</v>
      </c>
      <c r="P1338" s="71">
        <f ca="1" t="shared" si="62"/>
        <v>4</v>
      </c>
      <c r="Q1338" s="72" t="str">
        <f>VLOOKUP(B1338,辅助信息!E:M,9,FALSE)</f>
        <v>ZTWM-CDGS-XS-2024-0030-华西集采-简州大道</v>
      </c>
      <c r="R1338" s="130" t="str">
        <f>_xlfn._xlws.FILTER(辅助信息!D:D,辅助信息!E:E=B1338)</f>
        <v>华西简阳西城嘉苑</v>
      </c>
    </row>
    <row r="1339" hidden="1" spans="2:18">
      <c r="B1339" s="4" t="s">
        <v>81</v>
      </c>
      <c r="C1339" s="5">
        <v>45778</v>
      </c>
      <c r="D1339" s="6" t="str">
        <f>VLOOKUP(B1339,辅助信息!E:K,7,FALSE)</f>
        <v>JWDDCD2025050700178</v>
      </c>
      <c r="E1339" s="6" t="str">
        <f>VLOOKUP(F1339,辅助信息!A:B,2,FALSE)</f>
        <v>盘螺</v>
      </c>
      <c r="F1339" s="4" t="s">
        <v>41</v>
      </c>
      <c r="G1339" s="7">
        <v>53</v>
      </c>
      <c r="H1339" s="117">
        <f>_xlfn.XLOOKUP(C1339&amp;F1339&amp;I1339&amp;J1339,'[1]2025年已发货'!$F:$F&amp;'[1]2025年已发货'!$C:$C&amp;'[1]2025年已发货'!$G:$G&amp;'[1]2025年已发货'!$H:$H,'[1]2025年已发货'!$E:$E,"未发货")</f>
        <v>53</v>
      </c>
      <c r="I1339" s="6" t="str">
        <f>VLOOKUP(B1339,辅助信息!E:I,3,FALSE)</f>
        <v>（华西简阳西城嘉苑）四川省成都市简阳市简城街道高屋村</v>
      </c>
      <c r="J1339" s="6" t="str">
        <f>VLOOKUP(B1339,辅助信息!E:I,4,FALSE)</f>
        <v>张瀚镭</v>
      </c>
      <c r="K1339" s="6">
        <f>VLOOKUP(J1339,辅助信息!H:I,2,FALSE)</f>
        <v>15884666220</v>
      </c>
      <c r="L1339" s="133" t="str">
        <f>VLOOKUP(B1339,辅助信息!E:J,6,FALSE)</f>
        <v>优先威钢发货,我方卸车,新老国标钢厂不加价可直发</v>
      </c>
      <c r="M1339" s="98">
        <v>45782</v>
      </c>
      <c r="O1339" s="71">
        <f ca="1" t="shared" si="61"/>
        <v>0</v>
      </c>
      <c r="P1339" s="71">
        <f ca="1" t="shared" si="62"/>
        <v>4</v>
      </c>
      <c r="Q1339" s="72" t="str">
        <f>VLOOKUP(B1339,辅助信息!E:M,9,FALSE)</f>
        <v>ZTWM-CDGS-XS-2024-0030-华西集采-简州大道</v>
      </c>
      <c r="R1339" s="130" t="str">
        <f>_xlfn._xlws.FILTER(辅助信息!D:D,辅助信息!E:E=B1339)</f>
        <v>华西简阳西城嘉苑</v>
      </c>
    </row>
    <row r="1340" hidden="1" spans="2:18">
      <c r="B1340" s="4" t="s">
        <v>81</v>
      </c>
      <c r="C1340" s="5">
        <v>45778</v>
      </c>
      <c r="D1340" s="6" t="str">
        <f>VLOOKUP(B1340,辅助信息!E:K,7,FALSE)</f>
        <v>JWDDCD2025050700178</v>
      </c>
      <c r="E1340" s="6" t="str">
        <f>VLOOKUP(F1340,辅助信息!A:B,2,FALSE)</f>
        <v>螺纹钢</v>
      </c>
      <c r="F1340" s="4" t="s">
        <v>27</v>
      </c>
      <c r="G1340" s="7">
        <v>18</v>
      </c>
      <c r="H1340" s="117">
        <f>_xlfn.XLOOKUP(C1340&amp;F1340&amp;I1340&amp;J1340,'[1]2025年已发货'!$F:$F&amp;'[1]2025年已发货'!$C:$C&amp;'[1]2025年已发货'!$G:$G&amp;'[1]2025年已发货'!$H:$H,'[1]2025年已发货'!$E:$E,"未发货")</f>
        <v>18</v>
      </c>
      <c r="I1340" s="6" t="str">
        <f>VLOOKUP(B1340,辅助信息!E:I,3,FALSE)</f>
        <v>（华西简阳西城嘉苑）四川省成都市简阳市简城街道高屋村</v>
      </c>
      <c r="J1340" s="6" t="str">
        <f>VLOOKUP(B1340,辅助信息!E:I,4,FALSE)</f>
        <v>张瀚镭</v>
      </c>
      <c r="K1340" s="6">
        <f>VLOOKUP(J1340,辅助信息!H:I,2,FALSE)</f>
        <v>15884666220</v>
      </c>
      <c r="L1340" s="133" t="str">
        <f>VLOOKUP(B1340,辅助信息!E:J,6,FALSE)</f>
        <v>优先威钢发货,我方卸车,新老国标钢厂不加价可直发</v>
      </c>
      <c r="M1340" s="98">
        <v>45782</v>
      </c>
      <c r="O1340" s="71">
        <f ca="1" t="shared" si="61"/>
        <v>0</v>
      </c>
      <c r="P1340" s="71">
        <f ca="1" t="shared" si="62"/>
        <v>4</v>
      </c>
      <c r="Q1340" s="72" t="str">
        <f>VLOOKUP(B1340,辅助信息!E:M,9,FALSE)</f>
        <v>ZTWM-CDGS-XS-2024-0030-华西集采-简州大道</v>
      </c>
      <c r="R1340" s="130" t="str">
        <f>_xlfn._xlws.FILTER(辅助信息!D:D,辅助信息!E:E=B1340)</f>
        <v>华西简阳西城嘉苑</v>
      </c>
    </row>
    <row r="1341" hidden="1" spans="2:18">
      <c r="B1341" s="4" t="s">
        <v>81</v>
      </c>
      <c r="C1341" s="5">
        <v>45778</v>
      </c>
      <c r="D1341" s="6" t="str">
        <f>VLOOKUP(B1341,辅助信息!E:K,7,FALSE)</f>
        <v>JWDDCD2025050700178</v>
      </c>
      <c r="E1341" s="6" t="str">
        <f>VLOOKUP(F1341,辅助信息!A:B,2,FALSE)</f>
        <v>螺纹钢</v>
      </c>
      <c r="F1341" s="4" t="s">
        <v>19</v>
      </c>
      <c r="G1341" s="7">
        <v>2</v>
      </c>
      <c r="H1341" s="117">
        <f>_xlfn.XLOOKUP(C1341&amp;F1341&amp;I1341&amp;J1341,'[1]2025年已发货'!$F:$F&amp;'[1]2025年已发货'!$C:$C&amp;'[1]2025年已发货'!$G:$G&amp;'[1]2025年已发货'!$H:$H,'[1]2025年已发货'!$E:$E,"未发货")</f>
        <v>2</v>
      </c>
      <c r="I1341" s="6" t="str">
        <f>VLOOKUP(B1341,辅助信息!E:I,3,FALSE)</f>
        <v>（华西简阳西城嘉苑）四川省成都市简阳市简城街道高屋村</v>
      </c>
      <c r="J1341" s="6" t="str">
        <f>VLOOKUP(B1341,辅助信息!E:I,4,FALSE)</f>
        <v>张瀚镭</v>
      </c>
      <c r="K1341" s="6">
        <f>VLOOKUP(J1341,辅助信息!H:I,2,FALSE)</f>
        <v>15884666220</v>
      </c>
      <c r="L1341" s="133" t="str">
        <f>VLOOKUP(B1341,辅助信息!E:J,6,FALSE)</f>
        <v>优先威钢发货,我方卸车,新老国标钢厂不加价可直发</v>
      </c>
      <c r="M1341" s="98">
        <v>45782</v>
      </c>
      <c r="O1341" s="71">
        <f ca="1" t="shared" si="61"/>
        <v>0</v>
      </c>
      <c r="P1341" s="71">
        <f ca="1" t="shared" si="62"/>
        <v>4</v>
      </c>
      <c r="Q1341" s="72" t="str">
        <f>VLOOKUP(B1341,辅助信息!E:M,9,FALSE)</f>
        <v>ZTWM-CDGS-XS-2024-0030-华西集采-简州大道</v>
      </c>
      <c r="R1341" s="130" t="str">
        <f>_xlfn._xlws.FILTER(辅助信息!D:D,辅助信息!E:E=B1341)</f>
        <v>华西简阳西城嘉苑</v>
      </c>
    </row>
    <row r="1342" hidden="1" spans="2:18">
      <c r="B1342" s="4" t="s">
        <v>81</v>
      </c>
      <c r="C1342" s="5">
        <v>45778</v>
      </c>
      <c r="D1342" s="6" t="str">
        <f>VLOOKUP(B1342,辅助信息!E:K,7,FALSE)</f>
        <v>JWDDCD2025050700178</v>
      </c>
      <c r="E1342" s="6" t="str">
        <f>VLOOKUP(F1342,辅助信息!A:B,2,FALSE)</f>
        <v>螺纹钢</v>
      </c>
      <c r="F1342" s="4" t="s">
        <v>32</v>
      </c>
      <c r="G1342" s="7">
        <v>17</v>
      </c>
      <c r="H1342" s="117">
        <f>_xlfn.XLOOKUP(C1342&amp;F1342&amp;I1342&amp;J1342,'[1]2025年已发货'!$F:$F&amp;'[1]2025年已发货'!$C:$C&amp;'[1]2025年已发货'!$G:$G&amp;'[1]2025年已发货'!$H:$H,'[1]2025年已发货'!$E:$E,"未发货")</f>
        <v>17</v>
      </c>
      <c r="I1342" s="6" t="str">
        <f>VLOOKUP(B1342,辅助信息!E:I,3,FALSE)</f>
        <v>（华西简阳西城嘉苑）四川省成都市简阳市简城街道高屋村</v>
      </c>
      <c r="J1342" s="6" t="str">
        <f>VLOOKUP(B1342,辅助信息!E:I,4,FALSE)</f>
        <v>张瀚镭</v>
      </c>
      <c r="K1342" s="6">
        <f>VLOOKUP(J1342,辅助信息!H:I,2,FALSE)</f>
        <v>15884666220</v>
      </c>
      <c r="L1342" s="133" t="str">
        <f>VLOOKUP(B1342,辅助信息!E:J,6,FALSE)</f>
        <v>优先威钢发货,我方卸车,新老国标钢厂不加价可直发</v>
      </c>
      <c r="M1342" s="98">
        <v>45782</v>
      </c>
      <c r="O1342" s="71">
        <f ca="1" t="shared" si="61"/>
        <v>0</v>
      </c>
      <c r="P1342" s="71">
        <f ca="1" t="shared" si="62"/>
        <v>4</v>
      </c>
      <c r="Q1342" s="72" t="str">
        <f>VLOOKUP(B1342,辅助信息!E:M,9,FALSE)</f>
        <v>ZTWM-CDGS-XS-2024-0030-华西集采-简州大道</v>
      </c>
      <c r="R1342" s="130" t="str">
        <f>_xlfn._xlws.FILTER(辅助信息!D:D,辅助信息!E:E=B1342)</f>
        <v>华西简阳西城嘉苑</v>
      </c>
    </row>
    <row r="1343" hidden="1" spans="2:18">
      <c r="B1343" s="4" t="s">
        <v>81</v>
      </c>
      <c r="C1343" s="5">
        <v>45778</v>
      </c>
      <c r="D1343" s="6" t="str">
        <f>VLOOKUP(B1343,辅助信息!E:K,7,FALSE)</f>
        <v>JWDDCD2025050700178</v>
      </c>
      <c r="E1343" s="6" t="str">
        <f>VLOOKUP(F1343,辅助信息!A:B,2,FALSE)</f>
        <v>螺纹钢</v>
      </c>
      <c r="F1343" s="4" t="s">
        <v>30</v>
      </c>
      <c r="G1343" s="7">
        <v>16</v>
      </c>
      <c r="H1343" s="117">
        <f>_xlfn.XLOOKUP(C1343&amp;F1343&amp;I1343&amp;J1343,'[1]2025年已发货'!$F:$F&amp;'[1]2025年已发货'!$C:$C&amp;'[1]2025年已发货'!$G:$G&amp;'[1]2025年已发货'!$H:$H,'[1]2025年已发货'!$E:$E,"未发货")</f>
        <v>16</v>
      </c>
      <c r="I1343" s="6" t="str">
        <f>VLOOKUP(B1343,辅助信息!E:I,3,FALSE)</f>
        <v>（华西简阳西城嘉苑）四川省成都市简阳市简城街道高屋村</v>
      </c>
      <c r="J1343" s="6" t="str">
        <f>VLOOKUP(B1343,辅助信息!E:I,4,FALSE)</f>
        <v>张瀚镭</v>
      </c>
      <c r="K1343" s="6">
        <f>VLOOKUP(J1343,辅助信息!H:I,2,FALSE)</f>
        <v>15884666220</v>
      </c>
      <c r="L1343" s="133" t="str">
        <f>VLOOKUP(B1343,辅助信息!E:J,6,FALSE)</f>
        <v>优先威钢发货,我方卸车,新老国标钢厂不加价可直发</v>
      </c>
      <c r="M1343" s="98">
        <v>45782</v>
      </c>
      <c r="O1343" s="71">
        <f ca="1" t="shared" si="61"/>
        <v>0</v>
      </c>
      <c r="P1343" s="71">
        <f ca="1" t="shared" si="62"/>
        <v>4</v>
      </c>
      <c r="Q1343" s="72" t="str">
        <f>VLOOKUP(B1343,辅助信息!E:M,9,FALSE)</f>
        <v>ZTWM-CDGS-XS-2024-0030-华西集采-简州大道</v>
      </c>
      <c r="R1343" s="130" t="str">
        <f>_xlfn._xlws.FILTER(辅助信息!D:D,辅助信息!E:E=B1343)</f>
        <v>华西简阳西城嘉苑</v>
      </c>
    </row>
    <row r="1344" hidden="1" spans="2:18">
      <c r="B1344" s="4" t="s">
        <v>81</v>
      </c>
      <c r="C1344" s="5">
        <v>45778</v>
      </c>
      <c r="D1344" s="6" t="str">
        <f>VLOOKUP(B1344,辅助信息!E:K,7,FALSE)</f>
        <v>JWDDCD2025050700178</v>
      </c>
      <c r="E1344" s="6" t="str">
        <f>VLOOKUP(F1344,辅助信息!A:B,2,FALSE)</f>
        <v>螺纹钢</v>
      </c>
      <c r="F1344" s="4" t="s">
        <v>33</v>
      </c>
      <c r="G1344" s="7">
        <v>13</v>
      </c>
      <c r="H1344" s="117">
        <f>_xlfn.XLOOKUP(C1344&amp;F1344&amp;I1344&amp;J1344,'[1]2025年已发货'!$F:$F&amp;'[1]2025年已发货'!$C:$C&amp;'[1]2025年已发货'!$G:$G&amp;'[1]2025年已发货'!$H:$H,'[1]2025年已发货'!$E:$E,"未发货")</f>
        <v>13</v>
      </c>
      <c r="I1344" s="6" t="str">
        <f>VLOOKUP(B1344,辅助信息!E:I,3,FALSE)</f>
        <v>（华西简阳西城嘉苑）四川省成都市简阳市简城街道高屋村</v>
      </c>
      <c r="J1344" s="6" t="str">
        <f>VLOOKUP(B1344,辅助信息!E:I,4,FALSE)</f>
        <v>张瀚镭</v>
      </c>
      <c r="K1344" s="6">
        <f>VLOOKUP(J1344,辅助信息!H:I,2,FALSE)</f>
        <v>15884666220</v>
      </c>
      <c r="L1344" s="133" t="str">
        <f>VLOOKUP(B1344,辅助信息!E:J,6,FALSE)</f>
        <v>优先威钢发货,我方卸车,新老国标钢厂不加价可直发</v>
      </c>
      <c r="M1344" s="98">
        <v>45782</v>
      </c>
      <c r="O1344" s="71">
        <f ca="1" t="shared" si="61"/>
        <v>0</v>
      </c>
      <c r="P1344" s="71">
        <f ca="1" t="shared" si="62"/>
        <v>4</v>
      </c>
      <c r="Q1344" s="72" t="str">
        <f>VLOOKUP(B1344,辅助信息!E:M,9,FALSE)</f>
        <v>ZTWM-CDGS-XS-2024-0030-华西集采-简州大道</v>
      </c>
      <c r="R1344" s="130" t="str">
        <f>_xlfn._xlws.FILTER(辅助信息!D:D,辅助信息!E:E=B1344)</f>
        <v>华西简阳西城嘉苑</v>
      </c>
    </row>
    <row r="1345" hidden="1" spans="2:18">
      <c r="B1345" s="4" t="s">
        <v>81</v>
      </c>
      <c r="C1345" s="5">
        <v>45778</v>
      </c>
      <c r="D1345" s="6" t="str">
        <f>VLOOKUP(B1345,辅助信息!E:K,7,FALSE)</f>
        <v>JWDDCD2025050700178</v>
      </c>
      <c r="E1345" s="6" t="str">
        <f>VLOOKUP(F1345,辅助信息!A:B,2,FALSE)</f>
        <v>螺纹钢</v>
      </c>
      <c r="F1345" s="4" t="s">
        <v>28</v>
      </c>
      <c r="G1345" s="7">
        <v>2</v>
      </c>
      <c r="H1345" s="117">
        <f>_xlfn.XLOOKUP(C1345&amp;F1345&amp;I1345&amp;J1345,'[1]2025年已发货'!$F:$F&amp;'[1]2025年已发货'!$C:$C&amp;'[1]2025年已发货'!$G:$G&amp;'[1]2025年已发货'!$H:$H,'[1]2025年已发货'!$E:$E,"未发货")</f>
        <v>2</v>
      </c>
      <c r="I1345" s="6" t="str">
        <f>VLOOKUP(B1345,辅助信息!E:I,3,FALSE)</f>
        <v>（华西简阳西城嘉苑）四川省成都市简阳市简城街道高屋村</v>
      </c>
      <c r="J1345" s="6" t="str">
        <f>VLOOKUP(B1345,辅助信息!E:I,4,FALSE)</f>
        <v>张瀚镭</v>
      </c>
      <c r="K1345" s="6">
        <f>VLOOKUP(J1345,辅助信息!H:I,2,FALSE)</f>
        <v>15884666220</v>
      </c>
      <c r="L1345" s="133" t="str">
        <f>VLOOKUP(B1345,辅助信息!E:J,6,FALSE)</f>
        <v>优先威钢发货,我方卸车,新老国标钢厂不加价可直发</v>
      </c>
      <c r="M1345" s="98">
        <v>45782</v>
      </c>
      <c r="O1345" s="71">
        <f ca="1" t="shared" si="61"/>
        <v>0</v>
      </c>
      <c r="P1345" s="71">
        <f ca="1" t="shared" si="62"/>
        <v>4</v>
      </c>
      <c r="Q1345" s="72" t="str">
        <f>VLOOKUP(B1345,辅助信息!E:M,9,FALSE)</f>
        <v>ZTWM-CDGS-XS-2024-0030-华西集采-简州大道</v>
      </c>
      <c r="R1345" s="130" t="str">
        <f>_xlfn._xlws.FILTER(辅助信息!D:D,辅助信息!E:E=B1345)</f>
        <v>华西简阳西城嘉苑</v>
      </c>
    </row>
    <row r="1346" hidden="1" spans="2:18">
      <c r="B1346" s="4" t="s">
        <v>81</v>
      </c>
      <c r="C1346" s="5">
        <v>45778</v>
      </c>
      <c r="D1346" s="6" t="str">
        <f>VLOOKUP(B1346,辅助信息!E:K,7,FALSE)</f>
        <v>JWDDCD2025050700178</v>
      </c>
      <c r="E1346" s="6" t="str">
        <f>VLOOKUP(F1346,辅助信息!A:B,2,FALSE)</f>
        <v>螺纹钢</v>
      </c>
      <c r="F1346" s="4" t="s">
        <v>18</v>
      </c>
      <c r="G1346" s="7">
        <v>2</v>
      </c>
      <c r="H1346" s="117">
        <f>_xlfn.XLOOKUP(C1346&amp;F1346&amp;I1346&amp;J1346,'[1]2025年已发货'!$F:$F&amp;'[1]2025年已发货'!$C:$C&amp;'[1]2025年已发货'!$G:$G&amp;'[1]2025年已发货'!$H:$H,'[1]2025年已发货'!$E:$E,"未发货")</f>
        <v>2</v>
      </c>
      <c r="I1346" s="6" t="str">
        <f>VLOOKUP(B1346,辅助信息!E:I,3,FALSE)</f>
        <v>（华西简阳西城嘉苑）四川省成都市简阳市简城街道高屋村</v>
      </c>
      <c r="J1346" s="6" t="str">
        <f>VLOOKUP(B1346,辅助信息!E:I,4,FALSE)</f>
        <v>张瀚镭</v>
      </c>
      <c r="K1346" s="6">
        <f>VLOOKUP(J1346,辅助信息!H:I,2,FALSE)</f>
        <v>15884666220</v>
      </c>
      <c r="L1346" s="133" t="str">
        <f>VLOOKUP(B1346,辅助信息!E:J,6,FALSE)</f>
        <v>优先威钢发货,我方卸车,新老国标钢厂不加价可直发</v>
      </c>
      <c r="M1346" s="98">
        <v>45782</v>
      </c>
      <c r="O1346" s="71">
        <f ca="1" t="shared" si="61"/>
        <v>0</v>
      </c>
      <c r="P1346" s="71">
        <f ca="1" t="shared" si="62"/>
        <v>4</v>
      </c>
      <c r="Q1346" s="72" t="str">
        <f>VLOOKUP(B1346,辅助信息!E:M,9,FALSE)</f>
        <v>ZTWM-CDGS-XS-2024-0030-华西集采-简州大道</v>
      </c>
      <c r="R1346" s="130" t="str">
        <f>_xlfn._xlws.FILTER(辅助信息!D:D,辅助信息!E:E=B1346)</f>
        <v>华西简阳西城嘉苑</v>
      </c>
    </row>
    <row r="1347" hidden="1" spans="2:18">
      <c r="B1347" s="4" t="s">
        <v>44</v>
      </c>
      <c r="C1347" s="5">
        <v>45778</v>
      </c>
      <c r="D1347" s="6" t="str">
        <f>VLOOKUP(B1347,辅助信息!E:K,7,FALSE)</f>
        <v>ZTWM-CDGS-YL-20240911-005</v>
      </c>
      <c r="E1347" s="6" t="str">
        <f>VLOOKUP(F1347,辅助信息!A:B,2,FALSE)</f>
        <v>盘螺</v>
      </c>
      <c r="F1347" s="4" t="s">
        <v>49</v>
      </c>
      <c r="G1347" s="7">
        <v>2.5</v>
      </c>
      <c r="H1347" s="117">
        <f>_xlfn.XLOOKUP(C1347&amp;F1347&amp;I1347&amp;J1347,'[1]2025年已发货'!$F:$F&amp;'[1]2025年已发货'!$C:$C&amp;'[1]2025年已发货'!$G:$G&amp;'[1]2025年已发货'!$H:$H,'[1]2025年已发货'!$E:$E,"未发货")</f>
        <v>2.5</v>
      </c>
      <c r="I1347" s="6" t="str">
        <f>VLOOKUP(B1347,辅助信息!E:I,3,FALSE)</f>
        <v>（华西酒城南）成都市武侯区火车南站西路8号酒城南项目</v>
      </c>
      <c r="J1347" s="6" t="str">
        <f>VLOOKUP(B1347,辅助信息!E:I,4,FALSE)</f>
        <v>龙耀宇</v>
      </c>
      <c r="K1347" s="6">
        <f>VLOOKUP(J1347,辅助信息!H:I,2,FALSE)</f>
        <v>18384145895</v>
      </c>
      <c r="L1347" s="133" t="str">
        <f>VLOOKUP(B1347,辅助信息!E:J,6,FALSE)</f>
        <v>对方卸车</v>
      </c>
      <c r="M1347" s="98">
        <v>45780</v>
      </c>
      <c r="O1347" s="71">
        <f ca="1" t="shared" si="61"/>
        <v>0</v>
      </c>
      <c r="P1347" s="71">
        <f ca="1" t="shared" si="62"/>
        <v>6</v>
      </c>
      <c r="Q1347" s="72" t="str">
        <f>VLOOKUP(B1347,辅助信息!E:M,9,FALSE)</f>
        <v>ZTWM-CDGS-XS-2024-0189-华西集采-酒城南项目</v>
      </c>
      <c r="R1347" s="130" t="str">
        <f>_xlfn._xlws.FILTER(辅助信息!D:D,辅助信息!E:E=B1347)</f>
        <v>华西酒城南</v>
      </c>
    </row>
    <row r="1348" hidden="1" spans="2:18">
      <c r="B1348" s="4" t="s">
        <v>44</v>
      </c>
      <c r="C1348" s="5">
        <v>45778</v>
      </c>
      <c r="D1348" s="6" t="str">
        <f>VLOOKUP(B1348,辅助信息!E:K,7,FALSE)</f>
        <v>ZTWM-CDGS-YL-20240911-005</v>
      </c>
      <c r="E1348" s="6" t="str">
        <f>VLOOKUP(F1348,辅助信息!A:B,2,FALSE)</f>
        <v>盘螺</v>
      </c>
      <c r="F1348" s="4" t="s">
        <v>26</v>
      </c>
      <c r="G1348" s="7">
        <v>30</v>
      </c>
      <c r="H1348" s="117">
        <f>_xlfn.XLOOKUP(C1348&amp;F1348&amp;I1348&amp;J1348,'[1]2025年已发货'!$F:$F&amp;'[1]2025年已发货'!$C:$C&amp;'[1]2025年已发货'!$G:$G&amp;'[1]2025年已发货'!$H:$H,'[1]2025年已发货'!$E:$E,"未发货")</f>
        <v>32.5</v>
      </c>
      <c r="I1348" s="6" t="str">
        <f>VLOOKUP(B1348,辅助信息!E:I,3,FALSE)</f>
        <v>（华西酒城南）成都市武侯区火车南站西路8号酒城南项目</v>
      </c>
      <c r="J1348" s="6" t="str">
        <f>VLOOKUP(B1348,辅助信息!E:I,4,FALSE)</f>
        <v>龙耀宇</v>
      </c>
      <c r="K1348" s="6">
        <f>VLOOKUP(J1348,辅助信息!H:I,2,FALSE)</f>
        <v>18384145895</v>
      </c>
      <c r="L1348" s="133" t="str">
        <f>VLOOKUP(B1348,辅助信息!E:J,6,FALSE)</f>
        <v>对方卸车</v>
      </c>
      <c r="M1348" s="98">
        <v>45780</v>
      </c>
      <c r="O1348" s="71">
        <f ca="1" t="shared" si="61"/>
        <v>0</v>
      </c>
      <c r="P1348" s="71">
        <f ca="1" t="shared" si="62"/>
        <v>6</v>
      </c>
      <c r="Q1348" s="72" t="str">
        <f>VLOOKUP(B1348,辅助信息!E:M,9,FALSE)</f>
        <v>ZTWM-CDGS-XS-2024-0189-华西集采-酒城南项目</v>
      </c>
      <c r="R1348" s="130" t="str">
        <f>_xlfn._xlws.FILTER(辅助信息!D:D,辅助信息!E:E=B1348)</f>
        <v>华西酒城南</v>
      </c>
    </row>
    <row r="1349" hidden="1" spans="2:18">
      <c r="B1349" s="4" t="s">
        <v>127</v>
      </c>
      <c r="C1349" s="5">
        <v>45778</v>
      </c>
      <c r="D1349" s="6" t="str">
        <f>VLOOKUP(B1349,辅助信息!E:K,7,FALSE)</f>
        <v>JWDDCD2025021900064</v>
      </c>
      <c r="E1349" s="6" t="str">
        <f>VLOOKUP(F1349,辅助信息!A:B,2,FALSE)</f>
        <v>盘螺</v>
      </c>
      <c r="F1349" s="4" t="s">
        <v>49</v>
      </c>
      <c r="G1349" s="7">
        <v>5</v>
      </c>
      <c r="H1349" s="117" t="str">
        <f>_xlfn.XLOOKUP(C1349&amp;F1349&amp;I1349&amp;J1349,'[1]2025年已发货'!$F:$F&amp;'[1]2025年已发货'!$C:$C&amp;'[1]2025年已发货'!$G:$G&amp;'[1]2025年已发货'!$H:$H,'[1]2025年已发货'!$E:$E,"未发货")</f>
        <v>未发货</v>
      </c>
      <c r="I1349" s="6" t="str">
        <f>VLOOKUP(B1349,辅助信息!E:I,3,FALSE)</f>
        <v>(五冶钢构医学科学产业园建设项目房建三部-管网总坪)四川省南充市顺庆区搬罾街道学府大道二段</v>
      </c>
      <c r="J1349" s="6" t="str">
        <f>VLOOKUP(B1349,辅助信息!E:I,4,FALSE)</f>
        <v>郑林</v>
      </c>
      <c r="K1349" s="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 t="s">
        <v>127</v>
      </c>
      <c r="C1350" s="5">
        <v>45778</v>
      </c>
      <c r="D1350" s="6" t="str">
        <f>VLOOKUP(B1350,辅助信息!E:K,7,FALSE)</f>
        <v>JWDDCD2025021900064</v>
      </c>
      <c r="E1350" s="6" t="str">
        <f>VLOOKUP(F1350,辅助信息!A:B,2,FALSE)</f>
        <v>盘螺</v>
      </c>
      <c r="F1350" s="4" t="s">
        <v>40</v>
      </c>
      <c r="G1350" s="7">
        <v>2.5</v>
      </c>
      <c r="H1350" s="117" t="str">
        <f>_xlfn.XLOOKUP(C1350&amp;F1350&amp;I1350&amp;J1350,'[1]2025年已发货'!$F:$F&amp;'[1]2025年已发货'!$C:$C&amp;'[1]2025年已发货'!$G:$G&amp;'[1]2025年已发货'!$H:$H,'[1]2025年已发货'!$E:$E,"未发货")</f>
        <v>未发货</v>
      </c>
      <c r="I1350" s="6" t="str">
        <f>VLOOKUP(B1350,辅助信息!E:I,3,FALSE)</f>
        <v>(五冶钢构医学科学产业园建设项目房建三部-管网总坪)四川省南充市顺庆区搬罾街道学府大道二段</v>
      </c>
      <c r="J1350" s="6" t="str">
        <f>VLOOKUP(B1350,辅助信息!E:I,4,FALSE)</f>
        <v>郑林</v>
      </c>
      <c r="K1350" s="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 t="s">
        <v>127</v>
      </c>
      <c r="C1351" s="5">
        <v>45778</v>
      </c>
      <c r="D1351" s="6" t="str">
        <f>VLOOKUP(B1351,辅助信息!E:K,7,FALSE)</f>
        <v>JWDDCD2025021900064</v>
      </c>
      <c r="E1351" s="6" t="str">
        <f>VLOOKUP(F1351,辅助信息!A:B,2,FALSE)</f>
        <v>盘螺</v>
      </c>
      <c r="F1351" s="4" t="s">
        <v>26</v>
      </c>
      <c r="G1351" s="7">
        <v>25</v>
      </c>
      <c r="H1351" s="117" t="str">
        <f>_xlfn.XLOOKUP(C1351&amp;F1351&amp;I1351&amp;J1351,'[1]2025年已发货'!$F:$F&amp;'[1]2025年已发货'!$C:$C&amp;'[1]2025年已发货'!$G:$G&amp;'[1]2025年已发货'!$H:$H,'[1]2025年已发货'!$E:$E,"未发货")</f>
        <v>未发货</v>
      </c>
      <c r="I1351" s="6" t="str">
        <f>VLOOKUP(B1351,辅助信息!E:I,3,FALSE)</f>
        <v>(五冶钢构医学科学产业园建设项目房建三部-管网总坪)四川省南充市顺庆区搬罾街道学府大道二段</v>
      </c>
      <c r="J1351" s="6" t="str">
        <f>VLOOKUP(B1351,辅助信息!E:I,4,FALSE)</f>
        <v>郑林</v>
      </c>
      <c r="K1351" s="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 t="s">
        <v>72</v>
      </c>
      <c r="C1352" s="5">
        <v>45778</v>
      </c>
      <c r="D1352" s="6" t="str">
        <f>VLOOKUP(B1352,辅助信息!E:K,7,FALSE)</f>
        <v>JWDDCD2025021900064</v>
      </c>
      <c r="E1352" s="6" t="str">
        <f>VLOOKUP(F1352,辅助信息!A:B,2,FALSE)</f>
        <v>高线</v>
      </c>
      <c r="F1352" s="4" t="s">
        <v>53</v>
      </c>
      <c r="G1352" s="7">
        <v>2.5</v>
      </c>
      <c r="H1352" s="117" t="str">
        <f>_xlfn.XLOOKUP(C1352&amp;F1352&amp;I1352&amp;J1352,'[1]2025年已发货'!$F:$F&amp;'[1]2025年已发货'!$C:$C&amp;'[1]2025年已发货'!$G:$G&amp;'[1]2025年已发货'!$H:$H,'[1]2025年已发货'!$E:$E,"未发货")</f>
        <v>未发货</v>
      </c>
      <c r="I1352" s="6" t="str">
        <f>VLOOKUP(B1352,辅助信息!E:I,3,FALSE)</f>
        <v>(五冶钢构医学科学产业园建设项目房建二部-网羽馆（6-5）)四川省南充市顺庆区搬罾街道学府大道二段</v>
      </c>
      <c r="J1352" s="6" t="str">
        <f>VLOOKUP(B1352,辅助信息!E:I,4,FALSE)</f>
        <v>安南</v>
      </c>
      <c r="K1352" s="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 t="s">
        <v>72</v>
      </c>
      <c r="C1353" s="5">
        <v>45778</v>
      </c>
      <c r="D1353" s="6" t="str">
        <f>VLOOKUP(B1353,辅助信息!E:K,7,FALSE)</f>
        <v>JWDDCD2025021900064</v>
      </c>
      <c r="E1353" s="6" t="str">
        <f>VLOOKUP(F1353,辅助信息!A:B,2,FALSE)</f>
        <v>高线</v>
      </c>
      <c r="F1353" s="4" t="s">
        <v>51</v>
      </c>
      <c r="G1353" s="7">
        <v>2</v>
      </c>
      <c r="H1353" s="117" t="str">
        <f>_xlfn.XLOOKUP(C1353&amp;F1353&amp;I1353&amp;J1353,'[1]2025年已发货'!$F:$F&amp;'[1]2025年已发货'!$C:$C&amp;'[1]2025年已发货'!$G:$G&amp;'[1]2025年已发货'!$H:$H,'[1]2025年已发货'!$E:$E,"未发货")</f>
        <v>未发货</v>
      </c>
      <c r="I1353" s="6" t="str">
        <f>VLOOKUP(B1353,辅助信息!E:I,3,FALSE)</f>
        <v>(五冶钢构医学科学产业园建设项目房建二部-网羽馆（6-5）)四川省南充市顺庆区搬罾街道学府大道二段</v>
      </c>
      <c r="J1353" s="6" t="str">
        <f>VLOOKUP(B1353,辅助信息!E:I,4,FALSE)</f>
        <v>安南</v>
      </c>
      <c r="K1353" s="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 t="s">
        <v>72</v>
      </c>
      <c r="C1354" s="5">
        <v>45778</v>
      </c>
      <c r="D1354" s="6" t="str">
        <f>VLOOKUP(B1354,辅助信息!E:K,7,FALSE)</f>
        <v>JWDDCD2025021900064</v>
      </c>
      <c r="E1354" s="6" t="str">
        <f>VLOOKUP(F1354,辅助信息!A:B,2,FALSE)</f>
        <v>螺纹钢</v>
      </c>
      <c r="F1354" s="4" t="s">
        <v>27</v>
      </c>
      <c r="G1354" s="7">
        <v>33</v>
      </c>
      <c r="H1354" s="117" t="str">
        <f>_xlfn.XLOOKUP(C1354&amp;F1354&amp;I1354&amp;J1354,'[1]2025年已发货'!$F:$F&amp;'[1]2025年已发货'!$C:$C&amp;'[1]2025年已发货'!$G:$G&amp;'[1]2025年已发货'!$H:$H,'[1]2025年已发货'!$E:$E,"未发货")</f>
        <v>未发货</v>
      </c>
      <c r="I1354" s="6" t="str">
        <f>VLOOKUP(B1354,辅助信息!E:I,3,FALSE)</f>
        <v>(五冶钢构医学科学产业园建设项目房建二部-网羽馆（6-5）)四川省南充市顺庆区搬罾街道学府大道二段</v>
      </c>
      <c r="J1354" s="6" t="str">
        <f>VLOOKUP(B1354,辅助信息!E:I,4,FALSE)</f>
        <v>安南</v>
      </c>
      <c r="K1354" s="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6" t="s">
        <v>31</v>
      </c>
      <c r="C1355" s="5">
        <v>45782</v>
      </c>
      <c r="D1355" s="6" t="str">
        <f>VLOOKUP(B1355,辅助信息!E:K,7,FALSE)</f>
        <v>JWDDCD2024121000136</v>
      </c>
      <c r="E1355" s="6" t="str">
        <f>VLOOKUP(F1355,辅助信息!A:B,2,FALSE)</f>
        <v>高线</v>
      </c>
      <c r="F1355" s="6" t="s">
        <v>51</v>
      </c>
      <c r="G1355" s="117">
        <v>2.5</v>
      </c>
      <c r="H1355" s="117" t="str">
        <f>_xlfn.XLOOKUP(C1355&amp;F1355&amp;I1355&amp;J1355,'[1]2025年已发货'!$F:$F&amp;'[1]2025年已发货'!$C:$C&amp;'[1]2025年已发货'!$G:$G&amp;'[1]2025年已发货'!$H:$H,'[1]2025年已发货'!$E:$E,"未发货")</f>
        <v>未发货</v>
      </c>
      <c r="I1355" s="6" t="str">
        <f>VLOOKUP(B1355,辅助信息!E:I,3,FALSE)</f>
        <v>（四川商建-射洪城乡一体化项目）遂宁市射洪市忠新幼儿园北侧约220米新溪小区</v>
      </c>
      <c r="J1355" s="6" t="str">
        <f>VLOOKUP(B1355,辅助信息!E:I,4,FALSE)</f>
        <v>柏子刚</v>
      </c>
      <c r="K1355" s="6">
        <f>VLOOKUP(J1355,辅助信息!H:I,2,FALSE)</f>
        <v>15692885305</v>
      </c>
      <c r="L1355" s="133" t="str">
        <f>VLOOKUP(B1355,辅助信息!E:J,6,FALSE)</f>
        <v>提前联系到场规格及数量</v>
      </c>
      <c r="M1355" s="98">
        <v>45779</v>
      </c>
      <c r="O1355" s="71">
        <f ca="1" t="shared" ref="O1355:O1366" si="63">IF(OR(M1355="",N1355&lt;&gt;""),"",MAX(M1355-TODAY(),0))</f>
        <v>0</v>
      </c>
      <c r="P1355" s="71">
        <f ca="1" t="shared" ref="P1355:P1366" si="64">IF(M1355="","",IF(N1355&lt;&gt;"",MAX(N1355-M1355,0),IF(TODAY()&gt;M1355,TODAY()-M1355,0)))</f>
        <v>7</v>
      </c>
      <c r="Q1355" s="72" t="str">
        <f>VLOOKUP(B1355,辅助信息!E:M,9,FALSE)</f>
        <v>ZTWM-CDGS-XS-2024-0179-四川商投-射洪城乡一体化建设项目</v>
      </c>
      <c r="R1355" s="130" t="str">
        <f>_xlfn._xlws.FILTER(辅助信息!D:D,辅助信息!E:E=B1355)</f>
        <v>四川商建
射洪城乡一体化项目</v>
      </c>
    </row>
    <row r="1356" hidden="1" spans="2:18">
      <c r="B1356" s="6" t="s">
        <v>31</v>
      </c>
      <c r="C1356" s="5">
        <v>45782</v>
      </c>
      <c r="D1356" s="6" t="str">
        <f>VLOOKUP(B1356,辅助信息!E:K,7,FALSE)</f>
        <v>JWDDCD2024121000136</v>
      </c>
      <c r="E1356" s="6" t="str">
        <f>VLOOKUP(F1356,辅助信息!A:B,2,FALSE)</f>
        <v>盘螺</v>
      </c>
      <c r="F1356" s="6" t="s">
        <v>41</v>
      </c>
      <c r="G1356" s="117">
        <v>32.5</v>
      </c>
      <c r="H1356" s="117" t="str">
        <f>_xlfn.XLOOKUP(C1356&amp;F1356&amp;I1356&amp;J1356,'[1]2025年已发货'!$F:$F&amp;'[1]2025年已发货'!$C:$C&amp;'[1]2025年已发货'!$G:$G&amp;'[1]2025年已发货'!$H:$H,'[1]2025年已发货'!$E:$E,"未发货")</f>
        <v>未发货</v>
      </c>
      <c r="I1356" s="6" t="str">
        <f>VLOOKUP(B1356,辅助信息!E:I,3,FALSE)</f>
        <v>（四川商建-射洪城乡一体化项目）遂宁市射洪市忠新幼儿园北侧约220米新溪小区</v>
      </c>
      <c r="J1356" s="6" t="str">
        <f>VLOOKUP(B1356,辅助信息!E:I,4,FALSE)</f>
        <v>柏子刚</v>
      </c>
      <c r="K1356" s="6">
        <f>VLOOKUP(J1356,辅助信息!H:I,2,FALSE)</f>
        <v>15692885305</v>
      </c>
      <c r="L1356" s="133" t="str">
        <f>VLOOKUP(B1356,辅助信息!E:J,6,FALSE)</f>
        <v>提前联系到场规格及数量</v>
      </c>
      <c r="M1356" s="98">
        <v>45779</v>
      </c>
      <c r="O1356" s="71">
        <f ca="1" t="shared" si="63"/>
        <v>0</v>
      </c>
      <c r="P1356" s="71">
        <f ca="1" t="shared" si="64"/>
        <v>7</v>
      </c>
      <c r="Q1356" s="72"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6" t="s">
        <v>147</v>
      </c>
      <c r="C1357" s="5">
        <v>45782</v>
      </c>
      <c r="D1357" s="6" t="str">
        <f>VLOOKUP(B1357,辅助信息!E:K,7,FALSE)</f>
        <v>JWDDCD2025050800081</v>
      </c>
      <c r="E1357" s="6" t="str">
        <f>VLOOKUP(F1357,辅助信息!A:B,2,FALSE)</f>
        <v>高线</v>
      </c>
      <c r="F1357" s="6" t="s">
        <v>57</v>
      </c>
      <c r="G1357" s="117">
        <f>2.5*3</f>
        <v>7.5</v>
      </c>
      <c r="H1357" s="117" t="str">
        <f>_xlfn.XLOOKUP(C1357&amp;F1357&amp;I1357&amp;J1357,'[1]2025年已发货'!$F:$F&amp;'[1]2025年已发货'!$C:$C&amp;'[1]2025年已发货'!$G:$G&amp;'[1]2025年已发货'!$H:$H,'[1]2025年已发货'!$E:$E,"未发货")</f>
        <v>未发货</v>
      </c>
      <c r="I1357" s="6" t="str">
        <f>VLOOKUP(B1357,辅助信息!E:I,3,FALSE)</f>
        <v>（商投建工达州中医药科技园-4工区-11号楼）达州市通川区达州中医药职业学院犀牛大道北段</v>
      </c>
      <c r="J1357" s="6" t="str">
        <f>VLOOKUP(B1357,辅助信息!E:I,4,FALSE)</f>
        <v>张扬</v>
      </c>
      <c r="K1357" s="6">
        <f>VLOOKUP(J1357,辅助信息!H:I,2,FALSE)</f>
        <v>18381904567</v>
      </c>
      <c r="L1357" s="133" t="str">
        <f>VLOOKUP(B1357,辅助信息!E:J,6,FALSE)</f>
        <v>控制炉批号尽量少,优先安排达钢,提前联系到场规格及数量</v>
      </c>
      <c r="M1357" s="98">
        <v>45777</v>
      </c>
      <c r="O1357" s="71">
        <f ca="1" t="shared" si="63"/>
        <v>0</v>
      </c>
      <c r="P1357" s="71">
        <f ca="1" t="shared" si="64"/>
        <v>9</v>
      </c>
      <c r="Q1357" s="72"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6" t="s">
        <v>147</v>
      </c>
      <c r="C1358" s="5">
        <v>45782</v>
      </c>
      <c r="D1358" s="6" t="str">
        <f>VLOOKUP(B1358,辅助信息!E:K,7,FALSE)</f>
        <v>JWDDCD2025050800081</v>
      </c>
      <c r="E1358" s="6" t="str">
        <f>VLOOKUP(F1358,辅助信息!A:B,2,FALSE)</f>
        <v>盘螺</v>
      </c>
      <c r="F1358" s="6" t="s">
        <v>41</v>
      </c>
      <c r="G1358" s="117">
        <f>15*2.5</f>
        <v>37.5</v>
      </c>
      <c r="H1358" s="117" t="str">
        <f>_xlfn.XLOOKUP(C1358&amp;F1358&amp;I1358&amp;J1358,'[1]2025年已发货'!$F:$F&amp;'[1]2025年已发货'!$C:$C&amp;'[1]2025年已发货'!$G:$G&amp;'[1]2025年已发货'!$H:$H,'[1]2025年已发货'!$E:$E,"未发货")</f>
        <v>未发货</v>
      </c>
      <c r="I1358" s="6" t="str">
        <f>VLOOKUP(B1358,辅助信息!E:I,3,FALSE)</f>
        <v>（商投建工达州中医药科技园-4工区-11号楼）达州市通川区达州中医药职业学院犀牛大道北段</v>
      </c>
      <c r="J1358" s="6" t="str">
        <f>VLOOKUP(B1358,辅助信息!E:I,4,FALSE)</f>
        <v>张扬</v>
      </c>
      <c r="K1358" s="6">
        <f>VLOOKUP(J1358,辅助信息!H:I,2,FALSE)</f>
        <v>18381904567</v>
      </c>
      <c r="L1358" s="133" t="str">
        <f>VLOOKUP(B1358,辅助信息!E:J,6,FALSE)</f>
        <v>控制炉批号尽量少,优先安排达钢,提前联系到场规格及数量</v>
      </c>
      <c r="M1358" s="98">
        <v>45777</v>
      </c>
      <c r="O1358" s="71">
        <f ca="1" t="shared" si="63"/>
        <v>0</v>
      </c>
      <c r="P1358" s="71">
        <f ca="1" t="shared" si="64"/>
        <v>9</v>
      </c>
      <c r="Q1358" s="72"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6" t="s">
        <v>147</v>
      </c>
      <c r="C1359" s="5">
        <v>45782</v>
      </c>
      <c r="D1359" s="6" t="str">
        <f>VLOOKUP(B1359,辅助信息!E:K,7,FALSE)</f>
        <v>JWDDCD2025050800081</v>
      </c>
      <c r="E1359" s="6" t="str">
        <f>VLOOKUP(F1359,辅助信息!A:B,2,FALSE)</f>
        <v>螺纹钢</v>
      </c>
      <c r="F1359" s="6" t="s">
        <v>33</v>
      </c>
      <c r="G1359" s="117">
        <v>30</v>
      </c>
      <c r="H1359" s="117" t="str">
        <f>_xlfn.XLOOKUP(C1359&amp;F1359&amp;I1359&amp;J1359,'[1]2025年已发货'!$F:$F&amp;'[1]2025年已发货'!$C:$C&amp;'[1]2025年已发货'!$G:$G&amp;'[1]2025年已发货'!$H:$H,'[1]2025年已发货'!$E:$E,"未发货")</f>
        <v>未发货</v>
      </c>
      <c r="I1359" s="6" t="str">
        <f>VLOOKUP(B1359,辅助信息!E:I,3,FALSE)</f>
        <v>（商投建工达州中医药科技园-4工区-11号楼）达州市通川区达州中医药职业学院犀牛大道北段</v>
      </c>
      <c r="J1359" s="6" t="str">
        <f>VLOOKUP(B1359,辅助信息!E:I,4,FALSE)</f>
        <v>张扬</v>
      </c>
      <c r="K1359" s="6">
        <f>VLOOKUP(J1359,辅助信息!H:I,2,FALSE)</f>
        <v>18381904567</v>
      </c>
      <c r="L1359" s="133" t="str">
        <f>VLOOKUP(B1359,辅助信息!E:J,6,FALSE)</f>
        <v>控制炉批号尽量少,优先安排达钢,提前联系到场规格及数量</v>
      </c>
      <c r="M1359" s="98">
        <v>45777</v>
      </c>
      <c r="O1359" s="71">
        <f ca="1" t="shared" si="63"/>
        <v>0</v>
      </c>
      <c r="P1359" s="71">
        <f ca="1" t="shared" si="64"/>
        <v>9</v>
      </c>
      <c r="Q1359" s="72"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6" t="s">
        <v>147</v>
      </c>
      <c r="C1360" s="5">
        <v>45782</v>
      </c>
      <c r="D1360" s="6" t="str">
        <f>VLOOKUP(B1360,辅助信息!E:K,7,FALSE)</f>
        <v>JWDDCD2025050800081</v>
      </c>
      <c r="E1360" s="6" t="str">
        <f>VLOOKUP(F1360,辅助信息!A:B,2,FALSE)</f>
        <v>螺纹钢</v>
      </c>
      <c r="F1360" s="6" t="s">
        <v>18</v>
      </c>
      <c r="G1360" s="117">
        <f>6*3</f>
        <v>18</v>
      </c>
      <c r="H1360" s="117" t="str">
        <f>_xlfn.XLOOKUP(C1360&amp;F1360&amp;I1360&amp;J1360,'[1]2025年已发货'!$F:$F&amp;'[1]2025年已发货'!$C:$C&amp;'[1]2025年已发货'!$G:$G&amp;'[1]2025年已发货'!$H:$H,'[1]2025年已发货'!$E:$E,"未发货")</f>
        <v>未发货</v>
      </c>
      <c r="I1360" s="6" t="str">
        <f>VLOOKUP(B1360,辅助信息!E:I,3,FALSE)</f>
        <v>（商投建工达州中医药科技园-4工区-11号楼）达州市通川区达州中医药职业学院犀牛大道北段</v>
      </c>
      <c r="J1360" s="6" t="str">
        <f>VLOOKUP(B1360,辅助信息!E:I,4,FALSE)</f>
        <v>张扬</v>
      </c>
      <c r="K1360" s="6">
        <f>VLOOKUP(J1360,辅助信息!H:I,2,FALSE)</f>
        <v>18381904567</v>
      </c>
      <c r="L1360" s="133" t="str">
        <f>VLOOKUP(B1360,辅助信息!E:J,6,FALSE)</f>
        <v>控制炉批号尽量少,优先安排达钢,提前联系到场规格及数量</v>
      </c>
      <c r="M1360" s="98">
        <v>45777</v>
      </c>
      <c r="O1360" s="71">
        <f ca="1" t="shared" si="63"/>
        <v>0</v>
      </c>
      <c r="P1360" s="71">
        <f ca="1" t="shared" si="64"/>
        <v>9</v>
      </c>
      <c r="Q1360" s="72" t="str">
        <f>VLOOKUP(B1360,辅助信息!E:M,9,FALSE)</f>
        <v>ZTWM-CDGS-XS-2024-0134-商投建工达州中医药科技成果示范园项目</v>
      </c>
      <c r="R1360" s="130" t="str">
        <f>_xlfn._xlws.FILTER(辅助信息!D:D,辅助信息!E:E=B1360)</f>
        <v>商投建工达州中医药科技园</v>
      </c>
    </row>
    <row r="1361" hidden="1" spans="2:18">
      <c r="B1361" s="6" t="s">
        <v>127</v>
      </c>
      <c r="C1361" s="5">
        <v>45779</v>
      </c>
      <c r="D1361" s="6" t="str">
        <f>VLOOKUP(B1361,辅助信息!E:K,7,FALSE)</f>
        <v>JWDDCD2025021900064</v>
      </c>
      <c r="E1361" s="6" t="str">
        <f>VLOOKUP(F1361,辅助信息!A:B,2,FALSE)</f>
        <v>盘螺</v>
      </c>
      <c r="F1361" s="6" t="s">
        <v>49</v>
      </c>
      <c r="G1361" s="117">
        <v>12</v>
      </c>
      <c r="H1361" s="117">
        <f>_xlfn.XLOOKUP(C1361&amp;F1361&amp;I1361&amp;J1361,'[1]2025年已发货'!$F:$F&amp;'[1]2025年已发货'!$C:$C&amp;'[1]2025年已发货'!$G:$G&amp;'[1]2025年已发货'!$H:$H,'[1]2025年已发货'!$E:$E,"未发货")</f>
        <v>12</v>
      </c>
      <c r="I1361" s="6" t="str">
        <f>VLOOKUP(B1361,辅助信息!E:I,3,FALSE)</f>
        <v>(五冶钢构医学科学产业园建设项目房建三部-管网总坪)四川省南充市顺庆区搬罾街道学府大道二段</v>
      </c>
      <c r="J1361" s="6" t="str">
        <f>VLOOKUP(B1361,辅助信息!E:I,4,FALSE)</f>
        <v>郑林</v>
      </c>
      <c r="K1361" s="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8">
        <v>45780</v>
      </c>
      <c r="O1361" s="71">
        <f ca="1" t="shared" si="63"/>
        <v>0</v>
      </c>
      <c r="P1361" s="71">
        <f ca="1" t="shared" si="64"/>
        <v>6</v>
      </c>
      <c r="Q1361" s="72" t="str">
        <f>VLOOKUP(B1361,辅助信息!E:M,9,FALSE)</f>
        <v>ZTWM-CDGS-XS-2024-0248-五冶钢构-南充市医学院项目</v>
      </c>
      <c r="R1361" s="130" t="str">
        <f>_xlfn._xlws.FILTER(辅助信息!D:D,辅助信息!E:E=B1361)</f>
        <v>五冶钢构南充医学科学产业园建设项目</v>
      </c>
    </row>
    <row r="1362" hidden="1" spans="2:18">
      <c r="B1362" s="6" t="s">
        <v>127</v>
      </c>
      <c r="C1362" s="5">
        <v>45779</v>
      </c>
      <c r="D1362" s="6" t="str">
        <f>VLOOKUP(B1362,辅助信息!E:K,7,FALSE)</f>
        <v>JWDDCD2025021900064</v>
      </c>
      <c r="E1362" s="6" t="str">
        <f>VLOOKUP(F1362,辅助信息!A:B,2,FALSE)</f>
        <v>盘螺</v>
      </c>
      <c r="F1362" s="6" t="s">
        <v>41</v>
      </c>
      <c r="G1362" s="117">
        <v>10</v>
      </c>
      <c r="H1362" s="117">
        <f>_xlfn.XLOOKUP(C1362&amp;F1362&amp;I1362&amp;J1362,'[1]2025年已发货'!$F:$F&amp;'[1]2025年已发货'!$C:$C&amp;'[1]2025年已发货'!$G:$G&amp;'[1]2025年已发货'!$H:$H,'[1]2025年已发货'!$E:$E,"未发货")</f>
        <v>10</v>
      </c>
      <c r="I1362" s="6" t="str">
        <f>VLOOKUP(B1362,辅助信息!E:I,3,FALSE)</f>
        <v>(五冶钢构医学科学产业园建设项目房建三部-管网总坪)四川省南充市顺庆区搬罾街道学府大道二段</v>
      </c>
      <c r="J1362" s="6" t="str">
        <f>VLOOKUP(B1362,辅助信息!E:I,4,FALSE)</f>
        <v>郑林</v>
      </c>
      <c r="K1362" s="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8">
        <v>45780</v>
      </c>
      <c r="O1362" s="71">
        <f ca="1" t="shared" si="63"/>
        <v>0</v>
      </c>
      <c r="P1362" s="71">
        <f ca="1" t="shared" si="64"/>
        <v>6</v>
      </c>
      <c r="Q1362" s="72" t="str">
        <f>VLOOKUP(B1362,辅助信息!E:M,9,FALSE)</f>
        <v>ZTWM-CDGS-XS-2024-0248-五冶钢构-南充市医学院项目</v>
      </c>
      <c r="R1362" s="130" t="str">
        <f>_xlfn._xlws.FILTER(辅助信息!D:D,辅助信息!E:E=B1362)</f>
        <v>五冶钢构南充医学科学产业园建设项目</v>
      </c>
    </row>
    <row r="1363" hidden="1" spans="2:18">
      <c r="B1363" s="6" t="s">
        <v>127</v>
      </c>
      <c r="C1363" s="5">
        <v>45779</v>
      </c>
      <c r="D1363" s="6" t="str">
        <f>VLOOKUP(B1363,辅助信息!E:K,7,FALSE)</f>
        <v>JWDDCD2025021900064</v>
      </c>
      <c r="E1363" s="6" t="str">
        <f>VLOOKUP(F1363,辅助信息!A:B,2,FALSE)</f>
        <v>螺纹钢</v>
      </c>
      <c r="F1363" s="6" t="s">
        <v>27</v>
      </c>
      <c r="G1363" s="117">
        <v>13</v>
      </c>
      <c r="H1363" s="117">
        <f>_xlfn.XLOOKUP(C1363&amp;F1363&amp;I1363&amp;J1363,'[1]2025年已发货'!$F:$F&amp;'[1]2025年已发货'!$C:$C&amp;'[1]2025年已发货'!$G:$G&amp;'[1]2025年已发货'!$H:$H,'[1]2025年已发货'!$E:$E,"未发货")</f>
        <v>13</v>
      </c>
      <c r="I1363" s="6" t="str">
        <f>VLOOKUP(B1363,辅助信息!E:I,3,FALSE)</f>
        <v>(五冶钢构医学科学产业园建设项目房建三部-管网总坪)四川省南充市顺庆区搬罾街道学府大道二段</v>
      </c>
      <c r="J1363" s="6" t="str">
        <f>VLOOKUP(B1363,辅助信息!E:I,4,FALSE)</f>
        <v>郑林</v>
      </c>
      <c r="K1363" s="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8">
        <v>45780</v>
      </c>
      <c r="O1363" s="71">
        <f ca="1" t="shared" si="63"/>
        <v>0</v>
      </c>
      <c r="P1363" s="71">
        <f ca="1" t="shared" si="64"/>
        <v>6</v>
      </c>
      <c r="Q1363" s="72" t="str">
        <f>VLOOKUP(B1363,辅助信息!E:M,9,FALSE)</f>
        <v>ZTWM-CDGS-XS-2024-0248-五冶钢构-南充市医学院项目</v>
      </c>
      <c r="R1363" s="130" t="str">
        <f>_xlfn._xlws.FILTER(辅助信息!D:D,辅助信息!E:E=B1363)</f>
        <v>五冶钢构南充医学科学产业园建设项目</v>
      </c>
    </row>
    <row r="1364" hidden="1" spans="2:18">
      <c r="B1364" s="6" t="s">
        <v>72</v>
      </c>
      <c r="C1364" s="5">
        <v>45782</v>
      </c>
      <c r="D1364" s="6" t="str">
        <f>VLOOKUP(B1364,辅助信息!E:K,7,FALSE)</f>
        <v>JWDDCD2025021900064</v>
      </c>
      <c r="E1364" s="6" t="str">
        <f>VLOOKUP(F1364,辅助信息!A:B,2,FALSE)</f>
        <v>盘螺</v>
      </c>
      <c r="F1364" s="6" t="s">
        <v>49</v>
      </c>
      <c r="G1364" s="117">
        <v>5</v>
      </c>
      <c r="H1364" s="117" t="str">
        <f>_xlfn.XLOOKUP(C1364&amp;F1364&amp;I1364&amp;J1364,'[1]2025年已发货'!$F:$F&amp;'[1]2025年已发货'!$C:$C&amp;'[1]2025年已发货'!$G:$G&amp;'[1]2025年已发货'!$H:$H,'[1]2025年已发货'!$E:$E,"未发货")</f>
        <v>未发货</v>
      </c>
      <c r="I1364" s="6" t="str">
        <f>VLOOKUP(B1364,辅助信息!E:I,3,FALSE)</f>
        <v>(五冶钢构医学科学产业园建设项目房建二部-网羽馆（6-5）)四川省南充市顺庆区搬罾街道学府大道二段</v>
      </c>
      <c r="J1364" s="6" t="str">
        <f>VLOOKUP(B1364,辅助信息!E:I,4,FALSE)</f>
        <v>安南</v>
      </c>
      <c r="K1364" s="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8">
        <v>45780</v>
      </c>
      <c r="O1364" s="71">
        <f ca="1" t="shared" si="63"/>
        <v>0</v>
      </c>
      <c r="P1364" s="71">
        <f ca="1" t="shared" si="64"/>
        <v>6</v>
      </c>
      <c r="Q1364" s="72" t="str">
        <f>VLOOKUP(B1364,辅助信息!E:M,9,FALSE)</f>
        <v>ZTWM-CDGS-XS-2024-0248-五冶钢构-南充市医学院项目</v>
      </c>
      <c r="R1364" s="130" t="str">
        <f>_xlfn._xlws.FILTER(辅助信息!D:D,辅助信息!E:E=B1364)</f>
        <v>五冶钢构南充医学科学产业园建设项目</v>
      </c>
    </row>
    <row r="1365" hidden="1" spans="2:18">
      <c r="B1365" s="6" t="s">
        <v>72</v>
      </c>
      <c r="C1365" s="5">
        <v>45782</v>
      </c>
      <c r="D1365" s="6" t="str">
        <f>VLOOKUP(B1365,辅助信息!E:K,7,FALSE)</f>
        <v>JWDDCD2025021900064</v>
      </c>
      <c r="E1365" s="6" t="str">
        <f>VLOOKUP(F1365,辅助信息!A:B,2,FALSE)</f>
        <v>盘螺</v>
      </c>
      <c r="F1365" s="6" t="s">
        <v>40</v>
      </c>
      <c r="G1365" s="117">
        <v>2.5</v>
      </c>
      <c r="H1365" s="117" t="str">
        <f>_xlfn.XLOOKUP(C1365&amp;F1365&amp;I1365&amp;J1365,'[1]2025年已发货'!$F:$F&amp;'[1]2025年已发货'!$C:$C&amp;'[1]2025年已发货'!$G:$G&amp;'[1]2025年已发货'!$H:$H,'[1]2025年已发货'!$E:$E,"未发货")</f>
        <v>未发货</v>
      </c>
      <c r="I1365" s="6" t="str">
        <f>VLOOKUP(B1365,辅助信息!E:I,3,FALSE)</f>
        <v>(五冶钢构医学科学产业园建设项目房建二部-网羽馆（6-5）)四川省南充市顺庆区搬罾街道学府大道二段</v>
      </c>
      <c r="J1365" s="6" t="str">
        <f>VLOOKUP(B1365,辅助信息!E:I,4,FALSE)</f>
        <v>安南</v>
      </c>
      <c r="K1365" s="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8">
        <v>45780</v>
      </c>
      <c r="O1365" s="71">
        <f ca="1" t="shared" si="63"/>
        <v>0</v>
      </c>
      <c r="P1365" s="71">
        <f ca="1" t="shared" si="64"/>
        <v>6</v>
      </c>
      <c r="Q1365" s="72" t="str">
        <f>VLOOKUP(B1365,辅助信息!E:M,9,FALSE)</f>
        <v>ZTWM-CDGS-XS-2024-0248-五冶钢构-南充市医学院项目</v>
      </c>
      <c r="R1365" s="130" t="str">
        <f>_xlfn._xlws.FILTER(辅助信息!D:D,辅助信息!E:E=B1365)</f>
        <v>五冶钢构南充医学科学产业园建设项目</v>
      </c>
    </row>
    <row r="1366" hidden="1" spans="2:18">
      <c r="B1366" s="6" t="s">
        <v>72</v>
      </c>
      <c r="C1366" s="5">
        <v>45782</v>
      </c>
      <c r="D1366" s="6" t="str">
        <f>VLOOKUP(B1366,辅助信息!E:K,7,FALSE)</f>
        <v>JWDDCD2025021900064</v>
      </c>
      <c r="E1366" s="6" t="str">
        <f>VLOOKUP(F1366,辅助信息!A:B,2,FALSE)</f>
        <v>螺纹钢</v>
      </c>
      <c r="F1366" s="6" t="s">
        <v>27</v>
      </c>
      <c r="G1366" s="117">
        <v>25</v>
      </c>
      <c r="H1366" s="117" t="str">
        <f>_xlfn.XLOOKUP(C1366&amp;F1366&amp;I1366&amp;J1366,'[1]2025年已发货'!$F:$F&amp;'[1]2025年已发货'!$C:$C&amp;'[1]2025年已发货'!$G:$G&amp;'[1]2025年已发货'!$H:$H,'[1]2025年已发货'!$E:$E,"未发货")</f>
        <v>未发货</v>
      </c>
      <c r="I1366" s="6" t="str">
        <f>VLOOKUP(B1366,辅助信息!E:I,3,FALSE)</f>
        <v>(五冶钢构医学科学产业园建设项目房建二部-网羽馆（6-5）)四川省南充市顺庆区搬罾街道学府大道二段</v>
      </c>
      <c r="J1366" s="6" t="str">
        <f>VLOOKUP(B1366,辅助信息!E:I,4,FALSE)</f>
        <v>安南</v>
      </c>
      <c r="K1366" s="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8">
        <v>45780</v>
      </c>
      <c r="O1366" s="71">
        <f ca="1" t="shared" si="63"/>
        <v>0</v>
      </c>
      <c r="P1366" s="71">
        <f ca="1" t="shared" si="64"/>
        <v>6</v>
      </c>
      <c r="Q1366" s="72" t="str">
        <f>VLOOKUP(B1366,辅助信息!E:M,9,FALSE)</f>
        <v>ZTWM-CDGS-XS-2024-0248-五冶钢构-南充市医学院项目</v>
      </c>
      <c r="R1366" s="130" t="str">
        <f>_xlfn._xlws.FILTER(辅助信息!D:D,辅助信息!E:E=B1366)</f>
        <v>五冶钢构南充医学科学产业园建设项目</v>
      </c>
    </row>
    <row r="1367" hidden="1" spans="2:18">
      <c r="B1367" s="4" t="s">
        <v>81</v>
      </c>
      <c r="C1367" s="5">
        <v>45780</v>
      </c>
      <c r="D1367" s="6" t="str">
        <f>VLOOKUP(B1367,辅助信息!E:K,7,FALSE)</f>
        <v>JWDDCD2025050700178</v>
      </c>
      <c r="E1367" s="6" t="str">
        <f>VLOOKUP(F1367,辅助信息!A:B,2,FALSE)</f>
        <v>盘螺</v>
      </c>
      <c r="F1367" s="4" t="s">
        <v>49</v>
      </c>
      <c r="G1367" s="7">
        <v>2</v>
      </c>
      <c r="H1367" s="117" t="str">
        <f>_xlfn.XLOOKUP(C1367&amp;F1367&amp;I1367&amp;J1367,'[1]2025年已发货'!$F:$F&amp;'[1]2025年已发货'!$C:$C&amp;'[1]2025年已发货'!$G:$G&amp;'[1]2025年已发货'!$H:$H,'[1]2025年已发货'!$E:$E,"未发货")</f>
        <v>未发货</v>
      </c>
      <c r="I1367" s="6" t="str">
        <f>VLOOKUP(B1367,辅助信息!E:I,3,FALSE)</f>
        <v>（华西简阳西城嘉苑）四川省成都市简阳市简城街道高屋村</v>
      </c>
      <c r="J1367" s="6" t="str">
        <f>VLOOKUP(B1367,辅助信息!E:I,4,FALSE)</f>
        <v>张瀚镭</v>
      </c>
      <c r="K1367" s="6">
        <f>VLOOKUP(J1367,辅助信息!H:I,2,FALSE)</f>
        <v>15884666220</v>
      </c>
      <c r="L1367" s="133" t="str">
        <f>VLOOKUP(B1367,辅助信息!E:J,6,FALSE)</f>
        <v>优先威钢发货,我方卸车,新老国标钢厂不加价可直发</v>
      </c>
      <c r="M1367" s="98">
        <v>45782</v>
      </c>
      <c r="O1367" s="71">
        <f ca="1" t="shared" ref="O1367:O1378" si="65">IF(OR(M1367="",N1367&lt;&gt;""),"",MAX(M1367-TODAY(),0))</f>
        <v>0</v>
      </c>
      <c r="P1367" s="71">
        <f ca="1" t="shared" ref="P1367:P1378" si="66">IF(M1367="","",IF(N1367&lt;&gt;"",MAX(N1367-M1367,0),IF(TODAY()&gt;M1367,TODAY()-M1367,0)))</f>
        <v>4</v>
      </c>
      <c r="Q1367" s="72" t="str">
        <f>VLOOKUP(B1367,辅助信息!E:M,9,FALSE)</f>
        <v>ZTWM-CDGS-XS-2024-0030-华西集采-简州大道</v>
      </c>
      <c r="R1367" s="130" t="str">
        <f>_xlfn._xlws.FILTER(辅助信息!D:D,辅助信息!E:E=B1367)</f>
        <v>华西简阳西城嘉苑</v>
      </c>
    </row>
    <row r="1368" hidden="1" spans="2:18">
      <c r="B1368" s="4" t="s">
        <v>81</v>
      </c>
      <c r="C1368" s="5">
        <v>45780</v>
      </c>
      <c r="D1368" s="6" t="str">
        <f>VLOOKUP(B1368,辅助信息!E:K,7,FALSE)</f>
        <v>JWDDCD2025050700178</v>
      </c>
      <c r="E1368" s="6" t="str">
        <f>VLOOKUP(F1368,辅助信息!A:B,2,FALSE)</f>
        <v>盘螺</v>
      </c>
      <c r="F1368" s="4" t="s">
        <v>40</v>
      </c>
      <c r="G1368" s="7">
        <v>6</v>
      </c>
      <c r="H1368" s="117" t="str">
        <f>_xlfn.XLOOKUP(C1368&amp;F1368&amp;I1368&amp;J1368,'[1]2025年已发货'!$F:$F&amp;'[1]2025年已发货'!$C:$C&amp;'[1]2025年已发货'!$G:$G&amp;'[1]2025年已发货'!$H:$H,'[1]2025年已发货'!$E:$E,"未发货")</f>
        <v>未发货</v>
      </c>
      <c r="I1368" s="6" t="str">
        <f>VLOOKUP(B1368,辅助信息!E:I,3,FALSE)</f>
        <v>（华西简阳西城嘉苑）四川省成都市简阳市简城街道高屋村</v>
      </c>
      <c r="J1368" s="6" t="str">
        <f>VLOOKUP(B1368,辅助信息!E:I,4,FALSE)</f>
        <v>张瀚镭</v>
      </c>
      <c r="K1368" s="6">
        <f>VLOOKUP(J1368,辅助信息!H:I,2,FALSE)</f>
        <v>15884666220</v>
      </c>
      <c r="L1368" s="133" t="str">
        <f>VLOOKUP(B1368,辅助信息!E:J,6,FALSE)</f>
        <v>优先威钢发货,我方卸车,新老国标钢厂不加价可直发</v>
      </c>
      <c r="M1368" s="98">
        <v>45782</v>
      </c>
      <c r="O1368" s="71">
        <f ca="1" t="shared" si="65"/>
        <v>0</v>
      </c>
      <c r="P1368" s="71">
        <f ca="1" t="shared" si="66"/>
        <v>4</v>
      </c>
      <c r="Q1368" s="72" t="str">
        <f>VLOOKUP(B1368,辅助信息!E:M,9,FALSE)</f>
        <v>ZTWM-CDGS-XS-2024-0030-华西集采-简州大道</v>
      </c>
      <c r="R1368" s="130" t="str">
        <f>_xlfn._xlws.FILTER(辅助信息!D:D,辅助信息!E:E=B1368)</f>
        <v>华西简阳西城嘉苑</v>
      </c>
    </row>
    <row r="1369" hidden="1" spans="2:18">
      <c r="B1369" s="4" t="s">
        <v>81</v>
      </c>
      <c r="C1369" s="5">
        <v>45780</v>
      </c>
      <c r="D1369" s="6" t="str">
        <f>VLOOKUP(B1369,辅助信息!E:K,7,FALSE)</f>
        <v>JWDDCD2025050700178</v>
      </c>
      <c r="E1369" s="6" t="str">
        <f>VLOOKUP(F1369,辅助信息!A:B,2,FALSE)</f>
        <v>盘螺</v>
      </c>
      <c r="F1369" s="4" t="s">
        <v>41</v>
      </c>
      <c r="G1369" s="7">
        <v>35</v>
      </c>
      <c r="H1369" s="117" t="str">
        <f>_xlfn.XLOOKUP(C1369&amp;F1369&amp;I1369&amp;J1369,'[1]2025年已发货'!$F:$F&amp;'[1]2025年已发货'!$C:$C&amp;'[1]2025年已发货'!$G:$G&amp;'[1]2025年已发货'!$H:$H,'[1]2025年已发货'!$E:$E,"未发货")</f>
        <v>未发货</v>
      </c>
      <c r="I1369" s="6" t="str">
        <f>VLOOKUP(B1369,辅助信息!E:I,3,FALSE)</f>
        <v>（华西简阳西城嘉苑）四川省成都市简阳市简城街道高屋村</v>
      </c>
      <c r="J1369" s="6" t="str">
        <f>VLOOKUP(B1369,辅助信息!E:I,4,FALSE)</f>
        <v>张瀚镭</v>
      </c>
      <c r="K1369" s="6">
        <f>VLOOKUP(J1369,辅助信息!H:I,2,FALSE)</f>
        <v>15884666220</v>
      </c>
      <c r="L1369" s="133" t="str">
        <f>VLOOKUP(B1369,辅助信息!E:J,6,FALSE)</f>
        <v>优先威钢发货,我方卸车,新老国标钢厂不加价可直发</v>
      </c>
      <c r="M1369" s="98">
        <v>45782</v>
      </c>
      <c r="O1369" s="71">
        <f ca="1" t="shared" si="65"/>
        <v>0</v>
      </c>
      <c r="P1369" s="71">
        <f ca="1" t="shared" si="66"/>
        <v>4</v>
      </c>
      <c r="Q1369" s="72" t="str">
        <f>VLOOKUP(B1369,辅助信息!E:M,9,FALSE)</f>
        <v>ZTWM-CDGS-XS-2024-0030-华西集采-简州大道</v>
      </c>
      <c r="R1369" s="130" t="str">
        <f>_xlfn._xlws.FILTER(辅助信息!D:D,辅助信息!E:E=B1369)</f>
        <v>华西简阳西城嘉苑</v>
      </c>
    </row>
    <row r="1370" hidden="1" spans="2:18">
      <c r="B1370" s="4" t="s">
        <v>81</v>
      </c>
      <c r="C1370" s="5">
        <v>45780</v>
      </c>
      <c r="D1370" s="6" t="str">
        <f>VLOOKUP(B1370,辅助信息!E:K,7,FALSE)</f>
        <v>JWDDCD2025050700178</v>
      </c>
      <c r="E1370" s="6" t="str">
        <f>VLOOKUP(F1370,辅助信息!A:B,2,FALSE)</f>
        <v>螺纹钢</v>
      </c>
      <c r="F1370" s="4" t="s">
        <v>27</v>
      </c>
      <c r="G1370" s="7">
        <v>25</v>
      </c>
      <c r="H1370" s="117">
        <f>_xlfn.XLOOKUP(C1370&amp;F1370&amp;I1370&amp;J1370,'[1]2025年已发货'!$F:$F&amp;'[1]2025年已发货'!$C:$C&amp;'[1]2025年已发货'!$G:$G&amp;'[1]2025年已发货'!$H:$H,'[1]2025年已发货'!$E:$E,"未发货")</f>
        <v>21</v>
      </c>
      <c r="I1370" s="6" t="str">
        <f>VLOOKUP(B1370,辅助信息!E:I,3,FALSE)</f>
        <v>（华西简阳西城嘉苑）四川省成都市简阳市简城街道高屋村</v>
      </c>
      <c r="J1370" s="6" t="str">
        <f>VLOOKUP(B1370,辅助信息!E:I,4,FALSE)</f>
        <v>张瀚镭</v>
      </c>
      <c r="K1370" s="6">
        <f>VLOOKUP(J1370,辅助信息!H:I,2,FALSE)</f>
        <v>15884666220</v>
      </c>
      <c r="L1370" s="133" t="str">
        <f>VLOOKUP(B1370,辅助信息!E:J,6,FALSE)</f>
        <v>优先威钢发货,我方卸车,新老国标钢厂不加价可直发</v>
      </c>
      <c r="M1370" s="98">
        <v>45782</v>
      </c>
      <c r="O1370" s="71">
        <f ca="1" t="shared" si="65"/>
        <v>0</v>
      </c>
      <c r="P1370" s="71">
        <f ca="1" t="shared" si="66"/>
        <v>4</v>
      </c>
      <c r="Q1370" s="72" t="str">
        <f>VLOOKUP(B1370,辅助信息!E:M,9,FALSE)</f>
        <v>ZTWM-CDGS-XS-2024-0030-华西集采-简州大道</v>
      </c>
      <c r="R1370" s="130" t="str">
        <f>_xlfn._xlws.FILTER(辅助信息!D:D,辅助信息!E:E=B1370)</f>
        <v>华西简阳西城嘉苑</v>
      </c>
    </row>
    <row r="1371" hidden="1" spans="2:18">
      <c r="B1371" s="4" t="s">
        <v>81</v>
      </c>
      <c r="C1371" s="5">
        <v>45780</v>
      </c>
      <c r="D1371" s="6" t="str">
        <f>VLOOKUP(B1371,辅助信息!E:K,7,FALSE)</f>
        <v>JWDDCD2025050700178</v>
      </c>
      <c r="E1371" s="6" t="str">
        <f>VLOOKUP(F1371,辅助信息!A:B,2,FALSE)</f>
        <v>螺纹钢</v>
      </c>
      <c r="F1371" s="4" t="s">
        <v>19</v>
      </c>
      <c r="G1371" s="7">
        <v>8</v>
      </c>
      <c r="H1371" s="117">
        <f>_xlfn.XLOOKUP(C1371&amp;F1371&amp;I1371&amp;J1371,'[1]2025年已发货'!$F:$F&amp;'[1]2025年已发货'!$C:$C&amp;'[1]2025年已发货'!$G:$G&amp;'[1]2025年已发货'!$H:$H,'[1]2025年已发货'!$E:$E,"未发货")</f>
        <v>9</v>
      </c>
      <c r="I1371" s="6" t="str">
        <f>VLOOKUP(B1371,辅助信息!E:I,3,FALSE)</f>
        <v>（华西简阳西城嘉苑）四川省成都市简阳市简城街道高屋村</v>
      </c>
      <c r="J1371" s="6" t="str">
        <f>VLOOKUP(B1371,辅助信息!E:I,4,FALSE)</f>
        <v>张瀚镭</v>
      </c>
      <c r="K1371" s="6">
        <f>VLOOKUP(J1371,辅助信息!H:I,2,FALSE)</f>
        <v>15884666220</v>
      </c>
      <c r="L1371" s="133" t="str">
        <f>VLOOKUP(B1371,辅助信息!E:J,6,FALSE)</f>
        <v>优先威钢发货,我方卸车,新老国标钢厂不加价可直发</v>
      </c>
      <c r="M1371" s="98">
        <v>45782</v>
      </c>
      <c r="O1371" s="71">
        <f ca="1" t="shared" si="65"/>
        <v>0</v>
      </c>
      <c r="P1371" s="71">
        <f ca="1" t="shared" si="66"/>
        <v>4</v>
      </c>
      <c r="Q1371" s="72" t="str">
        <f>VLOOKUP(B1371,辅助信息!E:M,9,FALSE)</f>
        <v>ZTWM-CDGS-XS-2024-0030-华西集采-简州大道</v>
      </c>
      <c r="R1371" s="130" t="str">
        <f>_xlfn._xlws.FILTER(辅助信息!D:D,辅助信息!E:E=B1371)</f>
        <v>华西简阳西城嘉苑</v>
      </c>
    </row>
    <row r="1372" hidden="1" spans="2:18">
      <c r="B1372" s="4" t="s">
        <v>81</v>
      </c>
      <c r="C1372" s="5">
        <v>45780</v>
      </c>
      <c r="D1372" s="6" t="str">
        <f>VLOOKUP(B1372,辅助信息!E:K,7,FALSE)</f>
        <v>JWDDCD2025050700178</v>
      </c>
      <c r="E1372" s="6" t="str">
        <f>VLOOKUP(F1372,辅助信息!A:B,2,FALSE)</f>
        <v>螺纹钢</v>
      </c>
      <c r="F1372" s="4" t="s">
        <v>32</v>
      </c>
      <c r="G1372" s="7">
        <v>78</v>
      </c>
      <c r="H1372" s="117">
        <f>_xlfn.XLOOKUP(C1372&amp;F1372&amp;I1372&amp;J1372,'[1]2025年已发货'!$F:$F&amp;'[1]2025年已发货'!$C:$C&amp;'[1]2025年已发货'!$G:$G&amp;'[1]2025年已发货'!$H:$H,'[1]2025年已发货'!$E:$E,"未发货")</f>
        <v>63</v>
      </c>
      <c r="I1372" s="6" t="str">
        <f>VLOOKUP(B1372,辅助信息!E:I,3,FALSE)</f>
        <v>（华西简阳西城嘉苑）四川省成都市简阳市简城街道高屋村</v>
      </c>
      <c r="J1372" s="6" t="str">
        <f>VLOOKUP(B1372,辅助信息!E:I,4,FALSE)</f>
        <v>张瀚镭</v>
      </c>
      <c r="K1372" s="6">
        <f>VLOOKUP(J1372,辅助信息!H:I,2,FALSE)</f>
        <v>15884666220</v>
      </c>
      <c r="L1372" s="133" t="str">
        <f>VLOOKUP(B1372,辅助信息!E:J,6,FALSE)</f>
        <v>优先威钢发货,我方卸车,新老国标钢厂不加价可直发</v>
      </c>
      <c r="M1372" s="98">
        <v>45782</v>
      </c>
      <c r="O1372" s="71">
        <f ca="1" t="shared" si="65"/>
        <v>0</v>
      </c>
      <c r="P1372" s="71">
        <f ca="1" t="shared" si="66"/>
        <v>4</v>
      </c>
      <c r="Q1372" s="72" t="str">
        <f>VLOOKUP(B1372,辅助信息!E:M,9,FALSE)</f>
        <v>ZTWM-CDGS-XS-2024-0030-华西集采-简州大道</v>
      </c>
      <c r="R1372" s="130" t="str">
        <f>_xlfn._xlws.FILTER(辅助信息!D:D,辅助信息!E:E=B1372)</f>
        <v>华西简阳西城嘉苑</v>
      </c>
    </row>
    <row r="1373" hidden="1" spans="2:18">
      <c r="B1373" s="4" t="s">
        <v>81</v>
      </c>
      <c r="C1373" s="5">
        <v>45780</v>
      </c>
      <c r="D1373" s="6" t="str">
        <f>VLOOKUP(B1373,辅助信息!E:K,7,FALSE)</f>
        <v>JWDDCD2025050700178</v>
      </c>
      <c r="E1373" s="6" t="str">
        <f>VLOOKUP(F1373,辅助信息!A:B,2,FALSE)</f>
        <v>螺纹钢</v>
      </c>
      <c r="F1373" s="4" t="s">
        <v>30</v>
      </c>
      <c r="G1373" s="7">
        <v>2</v>
      </c>
      <c r="H1373" s="117" t="str">
        <f>_xlfn.XLOOKUP(C1373&amp;F1373&amp;I1373&amp;J1373,'[1]2025年已发货'!$F:$F&amp;'[1]2025年已发货'!$C:$C&amp;'[1]2025年已发货'!$G:$G&amp;'[1]2025年已发货'!$H:$H,'[1]2025年已发货'!$E:$E,"未发货")</f>
        <v>未发货</v>
      </c>
      <c r="I1373" s="6" t="str">
        <f>VLOOKUP(B1373,辅助信息!E:I,3,FALSE)</f>
        <v>（华西简阳西城嘉苑）四川省成都市简阳市简城街道高屋村</v>
      </c>
      <c r="J1373" s="6" t="str">
        <f>VLOOKUP(B1373,辅助信息!E:I,4,FALSE)</f>
        <v>张瀚镭</v>
      </c>
      <c r="K1373" s="6">
        <f>VLOOKUP(J1373,辅助信息!H:I,2,FALSE)</f>
        <v>15884666220</v>
      </c>
      <c r="L1373" s="133" t="str">
        <f>VLOOKUP(B1373,辅助信息!E:J,6,FALSE)</f>
        <v>优先威钢发货,我方卸车,新老国标钢厂不加价可直发</v>
      </c>
      <c r="M1373" s="98">
        <v>45782</v>
      </c>
      <c r="O1373" s="71">
        <f ca="1" t="shared" si="65"/>
        <v>0</v>
      </c>
      <c r="P1373" s="71">
        <f ca="1" t="shared" si="66"/>
        <v>4</v>
      </c>
      <c r="Q1373" s="72" t="str">
        <f>VLOOKUP(B1373,辅助信息!E:M,9,FALSE)</f>
        <v>ZTWM-CDGS-XS-2024-0030-华西集采-简州大道</v>
      </c>
      <c r="R1373" s="130" t="str">
        <f>_xlfn._xlws.FILTER(辅助信息!D:D,辅助信息!E:E=B1373)</f>
        <v>华西简阳西城嘉苑</v>
      </c>
    </row>
    <row r="1374" hidden="1" spans="2:18">
      <c r="B1374" s="4" t="s">
        <v>81</v>
      </c>
      <c r="C1374" s="5">
        <v>45780</v>
      </c>
      <c r="D1374" s="6" t="str">
        <f>VLOOKUP(B1374,辅助信息!E:K,7,FALSE)</f>
        <v>JWDDCD2025050700178</v>
      </c>
      <c r="E1374" s="6" t="str">
        <f>VLOOKUP(F1374,辅助信息!A:B,2,FALSE)</f>
        <v>螺纹钢</v>
      </c>
      <c r="F1374" s="4" t="s">
        <v>33</v>
      </c>
      <c r="G1374" s="7">
        <v>10</v>
      </c>
      <c r="H1374" s="117">
        <f>_xlfn.XLOOKUP(C1374&amp;F1374&amp;I1374&amp;J1374,'[1]2025年已发货'!$F:$F&amp;'[1]2025年已发货'!$C:$C&amp;'[1]2025年已发货'!$G:$G&amp;'[1]2025年已发货'!$H:$H,'[1]2025年已发货'!$E:$E,"未发货")</f>
        <v>9</v>
      </c>
      <c r="I1374" s="6" t="str">
        <f>VLOOKUP(B1374,辅助信息!E:I,3,FALSE)</f>
        <v>（华西简阳西城嘉苑）四川省成都市简阳市简城街道高屋村</v>
      </c>
      <c r="J1374" s="6" t="str">
        <f>VLOOKUP(B1374,辅助信息!E:I,4,FALSE)</f>
        <v>张瀚镭</v>
      </c>
      <c r="K1374" s="6">
        <f>VLOOKUP(J1374,辅助信息!H:I,2,FALSE)</f>
        <v>15884666220</v>
      </c>
      <c r="L1374" s="133" t="str">
        <f>VLOOKUP(B1374,辅助信息!E:J,6,FALSE)</f>
        <v>优先威钢发货,我方卸车,新老国标钢厂不加价可直发</v>
      </c>
      <c r="M1374" s="98">
        <v>45782</v>
      </c>
      <c r="O1374" s="71">
        <f ca="1" t="shared" si="65"/>
        <v>0</v>
      </c>
      <c r="P1374" s="71">
        <f ca="1" t="shared" si="66"/>
        <v>4</v>
      </c>
      <c r="Q1374" s="72" t="str">
        <f>VLOOKUP(B1374,辅助信息!E:M,9,FALSE)</f>
        <v>ZTWM-CDGS-XS-2024-0030-华西集采-简州大道</v>
      </c>
      <c r="R1374" s="130" t="str">
        <f>_xlfn._xlws.FILTER(辅助信息!D:D,辅助信息!E:E=B1374)</f>
        <v>华西简阳西城嘉苑</v>
      </c>
    </row>
    <row r="1375" hidden="1" spans="2:18">
      <c r="B1375" s="4" t="s">
        <v>81</v>
      </c>
      <c r="C1375" s="5">
        <v>45780</v>
      </c>
      <c r="D1375" s="6" t="str">
        <f>VLOOKUP(B1375,辅助信息!E:K,7,FALSE)</f>
        <v>JWDDCD2025050700178</v>
      </c>
      <c r="E1375" s="6" t="str">
        <f>VLOOKUP(F1375,辅助信息!A:B,2,FALSE)</f>
        <v>螺纹钢</v>
      </c>
      <c r="F1375" s="4" t="s">
        <v>28</v>
      </c>
      <c r="G1375" s="7">
        <v>6</v>
      </c>
      <c r="H1375" s="117">
        <f>_xlfn.XLOOKUP(C1375&amp;F1375&amp;I1375&amp;J1375,'[1]2025年已发货'!$F:$F&amp;'[1]2025年已发货'!$C:$C&amp;'[1]2025年已发货'!$G:$G&amp;'[1]2025年已发货'!$H:$H,'[1]2025年已发货'!$E:$E,"未发货")</f>
        <v>6</v>
      </c>
      <c r="I1375" s="6" t="str">
        <f>VLOOKUP(B1375,辅助信息!E:I,3,FALSE)</f>
        <v>（华西简阳西城嘉苑）四川省成都市简阳市简城街道高屋村</v>
      </c>
      <c r="J1375" s="6" t="str">
        <f>VLOOKUP(B1375,辅助信息!E:I,4,FALSE)</f>
        <v>张瀚镭</v>
      </c>
      <c r="K1375" s="6">
        <f>VLOOKUP(J1375,辅助信息!H:I,2,FALSE)</f>
        <v>15884666220</v>
      </c>
      <c r="L1375" s="133" t="str">
        <f>VLOOKUP(B1375,辅助信息!E:J,6,FALSE)</f>
        <v>优先威钢发货,我方卸车,新老国标钢厂不加价可直发</v>
      </c>
      <c r="M1375" s="98">
        <v>45782</v>
      </c>
      <c r="O1375" s="71">
        <f ca="1" t="shared" si="65"/>
        <v>0</v>
      </c>
      <c r="P1375" s="71">
        <f ca="1" t="shared" si="66"/>
        <v>4</v>
      </c>
      <c r="Q1375" s="72" t="str">
        <f>VLOOKUP(B1375,辅助信息!E:M,9,FALSE)</f>
        <v>ZTWM-CDGS-XS-2024-0030-华西集采-简州大道</v>
      </c>
      <c r="R1375" s="130" t="str">
        <f>_xlfn._xlws.FILTER(辅助信息!D:D,辅助信息!E:E=B1375)</f>
        <v>华西简阳西城嘉苑</v>
      </c>
    </row>
    <row r="1376" hidden="1" spans="2:18">
      <c r="B1376" s="4" t="s">
        <v>81</v>
      </c>
      <c r="C1376" s="5">
        <v>45780</v>
      </c>
      <c r="D1376" s="6" t="str">
        <f>VLOOKUP(B1376,辅助信息!E:K,7,FALSE)</f>
        <v>JWDDCD2025050700178</v>
      </c>
      <c r="E1376" s="6" t="str">
        <f>VLOOKUP(F1376,辅助信息!A:B,2,FALSE)</f>
        <v>螺纹钢</v>
      </c>
      <c r="F1376" s="4" t="s">
        <v>18</v>
      </c>
      <c r="G1376" s="7">
        <v>13</v>
      </c>
      <c r="H1376" s="117" t="str">
        <f>_xlfn.XLOOKUP(C1376&amp;F1376&amp;I1376&amp;J1376,'[1]2025年已发货'!$F:$F&amp;'[1]2025年已发货'!$C:$C&amp;'[1]2025年已发货'!$G:$G&amp;'[1]2025年已发货'!$H:$H,'[1]2025年已发货'!$E:$E,"未发货")</f>
        <v>未发货</v>
      </c>
      <c r="I1376" s="6" t="str">
        <f>VLOOKUP(B1376,辅助信息!E:I,3,FALSE)</f>
        <v>（华西简阳西城嘉苑）四川省成都市简阳市简城街道高屋村</v>
      </c>
      <c r="J1376" s="6" t="str">
        <f>VLOOKUP(B1376,辅助信息!E:I,4,FALSE)</f>
        <v>张瀚镭</v>
      </c>
      <c r="K1376" s="6">
        <f>VLOOKUP(J1376,辅助信息!H:I,2,FALSE)</f>
        <v>15884666220</v>
      </c>
      <c r="L1376" s="133" t="str">
        <f>VLOOKUP(B1376,辅助信息!E:J,6,FALSE)</f>
        <v>优先威钢发货,我方卸车,新老国标钢厂不加价可直发</v>
      </c>
      <c r="M1376" s="98">
        <v>45782</v>
      </c>
      <c r="O1376" s="71">
        <f ca="1" t="shared" si="65"/>
        <v>0</v>
      </c>
      <c r="P1376" s="71">
        <f ca="1" t="shared" si="66"/>
        <v>4</v>
      </c>
      <c r="Q1376" s="72" t="str">
        <f>VLOOKUP(B1376,辅助信息!E:M,9,FALSE)</f>
        <v>ZTWM-CDGS-XS-2024-0030-华西集采-简州大道</v>
      </c>
      <c r="R1376" s="130" t="str">
        <f>_xlfn._xlws.FILTER(辅助信息!D:D,辅助信息!E:E=B1376)</f>
        <v>华西简阳西城嘉苑</v>
      </c>
    </row>
    <row r="1377" hidden="1" spans="2:18">
      <c r="B1377" s="4" t="s">
        <v>106</v>
      </c>
      <c r="C1377" s="5">
        <v>45782</v>
      </c>
      <c r="D1377" s="6" t="str">
        <f>VLOOKUP(B1377,辅助信息!E:K,7,FALSE)</f>
        <v>JWDDCD2024101600133</v>
      </c>
      <c r="E1377" s="6" t="str">
        <f>VLOOKUP(F1377,辅助信息!A:B,2,FALSE)</f>
        <v>盘螺</v>
      </c>
      <c r="F1377" s="4" t="s">
        <v>49</v>
      </c>
      <c r="G1377" s="7">
        <v>15</v>
      </c>
      <c r="H1377" s="117" t="str">
        <f>_xlfn.XLOOKUP(C1377&amp;F1377&amp;I1377&amp;J1377,'[1]2025年已发货'!$F:$F&amp;'[1]2025年已发货'!$C:$C&amp;'[1]2025年已发货'!$G:$G&amp;'[1]2025年已发货'!$H:$H,'[1]2025年已发货'!$E:$E,"未发货")</f>
        <v>未发货</v>
      </c>
      <c r="I1377" s="6" t="str">
        <f>VLOOKUP(B1377,辅助信息!E:I,3,FALSE)</f>
        <v>（五冶钢构宜宾高县月江镇建设项目）  四川省宜宾市高县月江镇刚记超市斜对面(还阳组团沪碳二期项目)</v>
      </c>
      <c r="J1377" s="6" t="str">
        <f>VLOOKUP(B1377,辅助信息!E:I,4,FALSE)</f>
        <v>张朝亮</v>
      </c>
      <c r="K1377" s="6">
        <f>VLOOKUP(J1377,辅助信息!H:I,2,FALSE)</f>
        <v>15228205853</v>
      </c>
      <c r="L1377" s="133" t="str">
        <f>VLOOKUP(B1377,辅助信息!E:J,6,FALSE)</f>
        <v>提前联系到场规格</v>
      </c>
      <c r="M1377" s="98">
        <v>45780</v>
      </c>
      <c r="O1377" s="71">
        <f ca="1" t="shared" si="65"/>
        <v>0</v>
      </c>
      <c r="P1377" s="71">
        <f ca="1" t="shared" si="66"/>
        <v>6</v>
      </c>
      <c r="Q1377" s="72"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 t="s">
        <v>106</v>
      </c>
      <c r="C1378" s="5">
        <v>45782</v>
      </c>
      <c r="D1378" s="6" t="str">
        <f>VLOOKUP(B1378,辅助信息!E:K,7,FALSE)</f>
        <v>JWDDCD2024101600133</v>
      </c>
      <c r="E1378" s="6" t="str">
        <f>VLOOKUP(F1378,辅助信息!A:B,2,FALSE)</f>
        <v>盘螺</v>
      </c>
      <c r="F1378" s="4" t="s">
        <v>40</v>
      </c>
      <c r="G1378" s="7">
        <v>20</v>
      </c>
      <c r="H1378" s="117" t="str">
        <f>_xlfn.XLOOKUP(C1378&amp;F1378&amp;I1378&amp;J1378,'[1]2025年已发货'!$F:$F&amp;'[1]2025年已发货'!$C:$C&amp;'[1]2025年已发货'!$G:$G&amp;'[1]2025年已发货'!$H:$H,'[1]2025年已发货'!$E:$E,"未发货")</f>
        <v>未发货</v>
      </c>
      <c r="I1378" s="6" t="str">
        <f>VLOOKUP(B1378,辅助信息!E:I,3,FALSE)</f>
        <v>（五冶钢构宜宾高县月江镇建设项目）  四川省宜宾市高县月江镇刚记超市斜对面(还阳组团沪碳二期项目)</v>
      </c>
      <c r="J1378" s="6" t="str">
        <f>VLOOKUP(B1378,辅助信息!E:I,4,FALSE)</f>
        <v>张朝亮</v>
      </c>
      <c r="K1378" s="6">
        <f>VLOOKUP(J1378,辅助信息!H:I,2,FALSE)</f>
        <v>15228205853</v>
      </c>
      <c r="L1378" s="133" t="str">
        <f>VLOOKUP(B1378,辅助信息!E:J,6,FALSE)</f>
        <v>提前联系到场规格</v>
      </c>
      <c r="M1378" s="98">
        <v>45780</v>
      </c>
      <c r="O1378" s="71">
        <f ca="1" t="shared" si="65"/>
        <v>0</v>
      </c>
      <c r="P1378" s="71">
        <f ca="1" t="shared" si="66"/>
        <v>6</v>
      </c>
      <c r="Q1378" s="72"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 t="s">
        <v>81</v>
      </c>
      <c r="C1379" s="5">
        <v>45783</v>
      </c>
      <c r="D1379" s="6" t="str">
        <f>VLOOKUP(B1379,辅助信息!E:K,7,FALSE)</f>
        <v>JWDDCD2025050700178</v>
      </c>
      <c r="E1379" s="6" t="str">
        <f>VLOOKUP(F1379,辅助信息!A:B,2,FALSE)</f>
        <v>盘螺</v>
      </c>
      <c r="F1379" s="4" t="s">
        <v>26</v>
      </c>
      <c r="G1379" s="7">
        <v>2</v>
      </c>
      <c r="H1379" s="117" t="str">
        <f>_xlfn.XLOOKUP(C1379&amp;F1379&amp;I1379&amp;J1379,'[1]2025年已发货'!$F:$F&amp;'[1]2025年已发货'!$C:$C&amp;'[1]2025年已发货'!$G:$G&amp;'[1]2025年已发货'!$H:$H,'[1]2025年已发货'!$E:$E,"未发货")</f>
        <v>未发货</v>
      </c>
      <c r="I1379" s="6" t="str">
        <f>VLOOKUP(B1379,辅助信息!E:I,3,FALSE)</f>
        <v>（华西简阳西城嘉苑）四川省成都市简阳市简城街道高屋村</v>
      </c>
      <c r="J1379" s="6" t="str">
        <f>VLOOKUP(B1379,辅助信息!E:I,4,FALSE)</f>
        <v>张瀚镭</v>
      </c>
      <c r="K1379" s="6">
        <f>VLOOKUP(J1379,辅助信息!H:I,2,FALSE)</f>
        <v>15884666220</v>
      </c>
      <c r="L1379" s="133" t="str">
        <f>VLOOKUP(B1379,辅助信息!E:J,6,FALSE)</f>
        <v>优先威钢发货,我方卸车,新老国标钢厂不加价可直发</v>
      </c>
      <c r="M1379" s="98">
        <v>45784</v>
      </c>
      <c r="O1379" s="71">
        <f ca="1" t="shared" ref="O1379:O1416" si="67">IF(OR(M1379="",N1379&lt;&gt;""),"",MAX(M1379-TODAY(),0))</f>
        <v>0</v>
      </c>
      <c r="P1379" s="71">
        <f ca="1" t="shared" ref="P1379:P1422" si="68">IF(M1379="","",IF(N1379&lt;&gt;"",MAX(N1379-M1379,0),IF(TODAY()&gt;M1379,TODAY()-M1379,0)))</f>
        <v>2</v>
      </c>
      <c r="Q1379" s="72" t="str">
        <f>VLOOKUP(B1379,辅助信息!E:M,9,FALSE)</f>
        <v>ZTWM-CDGS-XS-2024-0030-华西集采-简州大道</v>
      </c>
      <c r="R1379" s="130" t="str">
        <f>_xlfn._xlws.FILTER(辅助信息!D:D,辅助信息!E:E=B1379)</f>
        <v>华西简阳西城嘉苑</v>
      </c>
    </row>
    <row r="1380" hidden="1" spans="2:18">
      <c r="B1380" s="4" t="s">
        <v>81</v>
      </c>
      <c r="C1380" s="5">
        <v>45783</v>
      </c>
      <c r="D1380" s="6" t="str">
        <f>VLOOKUP(B1380,辅助信息!E:K,7,FALSE)</f>
        <v>JWDDCD2025050700178</v>
      </c>
      <c r="E1380" s="6" t="str">
        <f>VLOOKUP(F1380,辅助信息!A:B,2,FALSE)</f>
        <v>螺纹钢</v>
      </c>
      <c r="F1380" s="4" t="s">
        <v>19</v>
      </c>
      <c r="G1380" s="7">
        <v>1</v>
      </c>
      <c r="H1380" s="117" t="str">
        <f>_xlfn.XLOOKUP(C1380&amp;F1380&amp;I1380&amp;J1380,'[1]2025年已发货'!$F:$F&amp;'[1]2025年已发货'!$C:$C&amp;'[1]2025年已发货'!$G:$G&amp;'[1]2025年已发货'!$H:$H,'[1]2025年已发货'!$E:$E,"未发货")</f>
        <v>未发货</v>
      </c>
      <c r="I1380" s="6" t="str">
        <f>VLOOKUP(B1380,辅助信息!E:I,3,FALSE)</f>
        <v>（华西简阳西城嘉苑）四川省成都市简阳市简城街道高屋村</v>
      </c>
      <c r="J1380" s="6" t="str">
        <f>VLOOKUP(B1380,辅助信息!E:I,4,FALSE)</f>
        <v>张瀚镭</v>
      </c>
      <c r="K1380" s="6">
        <f>VLOOKUP(J1380,辅助信息!H:I,2,FALSE)</f>
        <v>15884666220</v>
      </c>
      <c r="L1380" s="133" t="str">
        <f>VLOOKUP(B1380,辅助信息!E:J,6,FALSE)</f>
        <v>优先威钢发货,我方卸车,新老国标钢厂不加价可直发</v>
      </c>
      <c r="M1380" s="98">
        <v>45784</v>
      </c>
      <c r="O1380" s="71">
        <f ca="1" t="shared" si="67"/>
        <v>0</v>
      </c>
      <c r="P1380" s="71">
        <f ca="1" t="shared" si="68"/>
        <v>2</v>
      </c>
      <c r="Q1380" s="72" t="str">
        <f>VLOOKUP(B1380,辅助信息!E:M,9,FALSE)</f>
        <v>ZTWM-CDGS-XS-2024-0030-华西集采-简州大道</v>
      </c>
      <c r="R1380" s="130" t="str">
        <f>_xlfn._xlws.FILTER(辅助信息!D:D,辅助信息!E:E=B1380)</f>
        <v>华西简阳西城嘉苑</v>
      </c>
    </row>
    <row r="1381" hidden="1" spans="2:18">
      <c r="B1381" s="4" t="s">
        <v>81</v>
      </c>
      <c r="C1381" s="5">
        <v>45783</v>
      </c>
      <c r="D1381" s="6" t="str">
        <f>VLOOKUP(B1381,辅助信息!E:K,7,FALSE)</f>
        <v>JWDDCD2025050700178</v>
      </c>
      <c r="E1381" s="6" t="str">
        <f>VLOOKUP(F1381,辅助信息!A:B,2,FALSE)</f>
        <v>螺纹钢</v>
      </c>
      <c r="F1381" s="4" t="s">
        <v>30</v>
      </c>
      <c r="G1381" s="7">
        <v>67</v>
      </c>
      <c r="H1381" s="117" t="str">
        <f>_xlfn.XLOOKUP(C1381&amp;F1381&amp;I1381&amp;J1381,'[1]2025年已发货'!$F:$F&amp;'[1]2025年已发货'!$C:$C&amp;'[1]2025年已发货'!$G:$G&amp;'[1]2025年已发货'!$H:$H,'[1]2025年已发货'!$E:$E,"未发货")</f>
        <v>未发货</v>
      </c>
      <c r="I1381" s="6" t="str">
        <f>VLOOKUP(B1381,辅助信息!E:I,3,FALSE)</f>
        <v>（华西简阳西城嘉苑）四川省成都市简阳市简城街道高屋村</v>
      </c>
      <c r="J1381" s="6" t="str">
        <f>VLOOKUP(B1381,辅助信息!E:I,4,FALSE)</f>
        <v>张瀚镭</v>
      </c>
      <c r="K1381" s="6">
        <f>VLOOKUP(J1381,辅助信息!H:I,2,FALSE)</f>
        <v>15884666220</v>
      </c>
      <c r="L1381" s="133" t="str">
        <f>VLOOKUP(B1381,辅助信息!E:J,6,FALSE)</f>
        <v>优先威钢发货,我方卸车,新老国标钢厂不加价可直发</v>
      </c>
      <c r="M1381" s="98">
        <v>45784</v>
      </c>
      <c r="O1381" s="71">
        <f ca="1" t="shared" si="67"/>
        <v>0</v>
      </c>
      <c r="P1381" s="71">
        <f ca="1" t="shared" si="68"/>
        <v>2</v>
      </c>
      <c r="Q1381" s="72" t="str">
        <f>VLOOKUP(B1381,辅助信息!E:M,9,FALSE)</f>
        <v>ZTWM-CDGS-XS-2024-0030-华西集采-简州大道</v>
      </c>
      <c r="R1381" s="130" t="str">
        <f>_xlfn._xlws.FILTER(辅助信息!D:D,辅助信息!E:E=B1381)</f>
        <v>华西简阳西城嘉苑</v>
      </c>
    </row>
    <row r="1382" hidden="1" spans="2:18">
      <c r="B1382" s="4" t="s">
        <v>81</v>
      </c>
      <c r="C1382" s="5">
        <v>45783</v>
      </c>
      <c r="D1382" s="6" t="str">
        <f>VLOOKUP(B1382,辅助信息!E:K,7,FALSE)</f>
        <v>JWDDCD2025050700178</v>
      </c>
      <c r="E1382" s="6" t="str">
        <f>VLOOKUP(F1382,辅助信息!A:B,2,FALSE)</f>
        <v>螺纹钢</v>
      </c>
      <c r="F1382" s="4" t="s">
        <v>58</v>
      </c>
      <c r="G1382" s="7">
        <v>10</v>
      </c>
      <c r="H1382" s="117" t="str">
        <f>_xlfn.XLOOKUP(C1382&amp;F1382&amp;I1382&amp;J1382,'[1]2025年已发货'!$F:$F&amp;'[1]2025年已发货'!$C:$C&amp;'[1]2025年已发货'!$G:$G&amp;'[1]2025年已发货'!$H:$H,'[1]2025年已发货'!$E:$E,"未发货")</f>
        <v>未发货</v>
      </c>
      <c r="I1382" s="6" t="str">
        <f>VLOOKUP(B1382,辅助信息!E:I,3,FALSE)</f>
        <v>（华西简阳西城嘉苑）四川省成都市简阳市简城街道高屋村</v>
      </c>
      <c r="J1382" s="6" t="str">
        <f>VLOOKUP(B1382,辅助信息!E:I,4,FALSE)</f>
        <v>张瀚镭</v>
      </c>
      <c r="K1382" s="6">
        <f>VLOOKUP(J1382,辅助信息!H:I,2,FALSE)</f>
        <v>15884666220</v>
      </c>
      <c r="L1382" s="133" t="str">
        <f>VLOOKUP(B1382,辅助信息!E:J,6,FALSE)</f>
        <v>优先威钢发货,我方卸车,新老国标钢厂不加价可直发</v>
      </c>
      <c r="M1382" s="98">
        <v>45784</v>
      </c>
      <c r="O1382" s="71">
        <f ca="1" t="shared" si="67"/>
        <v>0</v>
      </c>
      <c r="P1382" s="71">
        <f ca="1" t="shared" si="68"/>
        <v>2</v>
      </c>
      <c r="Q1382" s="72" t="str">
        <f>VLOOKUP(B1382,辅助信息!E:M,9,FALSE)</f>
        <v>ZTWM-CDGS-XS-2024-0030-华西集采-简州大道</v>
      </c>
      <c r="R1382" s="130" t="str">
        <f>_xlfn._xlws.FILTER(辅助信息!D:D,辅助信息!E:E=B1382)</f>
        <v>华西简阳西城嘉苑</v>
      </c>
    </row>
    <row r="1383" hidden="1" spans="2:18">
      <c r="B1383" s="4" t="s">
        <v>81</v>
      </c>
      <c r="C1383" s="5">
        <v>45783</v>
      </c>
      <c r="D1383" s="6" t="str">
        <f>VLOOKUP(B1383,辅助信息!E:K,7,FALSE)</f>
        <v>JWDDCD2025050700178</v>
      </c>
      <c r="E1383" s="6" t="str">
        <f>VLOOKUP(F1383,辅助信息!A:B,2,FALSE)</f>
        <v>螺纹钢</v>
      </c>
      <c r="F1383" s="4" t="s">
        <v>46</v>
      </c>
      <c r="G1383" s="7">
        <v>6</v>
      </c>
      <c r="H1383" s="117" t="str">
        <f>_xlfn.XLOOKUP(C1383&amp;F1383&amp;I1383&amp;J1383,'[1]2025年已发货'!$F:$F&amp;'[1]2025年已发货'!$C:$C&amp;'[1]2025年已发货'!$G:$G&amp;'[1]2025年已发货'!$H:$H,'[1]2025年已发货'!$E:$E,"未发货")</f>
        <v>未发货</v>
      </c>
      <c r="I1383" s="6" t="str">
        <f>VLOOKUP(B1383,辅助信息!E:I,3,FALSE)</f>
        <v>（华西简阳西城嘉苑）四川省成都市简阳市简城街道高屋村</v>
      </c>
      <c r="J1383" s="6" t="str">
        <f>VLOOKUP(B1383,辅助信息!E:I,4,FALSE)</f>
        <v>张瀚镭</v>
      </c>
      <c r="K1383" s="6">
        <f>VLOOKUP(J1383,辅助信息!H:I,2,FALSE)</f>
        <v>15884666220</v>
      </c>
      <c r="L1383" s="133" t="str">
        <f>VLOOKUP(B1383,辅助信息!E:J,6,FALSE)</f>
        <v>优先威钢发货,我方卸车,新老国标钢厂不加价可直发</v>
      </c>
      <c r="M1383" s="98">
        <v>45784</v>
      </c>
      <c r="O1383" s="71">
        <f ca="1" t="shared" si="67"/>
        <v>0</v>
      </c>
      <c r="P1383" s="71">
        <f ca="1" t="shared" si="68"/>
        <v>2</v>
      </c>
      <c r="Q1383" s="72" t="str">
        <f>VLOOKUP(B1383,辅助信息!E:M,9,FALSE)</f>
        <v>ZTWM-CDGS-XS-2024-0030-华西集采-简州大道</v>
      </c>
      <c r="R1383" s="130" t="str">
        <f>_xlfn._xlws.FILTER(辅助信息!D:D,辅助信息!E:E=B1383)</f>
        <v>华西简阳西城嘉苑</v>
      </c>
    </row>
    <row r="1384" hidden="1" spans="2:18">
      <c r="B1384" s="4" t="s">
        <v>81</v>
      </c>
      <c r="C1384" s="5">
        <v>45783</v>
      </c>
      <c r="D1384" s="6" t="str">
        <f>VLOOKUP(B1384,辅助信息!E:K,7,FALSE)</f>
        <v>JWDDCD2025050700178</v>
      </c>
      <c r="E1384" s="6" t="str">
        <f>VLOOKUP(F1384,辅助信息!A:B,2,FALSE)</f>
        <v>螺纹钢</v>
      </c>
      <c r="F1384" s="4" t="s">
        <v>22</v>
      </c>
      <c r="G1384" s="7">
        <v>13</v>
      </c>
      <c r="H1384" s="117" t="str">
        <f>_xlfn.XLOOKUP(C1384&amp;F1384&amp;I1384&amp;J1384,'[1]2025年已发货'!$F:$F&amp;'[1]2025年已发货'!$C:$C&amp;'[1]2025年已发货'!$G:$G&amp;'[1]2025年已发货'!$H:$H,'[1]2025年已发货'!$E:$E,"未发货")</f>
        <v>未发货</v>
      </c>
      <c r="I1384" s="6" t="str">
        <f>VLOOKUP(B1384,辅助信息!E:I,3,FALSE)</f>
        <v>（华西简阳西城嘉苑）四川省成都市简阳市简城街道高屋村</v>
      </c>
      <c r="J1384" s="6" t="str">
        <f>VLOOKUP(B1384,辅助信息!E:I,4,FALSE)</f>
        <v>张瀚镭</v>
      </c>
      <c r="K1384" s="6">
        <f>VLOOKUP(J1384,辅助信息!H:I,2,FALSE)</f>
        <v>15884666220</v>
      </c>
      <c r="L1384" s="133" t="str">
        <f>VLOOKUP(B1384,辅助信息!E:J,6,FALSE)</f>
        <v>优先威钢发货,我方卸车,新老国标钢厂不加价可直发</v>
      </c>
      <c r="M1384" s="98">
        <v>45784</v>
      </c>
      <c r="O1384" s="71">
        <f ca="1" t="shared" si="67"/>
        <v>0</v>
      </c>
      <c r="P1384" s="71">
        <f ca="1" t="shared" si="68"/>
        <v>2</v>
      </c>
      <c r="Q1384" s="72" t="str">
        <f>VLOOKUP(B1384,辅助信息!E:M,9,FALSE)</f>
        <v>ZTWM-CDGS-XS-2024-0030-华西集采-简州大道</v>
      </c>
      <c r="R1384" s="130" t="str">
        <f>_xlfn._xlws.FILTER(辅助信息!D:D,辅助信息!E:E=B1384)</f>
        <v>华西简阳西城嘉苑</v>
      </c>
    </row>
    <row r="1385" hidden="1" spans="2:18">
      <c r="B1385" s="4" t="s">
        <v>81</v>
      </c>
      <c r="C1385" s="5">
        <v>45783</v>
      </c>
      <c r="D1385" s="6" t="str">
        <f>VLOOKUP(B1385,辅助信息!E:K,7,FALSE)</f>
        <v>JWDDCD2025050700178</v>
      </c>
      <c r="E1385" s="6" t="str">
        <f>VLOOKUP(F1385,辅助信息!A:B,2,FALSE)</f>
        <v>盘螺</v>
      </c>
      <c r="F1385" s="4" t="s">
        <v>26</v>
      </c>
      <c r="G1385" s="7">
        <v>3</v>
      </c>
      <c r="H1385" s="117" t="str">
        <f>_xlfn.XLOOKUP(C1385&amp;F1385&amp;I1385&amp;J1385,'[1]2025年已发货'!$F:$F&amp;'[1]2025年已发货'!$C:$C&amp;'[1]2025年已发货'!$G:$G&amp;'[1]2025年已发货'!$H:$H,'[1]2025年已发货'!$E:$E,"未发货")</f>
        <v>未发货</v>
      </c>
      <c r="I1385" s="6" t="str">
        <f>VLOOKUP(B1385,辅助信息!E:I,3,FALSE)</f>
        <v>（华西简阳西城嘉苑）四川省成都市简阳市简城街道高屋村</v>
      </c>
      <c r="J1385" s="6" t="str">
        <f>VLOOKUP(B1385,辅助信息!E:I,4,FALSE)</f>
        <v>张瀚镭</v>
      </c>
      <c r="K1385" s="6">
        <f>VLOOKUP(J1385,辅助信息!H:I,2,FALSE)</f>
        <v>15884666220</v>
      </c>
      <c r="L1385" s="133" t="str">
        <f>VLOOKUP(B1385,辅助信息!E:J,6,FALSE)</f>
        <v>优先威钢发货,我方卸车,新老国标钢厂不加价可直发</v>
      </c>
      <c r="M1385" s="98">
        <v>45784</v>
      </c>
      <c r="O1385" s="71">
        <f ca="1" t="shared" si="67"/>
        <v>0</v>
      </c>
      <c r="P1385" s="71">
        <f ca="1" t="shared" si="68"/>
        <v>2</v>
      </c>
      <c r="Q1385" s="72" t="str">
        <f>VLOOKUP(B1385,辅助信息!E:M,9,FALSE)</f>
        <v>ZTWM-CDGS-XS-2024-0030-华西集采-简州大道</v>
      </c>
      <c r="R1385" s="130" t="str">
        <f>_xlfn._xlws.FILTER(辅助信息!D:D,辅助信息!E:E=B1385)</f>
        <v>华西简阳西城嘉苑</v>
      </c>
    </row>
    <row r="1386" hidden="1" spans="2:18">
      <c r="B1386" s="4" t="s">
        <v>81</v>
      </c>
      <c r="C1386" s="5">
        <v>45783</v>
      </c>
      <c r="D1386" s="6" t="str">
        <f>VLOOKUP(B1386,辅助信息!E:K,7,FALSE)</f>
        <v>JWDDCD2025050700178</v>
      </c>
      <c r="E1386" s="6" t="str">
        <f>VLOOKUP(F1386,辅助信息!A:B,2,FALSE)</f>
        <v>螺纹钢</v>
      </c>
      <c r="F1386" s="4" t="s">
        <v>19</v>
      </c>
      <c r="G1386" s="7">
        <v>71</v>
      </c>
      <c r="H1386" s="117" t="str">
        <f>_xlfn.XLOOKUP(C1386&amp;F1386&amp;I1386&amp;J1386,'[1]2025年已发货'!$F:$F&amp;'[1]2025年已发货'!$C:$C&amp;'[1]2025年已发货'!$G:$G&amp;'[1]2025年已发货'!$H:$H,'[1]2025年已发货'!$E:$E,"未发货")</f>
        <v>未发货</v>
      </c>
      <c r="I1386" s="6" t="str">
        <f>VLOOKUP(B1386,辅助信息!E:I,3,FALSE)</f>
        <v>（华西简阳西城嘉苑）四川省成都市简阳市简城街道高屋村</v>
      </c>
      <c r="J1386" s="6" t="str">
        <f>VLOOKUP(B1386,辅助信息!E:I,4,FALSE)</f>
        <v>张瀚镭</v>
      </c>
      <c r="K1386" s="6">
        <f>VLOOKUP(J1386,辅助信息!H:I,2,FALSE)</f>
        <v>15884666220</v>
      </c>
      <c r="L1386" s="133" t="str">
        <f>VLOOKUP(B1386,辅助信息!E:J,6,FALSE)</f>
        <v>优先威钢发货,我方卸车,新老国标钢厂不加价可直发</v>
      </c>
      <c r="M1386" s="98">
        <v>45784</v>
      </c>
      <c r="O1386" s="71">
        <f ca="1" t="shared" si="67"/>
        <v>0</v>
      </c>
      <c r="P1386" s="71">
        <f ca="1" t="shared" si="68"/>
        <v>2</v>
      </c>
      <c r="Q1386" s="72" t="str">
        <f>VLOOKUP(B1386,辅助信息!E:M,9,FALSE)</f>
        <v>ZTWM-CDGS-XS-2024-0030-华西集采-简州大道</v>
      </c>
      <c r="R1386" s="130" t="str">
        <f>_xlfn._xlws.FILTER(辅助信息!D:D,辅助信息!E:E=B1386)</f>
        <v>华西简阳西城嘉苑</v>
      </c>
    </row>
    <row r="1387" hidden="1" spans="2:18">
      <c r="B1387" s="4" t="s">
        <v>81</v>
      </c>
      <c r="C1387" s="5">
        <v>45783</v>
      </c>
      <c r="D1387" s="6" t="str">
        <f>VLOOKUP(B1387,辅助信息!E:K,7,FALSE)</f>
        <v>JWDDCD2025050700178</v>
      </c>
      <c r="E1387" s="6" t="str">
        <f>VLOOKUP(F1387,辅助信息!A:B,2,FALSE)</f>
        <v>螺纹钢</v>
      </c>
      <c r="F1387" s="4" t="s">
        <v>32</v>
      </c>
      <c r="G1387" s="7">
        <v>17</v>
      </c>
      <c r="H1387" s="117" t="str">
        <f>_xlfn.XLOOKUP(C1387&amp;F1387&amp;I1387&amp;J1387,'[1]2025年已发货'!$F:$F&amp;'[1]2025年已发货'!$C:$C&amp;'[1]2025年已发货'!$G:$G&amp;'[1]2025年已发货'!$H:$H,'[1]2025年已发货'!$E:$E,"未发货")</f>
        <v>未发货</v>
      </c>
      <c r="I1387" s="6" t="str">
        <f>VLOOKUP(B1387,辅助信息!E:I,3,FALSE)</f>
        <v>（华西简阳西城嘉苑）四川省成都市简阳市简城街道高屋村</v>
      </c>
      <c r="J1387" s="6" t="str">
        <f>VLOOKUP(B1387,辅助信息!E:I,4,FALSE)</f>
        <v>张瀚镭</v>
      </c>
      <c r="K1387" s="6">
        <f>VLOOKUP(J1387,辅助信息!H:I,2,FALSE)</f>
        <v>15884666220</v>
      </c>
      <c r="L1387" s="133" t="str">
        <f>VLOOKUP(B1387,辅助信息!E:J,6,FALSE)</f>
        <v>优先威钢发货,我方卸车,新老国标钢厂不加价可直发</v>
      </c>
      <c r="M1387" s="98">
        <v>45784</v>
      </c>
      <c r="O1387" s="71">
        <f ca="1" t="shared" si="67"/>
        <v>0</v>
      </c>
      <c r="P1387" s="71">
        <f ca="1" t="shared" si="68"/>
        <v>2</v>
      </c>
      <c r="Q1387" s="72" t="str">
        <f>VLOOKUP(B1387,辅助信息!E:M,9,FALSE)</f>
        <v>ZTWM-CDGS-XS-2024-0030-华西集采-简州大道</v>
      </c>
      <c r="R1387" s="130" t="str">
        <f>_xlfn._xlws.FILTER(辅助信息!D:D,辅助信息!E:E=B1387)</f>
        <v>华西简阳西城嘉苑</v>
      </c>
    </row>
    <row r="1388" hidden="1" spans="2:18">
      <c r="B1388" s="4" t="s">
        <v>81</v>
      </c>
      <c r="C1388" s="5">
        <v>45783</v>
      </c>
      <c r="D1388" s="6" t="str">
        <f>VLOOKUP(B1388,辅助信息!E:K,7,FALSE)</f>
        <v>JWDDCD2025050700178</v>
      </c>
      <c r="E1388" s="6" t="str">
        <f>VLOOKUP(F1388,辅助信息!A:B,2,FALSE)</f>
        <v>螺纹钢</v>
      </c>
      <c r="F1388" s="4" t="s">
        <v>30</v>
      </c>
      <c r="G1388" s="7">
        <v>3</v>
      </c>
      <c r="H1388" s="117" t="str">
        <f>_xlfn.XLOOKUP(C1388&amp;F1388&amp;I1388&amp;J1388,'[1]2025年已发货'!$F:$F&amp;'[1]2025年已发货'!$C:$C&amp;'[1]2025年已发货'!$G:$G&amp;'[1]2025年已发货'!$H:$H,'[1]2025年已发货'!$E:$E,"未发货")</f>
        <v>未发货</v>
      </c>
      <c r="I1388" s="6" t="str">
        <f>VLOOKUP(B1388,辅助信息!E:I,3,FALSE)</f>
        <v>（华西简阳西城嘉苑）四川省成都市简阳市简城街道高屋村</v>
      </c>
      <c r="J1388" s="6" t="str">
        <f>VLOOKUP(B1388,辅助信息!E:I,4,FALSE)</f>
        <v>张瀚镭</v>
      </c>
      <c r="K1388" s="6">
        <f>VLOOKUP(J1388,辅助信息!H:I,2,FALSE)</f>
        <v>15884666220</v>
      </c>
      <c r="L1388" s="133" t="str">
        <f>VLOOKUP(B1388,辅助信息!E:J,6,FALSE)</f>
        <v>优先威钢发货,我方卸车,新老国标钢厂不加价可直发</v>
      </c>
      <c r="M1388" s="98">
        <v>45784</v>
      </c>
      <c r="O1388" s="71">
        <f ca="1" t="shared" si="67"/>
        <v>0</v>
      </c>
      <c r="P1388" s="71">
        <f ca="1" t="shared" si="68"/>
        <v>2</v>
      </c>
      <c r="Q1388" s="72" t="str">
        <f>VLOOKUP(B1388,辅助信息!E:M,9,FALSE)</f>
        <v>ZTWM-CDGS-XS-2024-0030-华西集采-简州大道</v>
      </c>
      <c r="R1388" s="130" t="str">
        <f>_xlfn._xlws.FILTER(辅助信息!D:D,辅助信息!E:E=B1388)</f>
        <v>华西简阳西城嘉苑</v>
      </c>
    </row>
    <row r="1389" hidden="1" spans="2:18">
      <c r="B1389" s="4" t="s">
        <v>81</v>
      </c>
      <c r="C1389" s="5">
        <v>45783</v>
      </c>
      <c r="D1389" s="6" t="str">
        <f>VLOOKUP(B1389,辅助信息!E:K,7,FALSE)</f>
        <v>JWDDCD2025050700178</v>
      </c>
      <c r="E1389" s="6" t="str">
        <f>VLOOKUP(F1389,辅助信息!A:B,2,FALSE)</f>
        <v>螺纹钢</v>
      </c>
      <c r="F1389" s="4" t="s">
        <v>33</v>
      </c>
      <c r="G1389" s="7">
        <v>3</v>
      </c>
      <c r="H1389" s="117" t="str">
        <f>_xlfn.XLOOKUP(C1389&amp;F1389&amp;I1389&amp;J1389,'[1]2025年已发货'!$F:$F&amp;'[1]2025年已发货'!$C:$C&amp;'[1]2025年已发货'!$G:$G&amp;'[1]2025年已发货'!$H:$H,'[1]2025年已发货'!$E:$E,"未发货")</f>
        <v>未发货</v>
      </c>
      <c r="I1389" s="6" t="str">
        <f>VLOOKUP(B1389,辅助信息!E:I,3,FALSE)</f>
        <v>（华西简阳西城嘉苑）四川省成都市简阳市简城街道高屋村</v>
      </c>
      <c r="J1389" s="6" t="str">
        <f>VLOOKUP(B1389,辅助信息!E:I,4,FALSE)</f>
        <v>张瀚镭</v>
      </c>
      <c r="K1389" s="6">
        <f>VLOOKUP(J1389,辅助信息!H:I,2,FALSE)</f>
        <v>15884666220</v>
      </c>
      <c r="L1389" s="133" t="str">
        <f>VLOOKUP(B1389,辅助信息!E:J,6,FALSE)</f>
        <v>优先威钢发货,我方卸车,新老国标钢厂不加价可直发</v>
      </c>
      <c r="M1389" s="98">
        <v>45784</v>
      </c>
      <c r="O1389" s="71">
        <f ca="1" t="shared" si="67"/>
        <v>0</v>
      </c>
      <c r="P1389" s="71">
        <f ca="1" t="shared" si="68"/>
        <v>2</v>
      </c>
      <c r="Q1389" s="72" t="str">
        <f>VLOOKUP(B1389,辅助信息!E:M,9,FALSE)</f>
        <v>ZTWM-CDGS-XS-2024-0030-华西集采-简州大道</v>
      </c>
      <c r="R1389" s="130" t="str">
        <f>_xlfn._xlws.FILTER(辅助信息!D:D,辅助信息!E:E=B1389)</f>
        <v>华西简阳西城嘉苑</v>
      </c>
    </row>
    <row r="1390" hidden="1" spans="2:18">
      <c r="B1390" s="4" t="s">
        <v>148</v>
      </c>
      <c r="C1390" s="5">
        <v>45783</v>
      </c>
      <c r="D1390" s="6" t="str">
        <f>VLOOKUP(B1390,辅助信息!E:K,7,FALSE)</f>
        <v>JWDDCD2025050800080</v>
      </c>
      <c r="E1390" s="6" t="str">
        <f>VLOOKUP(F1390,辅助信息!A:B,2,FALSE)</f>
        <v>螺纹钢</v>
      </c>
      <c r="F1390" s="4" t="s">
        <v>30</v>
      </c>
      <c r="G1390" s="7">
        <v>20</v>
      </c>
      <c r="H1390" s="117">
        <f>_xlfn.XLOOKUP(C1390&amp;F1390&amp;I1390&amp;J1390,'[1]2025年已发货'!$F:$F&amp;'[1]2025年已发货'!$C:$C&amp;'[1]2025年已发货'!$G:$G&amp;'[1]2025年已发货'!$H:$H,'[1]2025年已发货'!$E:$E,"未发货")</f>
        <v>20</v>
      </c>
      <c r="I1390" s="6" t="str">
        <f>VLOOKUP(B1390,辅助信息!E:I,3,FALSE)</f>
        <v>(宜宾兴港三江新区长江工业园建设项目-3#8#土建)宜宾市翠屏区宜宾汽车零部件配套产业基地(纬五路南)</v>
      </c>
      <c r="J1390" s="6" t="str">
        <f>VLOOKUP(B1390,辅助信息!E:I,4,FALSE)</f>
        <v>严石林</v>
      </c>
      <c r="K1390" s="6">
        <f>VLOOKUP(J1390,辅助信息!H:I,2,FALSE)</f>
        <v>15924731822</v>
      </c>
      <c r="L1390" s="133" t="str">
        <f>VLOOKUP(B1390,辅助信息!E:J,6,FALSE)</f>
        <v>装货前联系收货人核实到场规格，货物最下面用方木垫下方便卸货</v>
      </c>
      <c r="M1390" s="98">
        <v>45784</v>
      </c>
      <c r="O1390" s="71">
        <f ca="1" t="shared" si="67"/>
        <v>0</v>
      </c>
      <c r="P1390" s="71">
        <f ca="1" t="shared" si="68"/>
        <v>2</v>
      </c>
      <c r="Q1390" s="72" t="str">
        <f>VLOOKUP(B1390,辅助信息!E:M,9,FALSE)</f>
        <v>ZTWM-CDGS-XS-2025-0059-宜宾兴港建材-宜宾冷链项目</v>
      </c>
      <c r="R1390" s="130" t="str">
        <f>_xlfn._xlws.FILTER(辅助信息!D:D,辅助信息!E:E=B1390)</f>
        <v>宜宾兴港三江新区长江工业园建设项目</v>
      </c>
    </row>
    <row r="1391" hidden="1" spans="2:18">
      <c r="B1391" s="4" t="s">
        <v>148</v>
      </c>
      <c r="C1391" s="5">
        <v>45783</v>
      </c>
      <c r="D1391" s="6" t="str">
        <f>VLOOKUP(B1391,辅助信息!E:K,7,FALSE)</f>
        <v>JWDDCD2025050800080</v>
      </c>
      <c r="E1391" s="6" t="str">
        <f>VLOOKUP(F1391,辅助信息!A:B,2,FALSE)</f>
        <v>螺纹钢</v>
      </c>
      <c r="F1391" s="4" t="s">
        <v>141</v>
      </c>
      <c r="G1391" s="7">
        <v>15</v>
      </c>
      <c r="H1391" s="117">
        <f>_xlfn.XLOOKUP(C1391&amp;F1391&amp;I1391&amp;J1391,'[1]2025年已发货'!$F:$F&amp;'[1]2025年已发货'!$C:$C&amp;'[1]2025年已发货'!$G:$G&amp;'[1]2025年已发货'!$H:$H,'[1]2025年已发货'!$E:$E,"未发货")</f>
        <v>15</v>
      </c>
      <c r="I1391" s="6" t="str">
        <f>VLOOKUP(B1391,辅助信息!E:I,3,FALSE)</f>
        <v>(宜宾兴港三江新区长江工业园建设项目-3#8#土建)宜宾市翠屏区宜宾汽车零部件配套产业基地(纬五路南)</v>
      </c>
      <c r="J1391" s="6" t="str">
        <f>VLOOKUP(B1391,辅助信息!E:I,4,FALSE)</f>
        <v>严石林</v>
      </c>
      <c r="K1391" s="6">
        <f>VLOOKUP(J1391,辅助信息!H:I,2,FALSE)</f>
        <v>15924731822</v>
      </c>
      <c r="L1391" s="133" t="str">
        <f>VLOOKUP(B1391,辅助信息!E:J,6,FALSE)</f>
        <v>装货前联系收货人核实到场规格，货物最下面用方木垫下方便卸货</v>
      </c>
      <c r="M1391" s="98">
        <v>45784</v>
      </c>
      <c r="O1391" s="71">
        <f ca="1" t="shared" si="67"/>
        <v>0</v>
      </c>
      <c r="P1391" s="71">
        <f ca="1" t="shared" si="68"/>
        <v>2</v>
      </c>
      <c r="Q1391" s="72" t="str">
        <f>VLOOKUP(B1391,辅助信息!E:M,9,FALSE)</f>
        <v>ZTWM-CDGS-XS-2025-0059-宜宾兴港建材-宜宾冷链项目</v>
      </c>
      <c r="R1391" s="130" t="str">
        <f>_xlfn._xlws.FILTER(辅助信息!D:D,辅助信息!E:E=B1391)</f>
        <v>宜宾兴港三江新区长江工业园建设项目</v>
      </c>
    </row>
    <row r="1392" hidden="1" spans="2:18">
      <c r="B1392" s="4" t="s">
        <v>92</v>
      </c>
      <c r="C1392" s="5">
        <v>45783</v>
      </c>
      <c r="D1392" s="6" t="str">
        <f>VLOOKUP(B1392,辅助信息!E:K,7,FALSE)</f>
        <v>ZTWM-CDGS-YL-20240515-001</v>
      </c>
      <c r="E1392" s="6" t="str">
        <f>VLOOKUP(F1392,辅助信息!A:B,2,FALSE)</f>
        <v>盘螺</v>
      </c>
      <c r="F1392" s="4" t="s">
        <v>40</v>
      </c>
      <c r="G1392" s="7">
        <v>10</v>
      </c>
      <c r="H1392" s="117">
        <f>_xlfn.XLOOKUP(C1392&amp;F1392&amp;I1392&amp;J1392,'[1]2025年已发货'!$F:$F&amp;'[1]2025年已发货'!$C:$C&amp;'[1]2025年已发货'!$G:$G&amp;'[1]2025年已发货'!$H:$H,'[1]2025年已发货'!$E:$E,"未发货")</f>
        <v>10</v>
      </c>
      <c r="I1392" s="6" t="str">
        <f>VLOOKUP(B1392,辅助信息!E:I,3,FALSE)</f>
        <v>（华西萌海科创农业生态谷）成都市简阳市白金山水库</v>
      </c>
      <c r="J1392" s="6" t="str">
        <f>VLOOKUP(B1392,辅助信息!E:I,4,FALSE)</f>
        <v>石清国</v>
      </c>
      <c r="K1392" s="6">
        <f>VLOOKUP(J1392,辅助信息!H:I,2,FALSE)</f>
        <v>13458642015</v>
      </c>
      <c r="L1392" s="133" t="str">
        <f>VLOOKUP(B1392,辅助信息!E:J,6,FALSE)</f>
        <v>优先威钢,我方卸车,新老国标钢厂不加价可直发</v>
      </c>
      <c r="M1392" s="98">
        <v>45784</v>
      </c>
      <c r="O1392" s="71">
        <f ca="1" t="shared" si="67"/>
        <v>0</v>
      </c>
      <c r="P1392" s="71">
        <f ca="1" t="shared" si="68"/>
        <v>2</v>
      </c>
      <c r="Q1392" s="72" t="str">
        <f>VLOOKUP(B1392,辅助信息!E:M,9,FALSE)</f>
        <v>ZTWM-CDGS-XS-2024-0092-华西-萌海科创农业生态谷</v>
      </c>
      <c r="R1392" s="130" t="str">
        <f>_xlfn._xlws.FILTER(辅助信息!D:D,辅助信息!E:E=B1392)</f>
        <v>华西萌海-科创农业生态谷</v>
      </c>
    </row>
    <row r="1393" hidden="1" spans="2:18">
      <c r="B1393" s="4" t="s">
        <v>92</v>
      </c>
      <c r="C1393" s="5">
        <v>45783</v>
      </c>
      <c r="D1393" s="6" t="str">
        <f>VLOOKUP(B1393,辅助信息!E:K,7,FALSE)</f>
        <v>ZTWM-CDGS-YL-20240515-001</v>
      </c>
      <c r="E1393" s="6" t="str">
        <f>VLOOKUP(F1393,辅助信息!A:B,2,FALSE)</f>
        <v>盘螺</v>
      </c>
      <c r="F1393" s="4" t="s">
        <v>26</v>
      </c>
      <c r="G1393" s="7">
        <v>10</v>
      </c>
      <c r="H1393" s="117">
        <f>_xlfn.XLOOKUP(C1393&amp;F1393&amp;I1393&amp;J1393,'[1]2025年已发货'!$F:$F&amp;'[1]2025年已发货'!$C:$C&amp;'[1]2025年已发货'!$G:$G&amp;'[1]2025年已发货'!$H:$H,'[1]2025年已发货'!$E:$E,"未发货")</f>
        <v>10</v>
      </c>
      <c r="I1393" s="6" t="str">
        <f>VLOOKUP(B1393,辅助信息!E:I,3,FALSE)</f>
        <v>（华西萌海科创农业生态谷）成都市简阳市白金山水库</v>
      </c>
      <c r="J1393" s="6" t="str">
        <f>VLOOKUP(B1393,辅助信息!E:I,4,FALSE)</f>
        <v>石清国</v>
      </c>
      <c r="K1393" s="6">
        <f>VLOOKUP(J1393,辅助信息!H:I,2,FALSE)</f>
        <v>13458642015</v>
      </c>
      <c r="L1393" s="133" t="str">
        <f>VLOOKUP(B1393,辅助信息!E:J,6,FALSE)</f>
        <v>优先威钢,我方卸车,新老国标钢厂不加价可直发</v>
      </c>
      <c r="M1393" s="98">
        <v>45784</v>
      </c>
      <c r="O1393" s="71">
        <f ca="1" t="shared" si="67"/>
        <v>0</v>
      </c>
      <c r="P1393" s="71">
        <f ca="1" t="shared" si="68"/>
        <v>2</v>
      </c>
      <c r="Q1393" s="72" t="str">
        <f>VLOOKUP(B1393,辅助信息!E:M,9,FALSE)</f>
        <v>ZTWM-CDGS-XS-2024-0092-华西-萌海科创农业生态谷</v>
      </c>
      <c r="R1393" s="130" t="str">
        <f>_xlfn._xlws.FILTER(辅助信息!D:D,辅助信息!E:E=B1393)</f>
        <v>华西萌海-科创农业生态谷</v>
      </c>
    </row>
    <row r="1394" hidden="1" spans="2:18">
      <c r="B1394" s="4" t="s">
        <v>92</v>
      </c>
      <c r="C1394" s="5">
        <v>45783</v>
      </c>
      <c r="D1394" s="6" t="str">
        <f>VLOOKUP(B1394,辅助信息!E:K,7,FALSE)</f>
        <v>ZTWM-CDGS-YL-20240515-001</v>
      </c>
      <c r="E1394" s="6" t="str">
        <f>VLOOKUP(F1394,辅助信息!A:B,2,FALSE)</f>
        <v>螺纹钢</v>
      </c>
      <c r="F1394" s="4" t="s">
        <v>27</v>
      </c>
      <c r="G1394" s="7">
        <v>8</v>
      </c>
      <c r="H1394" s="117">
        <f>_xlfn.XLOOKUP(C1394&amp;F1394&amp;I1394&amp;J1394,'[1]2025年已发货'!$F:$F&amp;'[1]2025年已发货'!$C:$C&amp;'[1]2025年已发货'!$G:$G&amp;'[1]2025年已发货'!$H:$H,'[1]2025年已发货'!$E:$E,"未发货")</f>
        <v>8</v>
      </c>
      <c r="I1394" s="6" t="str">
        <f>VLOOKUP(B1394,辅助信息!E:I,3,FALSE)</f>
        <v>（华西萌海科创农业生态谷）成都市简阳市白金山水库</v>
      </c>
      <c r="J1394" s="6" t="str">
        <f>VLOOKUP(B1394,辅助信息!E:I,4,FALSE)</f>
        <v>石清国</v>
      </c>
      <c r="K1394" s="6">
        <f>VLOOKUP(J1394,辅助信息!H:I,2,FALSE)</f>
        <v>13458642015</v>
      </c>
      <c r="L1394" s="133" t="str">
        <f>VLOOKUP(B1394,辅助信息!E:J,6,FALSE)</f>
        <v>优先威钢,我方卸车,新老国标钢厂不加价可直发</v>
      </c>
      <c r="M1394" s="98">
        <v>45784</v>
      </c>
      <c r="O1394" s="71">
        <f ca="1" t="shared" si="67"/>
        <v>0</v>
      </c>
      <c r="P1394" s="71">
        <f ca="1" t="shared" si="68"/>
        <v>2</v>
      </c>
      <c r="Q1394" s="72" t="str">
        <f>VLOOKUP(B1394,辅助信息!E:M,9,FALSE)</f>
        <v>ZTWM-CDGS-XS-2024-0092-华西-萌海科创农业生态谷</v>
      </c>
      <c r="R1394" s="130" t="str">
        <f>_xlfn._xlws.FILTER(辅助信息!D:D,辅助信息!E:E=B1394)</f>
        <v>华西萌海-科创农业生态谷</v>
      </c>
    </row>
    <row r="1395" hidden="1" spans="2:18">
      <c r="B1395" s="4" t="s">
        <v>92</v>
      </c>
      <c r="C1395" s="5">
        <v>45783</v>
      </c>
      <c r="D1395" s="6" t="str">
        <f>VLOOKUP(B1395,辅助信息!E:K,7,FALSE)</f>
        <v>ZTWM-CDGS-YL-20240515-001</v>
      </c>
      <c r="E1395" s="6" t="str">
        <f>VLOOKUP(F1395,辅助信息!A:B,2,FALSE)</f>
        <v>螺纹钢</v>
      </c>
      <c r="F1395" s="4" t="s">
        <v>66</v>
      </c>
      <c r="G1395" s="7">
        <v>3</v>
      </c>
      <c r="H1395" s="117">
        <f>_xlfn.XLOOKUP(C1395&amp;F1395&amp;I1395&amp;J1395,'[1]2025年已发货'!$F:$F&amp;'[1]2025年已发货'!$C:$C&amp;'[1]2025年已发货'!$G:$G&amp;'[1]2025年已发货'!$H:$H,'[1]2025年已发货'!$E:$E,"未发货")</f>
        <v>3</v>
      </c>
      <c r="I1395" s="6" t="str">
        <f>VLOOKUP(B1395,辅助信息!E:I,3,FALSE)</f>
        <v>（华西萌海科创农业生态谷）成都市简阳市白金山水库</v>
      </c>
      <c r="J1395" s="6" t="str">
        <f>VLOOKUP(B1395,辅助信息!E:I,4,FALSE)</f>
        <v>石清国</v>
      </c>
      <c r="K1395" s="6">
        <f>VLOOKUP(J1395,辅助信息!H:I,2,FALSE)</f>
        <v>13458642015</v>
      </c>
      <c r="L1395" s="133" t="str">
        <f>VLOOKUP(B1395,辅助信息!E:J,6,FALSE)</f>
        <v>优先威钢,我方卸车,新老国标钢厂不加价可直发</v>
      </c>
      <c r="M1395" s="98">
        <v>45784</v>
      </c>
      <c r="O1395" s="71">
        <f ca="1" t="shared" si="67"/>
        <v>0</v>
      </c>
      <c r="P1395" s="71">
        <f ca="1" t="shared" si="68"/>
        <v>2</v>
      </c>
      <c r="Q1395" s="72" t="str">
        <f>VLOOKUP(B1395,辅助信息!E:M,9,FALSE)</f>
        <v>ZTWM-CDGS-XS-2024-0092-华西-萌海科创农业生态谷</v>
      </c>
      <c r="R1395" s="130" t="str">
        <f>_xlfn._xlws.FILTER(辅助信息!D:D,辅助信息!E:E=B1395)</f>
        <v>华西萌海-科创农业生态谷</v>
      </c>
    </row>
    <row r="1396" hidden="1" spans="2:18">
      <c r="B1396" s="4" t="s">
        <v>92</v>
      </c>
      <c r="C1396" s="5">
        <v>45783</v>
      </c>
      <c r="D1396" s="6" t="str">
        <f>VLOOKUP(B1396,辅助信息!E:K,7,FALSE)</f>
        <v>ZTWM-CDGS-YL-20240515-001</v>
      </c>
      <c r="E1396" s="6" t="str">
        <f>VLOOKUP(F1396,辅助信息!A:B,2,FALSE)</f>
        <v>螺纹钢</v>
      </c>
      <c r="F1396" s="4" t="s">
        <v>82</v>
      </c>
      <c r="G1396" s="7">
        <v>3</v>
      </c>
      <c r="H1396" s="117">
        <f>_xlfn.XLOOKUP(C1396&amp;F1396&amp;I1396&amp;J1396,'[1]2025年已发货'!$F:$F&amp;'[1]2025年已发货'!$C:$C&amp;'[1]2025年已发货'!$G:$G&amp;'[1]2025年已发货'!$H:$H,'[1]2025年已发货'!$E:$E,"未发货")</f>
        <v>3</v>
      </c>
      <c r="I1396" s="6" t="str">
        <f>VLOOKUP(B1396,辅助信息!E:I,3,FALSE)</f>
        <v>（华西萌海科创农业生态谷）成都市简阳市白金山水库</v>
      </c>
      <c r="J1396" s="6" t="str">
        <f>VLOOKUP(B1396,辅助信息!E:I,4,FALSE)</f>
        <v>石清国</v>
      </c>
      <c r="K1396" s="6">
        <f>VLOOKUP(J1396,辅助信息!H:I,2,FALSE)</f>
        <v>13458642015</v>
      </c>
      <c r="L1396" s="133" t="str">
        <f>VLOOKUP(B1396,辅助信息!E:J,6,FALSE)</f>
        <v>优先威钢,我方卸车,新老国标钢厂不加价可直发</v>
      </c>
      <c r="M1396" s="98">
        <v>45784</v>
      </c>
      <c r="O1396" s="71">
        <f ca="1" t="shared" si="67"/>
        <v>0</v>
      </c>
      <c r="P1396" s="71">
        <f ca="1" t="shared" si="68"/>
        <v>2</v>
      </c>
      <c r="Q1396" s="72" t="str">
        <f>VLOOKUP(B1396,辅助信息!E:M,9,FALSE)</f>
        <v>ZTWM-CDGS-XS-2024-0092-华西-萌海科创农业生态谷</v>
      </c>
      <c r="R1396" s="130" t="str">
        <f>_xlfn._xlws.FILTER(辅助信息!D:D,辅助信息!E:E=B1396)</f>
        <v>华西萌海-科创农业生态谷</v>
      </c>
    </row>
    <row r="1397" hidden="1" spans="2:18">
      <c r="B1397" s="4" t="s">
        <v>92</v>
      </c>
      <c r="C1397" s="5">
        <v>45783</v>
      </c>
      <c r="D1397" s="6" t="str">
        <f>VLOOKUP(B1397,辅助信息!E:K,7,FALSE)</f>
        <v>ZTWM-CDGS-YL-20240515-001</v>
      </c>
      <c r="E1397" s="6" t="str">
        <f>VLOOKUP(F1397,辅助信息!A:B,2,FALSE)</f>
        <v>螺纹钢</v>
      </c>
      <c r="F1397" s="4" t="s">
        <v>58</v>
      </c>
      <c r="G1397" s="7">
        <v>3</v>
      </c>
      <c r="H1397" s="117">
        <f>_xlfn.XLOOKUP(C1397&amp;F1397&amp;I1397&amp;J1397,'[1]2025年已发货'!$F:$F&amp;'[1]2025年已发货'!$C:$C&amp;'[1]2025年已发货'!$G:$G&amp;'[1]2025年已发货'!$H:$H,'[1]2025年已发货'!$E:$E,"未发货")</f>
        <v>3</v>
      </c>
      <c r="I1397" s="6" t="str">
        <f>VLOOKUP(B1397,辅助信息!E:I,3,FALSE)</f>
        <v>（华西萌海科创农业生态谷）成都市简阳市白金山水库</v>
      </c>
      <c r="J1397" s="6" t="str">
        <f>VLOOKUP(B1397,辅助信息!E:I,4,FALSE)</f>
        <v>石清国</v>
      </c>
      <c r="K1397" s="6">
        <f>VLOOKUP(J1397,辅助信息!H:I,2,FALSE)</f>
        <v>13458642015</v>
      </c>
      <c r="L1397" s="133" t="str">
        <f>VLOOKUP(B1397,辅助信息!E:J,6,FALSE)</f>
        <v>优先威钢,我方卸车,新老国标钢厂不加价可直发</v>
      </c>
      <c r="M1397" s="98">
        <v>45784</v>
      </c>
      <c r="O1397" s="71">
        <f ca="1" t="shared" si="67"/>
        <v>0</v>
      </c>
      <c r="P1397" s="71">
        <f ca="1" t="shared" si="68"/>
        <v>2</v>
      </c>
      <c r="Q1397" s="72" t="str">
        <f>VLOOKUP(B1397,辅助信息!E:M,9,FALSE)</f>
        <v>ZTWM-CDGS-XS-2024-0092-华西-萌海科创农业生态谷</v>
      </c>
      <c r="R1397" s="130" t="str">
        <f>_xlfn._xlws.FILTER(辅助信息!D:D,辅助信息!E:E=B1397)</f>
        <v>华西萌海-科创农业生态谷</v>
      </c>
    </row>
    <row r="1398" hidden="1" spans="2:18">
      <c r="B1398" s="4" t="s">
        <v>147</v>
      </c>
      <c r="C1398" s="5">
        <v>45783</v>
      </c>
      <c r="D1398" s="6" t="str">
        <f>VLOOKUP(B1398,辅助信息!E:K,7,FALSE)</f>
        <v>JWDDCD2025050800081</v>
      </c>
      <c r="E1398" s="6" t="str">
        <f>VLOOKUP(F1398,辅助信息!A:B,2,FALSE)</f>
        <v>高线</v>
      </c>
      <c r="F1398" s="4" t="s">
        <v>57</v>
      </c>
      <c r="G1398" s="7">
        <v>7.5</v>
      </c>
      <c r="H1398" s="117" t="str">
        <f>_xlfn.XLOOKUP(C1398&amp;F1398&amp;I1398&amp;J1398,'[1]2025年已发货'!$F:$F&amp;'[1]2025年已发货'!$C:$C&amp;'[1]2025年已发货'!$G:$G&amp;'[1]2025年已发货'!$H:$H,'[1]2025年已发货'!$E:$E,"未发货")</f>
        <v>未发货</v>
      </c>
      <c r="I1398" s="6" t="str">
        <f>VLOOKUP(B1398,辅助信息!E:I,3,FALSE)</f>
        <v>（商投建工达州中医药科技园-4工区-11号楼）达州市通川区达州中医药职业学院犀牛大道北段</v>
      </c>
      <c r="J1398" s="6" t="str">
        <f>VLOOKUP(B1398,辅助信息!E:I,4,FALSE)</f>
        <v>张扬</v>
      </c>
      <c r="K1398" s="6">
        <f>VLOOKUP(J1398,辅助信息!H:I,2,FALSE)</f>
        <v>18381904567</v>
      </c>
      <c r="L1398" s="133" t="str">
        <f>VLOOKUP(B1398,辅助信息!E:J,6,FALSE)</f>
        <v>控制炉批号尽量少,优先安排达钢,提前联系到场规格及数量</v>
      </c>
      <c r="M1398" s="98">
        <v>45784</v>
      </c>
      <c r="O1398" s="71">
        <f ca="1" t="shared" si="67"/>
        <v>0</v>
      </c>
      <c r="P1398" s="71">
        <f ca="1" t="shared" si="68"/>
        <v>2</v>
      </c>
      <c r="Q1398" s="72" t="str">
        <f>VLOOKUP(B1398,辅助信息!E:M,9,FALSE)</f>
        <v>ZTWM-CDGS-XS-2024-0134-商投建工达州中医药科技成果示范园项目</v>
      </c>
      <c r="R1398" s="130" t="str">
        <f>_xlfn._xlws.FILTER(辅助信息!D:D,辅助信息!E:E=B1398)</f>
        <v>商投建工达州中医药科技园</v>
      </c>
    </row>
    <row r="1399" hidden="1" spans="2:18">
      <c r="B1399" s="4" t="s">
        <v>147</v>
      </c>
      <c r="C1399" s="5">
        <v>45783</v>
      </c>
      <c r="D1399" s="6" t="str">
        <f>VLOOKUP(B1399,辅助信息!E:K,7,FALSE)</f>
        <v>JWDDCD2025050800081</v>
      </c>
      <c r="E1399" s="6" t="str">
        <f>VLOOKUP(F1399,辅助信息!A:B,2,FALSE)</f>
        <v>盘螺</v>
      </c>
      <c r="F1399" s="4" t="s">
        <v>41</v>
      </c>
      <c r="G1399" s="7">
        <v>37.5</v>
      </c>
      <c r="H1399" s="117" t="str">
        <f>_xlfn.XLOOKUP(C1399&amp;F1399&amp;I1399&amp;J1399,'[1]2025年已发货'!$F:$F&amp;'[1]2025年已发货'!$C:$C&amp;'[1]2025年已发货'!$G:$G&amp;'[1]2025年已发货'!$H:$H,'[1]2025年已发货'!$E:$E,"未发货")</f>
        <v>未发货</v>
      </c>
      <c r="I1399" s="6" t="str">
        <f>VLOOKUP(B1399,辅助信息!E:I,3,FALSE)</f>
        <v>（商投建工达州中医药科技园-4工区-11号楼）达州市通川区达州中医药职业学院犀牛大道北段</v>
      </c>
      <c r="J1399" s="6" t="str">
        <f>VLOOKUP(B1399,辅助信息!E:I,4,FALSE)</f>
        <v>张扬</v>
      </c>
      <c r="K1399" s="6">
        <f>VLOOKUP(J1399,辅助信息!H:I,2,FALSE)</f>
        <v>18381904567</v>
      </c>
      <c r="L1399" s="133" t="str">
        <f>VLOOKUP(B1399,辅助信息!E:J,6,FALSE)</f>
        <v>控制炉批号尽量少,优先安排达钢,提前联系到场规格及数量</v>
      </c>
      <c r="M1399" s="98">
        <v>45784</v>
      </c>
      <c r="O1399" s="71">
        <f ca="1" t="shared" si="67"/>
        <v>0</v>
      </c>
      <c r="P1399" s="71">
        <f ca="1" t="shared" si="68"/>
        <v>2</v>
      </c>
      <c r="Q1399" s="72" t="str">
        <f>VLOOKUP(B1399,辅助信息!E:M,9,FALSE)</f>
        <v>ZTWM-CDGS-XS-2024-0134-商投建工达州中医药科技成果示范园项目</v>
      </c>
      <c r="R1399" s="130" t="str">
        <f>_xlfn._xlws.FILTER(辅助信息!D:D,辅助信息!E:E=B1399)</f>
        <v>商投建工达州中医药科技园</v>
      </c>
    </row>
    <row r="1400" hidden="1" spans="2:18">
      <c r="B1400" s="4" t="s">
        <v>147</v>
      </c>
      <c r="C1400" s="5">
        <v>45783</v>
      </c>
      <c r="D1400" s="6" t="str">
        <f>VLOOKUP(B1400,辅助信息!E:K,7,FALSE)</f>
        <v>JWDDCD2025050800081</v>
      </c>
      <c r="E1400" s="6" t="str">
        <f>VLOOKUP(F1400,辅助信息!A:B,2,FALSE)</f>
        <v>螺纹钢</v>
      </c>
      <c r="F1400" s="4" t="s">
        <v>30</v>
      </c>
      <c r="G1400" s="7">
        <v>7</v>
      </c>
      <c r="H1400" s="117" t="str">
        <f>_xlfn.XLOOKUP(C1400&amp;F1400&amp;I1400&amp;J1400,'[1]2025年已发货'!$F:$F&amp;'[1]2025年已发货'!$C:$C&amp;'[1]2025年已发货'!$G:$G&amp;'[1]2025年已发货'!$H:$H,'[1]2025年已发货'!$E:$E,"未发货")</f>
        <v>未发货</v>
      </c>
      <c r="I1400" s="6" t="str">
        <f>VLOOKUP(B1400,辅助信息!E:I,3,FALSE)</f>
        <v>（商投建工达州中医药科技园-4工区-11号楼）达州市通川区达州中医药职业学院犀牛大道北段</v>
      </c>
      <c r="J1400" s="6" t="str">
        <f>VLOOKUP(B1400,辅助信息!E:I,4,FALSE)</f>
        <v>张扬</v>
      </c>
      <c r="K1400" s="6">
        <f>VLOOKUP(J1400,辅助信息!H:I,2,FALSE)</f>
        <v>18381904567</v>
      </c>
      <c r="L1400" s="133" t="str">
        <f>VLOOKUP(B1400,辅助信息!E:J,6,FALSE)</f>
        <v>控制炉批号尽量少,优先安排达钢,提前联系到场规格及数量</v>
      </c>
      <c r="M1400" s="98">
        <v>45784</v>
      </c>
      <c r="O1400" s="71">
        <f ca="1" t="shared" si="67"/>
        <v>0</v>
      </c>
      <c r="P1400" s="71">
        <f ca="1" t="shared" si="68"/>
        <v>2</v>
      </c>
      <c r="Q1400" s="72" t="str">
        <f>VLOOKUP(B1400,辅助信息!E:M,9,FALSE)</f>
        <v>ZTWM-CDGS-XS-2024-0134-商投建工达州中医药科技成果示范园项目</v>
      </c>
      <c r="R1400" s="130" t="str">
        <f>_xlfn._xlws.FILTER(辅助信息!D:D,辅助信息!E:E=B1400)</f>
        <v>商投建工达州中医药科技园</v>
      </c>
    </row>
    <row r="1401" hidden="1" spans="2:18">
      <c r="B1401" s="4" t="s">
        <v>147</v>
      </c>
      <c r="C1401" s="5">
        <v>45783</v>
      </c>
      <c r="D1401" s="6" t="str">
        <f>VLOOKUP(B1401,辅助信息!E:K,7,FALSE)</f>
        <v>JWDDCD2025050800081</v>
      </c>
      <c r="E1401" s="6" t="str">
        <f>VLOOKUP(F1401,辅助信息!A:B,2,FALSE)</f>
        <v>螺纹钢</v>
      </c>
      <c r="F1401" s="4" t="s">
        <v>18</v>
      </c>
      <c r="G1401" s="7">
        <v>18</v>
      </c>
      <c r="H1401" s="117" t="str">
        <f>_xlfn.XLOOKUP(C1401&amp;F1401&amp;I1401&amp;J1401,'[1]2025年已发货'!$F:$F&amp;'[1]2025年已发货'!$C:$C&amp;'[1]2025年已发货'!$G:$G&amp;'[1]2025年已发货'!$H:$H,'[1]2025年已发货'!$E:$E,"未发货")</f>
        <v>未发货</v>
      </c>
      <c r="I1401" s="6" t="str">
        <f>VLOOKUP(B1401,辅助信息!E:I,3,FALSE)</f>
        <v>（商投建工达州中医药科技园-4工区-11号楼）达州市通川区达州中医药职业学院犀牛大道北段</v>
      </c>
      <c r="J1401" s="6" t="str">
        <f>VLOOKUP(B1401,辅助信息!E:I,4,FALSE)</f>
        <v>张扬</v>
      </c>
      <c r="K1401" s="6">
        <f>VLOOKUP(J1401,辅助信息!H:I,2,FALSE)</f>
        <v>18381904567</v>
      </c>
      <c r="L1401" s="133" t="str">
        <f>VLOOKUP(B1401,辅助信息!E:J,6,FALSE)</f>
        <v>控制炉批号尽量少,优先安排达钢,提前联系到场规格及数量</v>
      </c>
      <c r="M1401" s="98">
        <v>45784</v>
      </c>
      <c r="O1401" s="71">
        <f ca="1" t="shared" si="67"/>
        <v>0</v>
      </c>
      <c r="P1401" s="71">
        <f ca="1" t="shared" si="68"/>
        <v>2</v>
      </c>
      <c r="Q1401" s="72" t="str">
        <f>VLOOKUP(B1401,辅助信息!E:M,9,FALSE)</f>
        <v>ZTWM-CDGS-XS-2024-0134-商投建工达州中医药科技成果示范园项目</v>
      </c>
      <c r="R1401" s="130" t="str">
        <f>_xlfn._xlws.FILTER(辅助信息!D:D,辅助信息!E:E=B1401)</f>
        <v>商投建工达州中医药科技园</v>
      </c>
    </row>
    <row r="1402" hidden="1" spans="2:18">
      <c r="B1402" s="6" t="s">
        <v>81</v>
      </c>
      <c r="C1402" s="5">
        <v>45785</v>
      </c>
      <c r="D1402" s="6" t="str">
        <f>VLOOKUP(B1402,辅助信息!E:K,7,FALSE)</f>
        <v>JWDDCD2025050700178</v>
      </c>
      <c r="E1402" s="6" t="str">
        <f>VLOOKUP(F1402,辅助信息!A:B,2,FALSE)</f>
        <v>螺纹钢</v>
      </c>
      <c r="F1402" s="6" t="s">
        <v>30</v>
      </c>
      <c r="G1402" s="117">
        <v>50</v>
      </c>
      <c r="H1402" s="117" t="str">
        <f>_xlfn.XLOOKUP(C1402&amp;F1402&amp;I1402&amp;J1402,'[1]2025年已发货'!$F:$F&amp;'[1]2025年已发货'!$C:$C&amp;'[1]2025年已发货'!$G:$G&amp;'[1]2025年已发货'!$H:$H,'[1]2025年已发货'!$E:$E,"未发货")</f>
        <v>未发货</v>
      </c>
      <c r="I1402" s="6" t="str">
        <f>VLOOKUP(B1402,辅助信息!E:I,3,FALSE)</f>
        <v>（华西简阳西城嘉苑）四川省成都市简阳市简城街道高屋村</v>
      </c>
      <c r="J1402" s="6" t="str">
        <f>VLOOKUP(B1402,辅助信息!E:I,4,FALSE)</f>
        <v>张瀚镭</v>
      </c>
      <c r="K1402" s="6">
        <f>VLOOKUP(J1402,辅助信息!H:I,2,FALSE)</f>
        <v>15884666220</v>
      </c>
      <c r="L1402" s="133" t="str">
        <f>VLOOKUP(B1402,辅助信息!E:J,6,FALSE)</f>
        <v>优先威钢发货,我方卸车,新老国标钢厂不加价可直发</v>
      </c>
      <c r="M1402" s="98">
        <v>45784</v>
      </c>
      <c r="O1402" s="71">
        <f ca="1" t="shared" si="67"/>
        <v>0</v>
      </c>
      <c r="P1402" s="71">
        <f ca="1" t="shared" si="68"/>
        <v>2</v>
      </c>
      <c r="Q1402" s="72" t="str">
        <f>VLOOKUP(B1402,辅助信息!E:M,9,FALSE)</f>
        <v>ZTWM-CDGS-XS-2024-0030-华西集采-简州大道</v>
      </c>
      <c r="R1402" s="72" t="str">
        <f>_xlfn._xlws.FILTER(辅助信息!D:D,辅助信息!E:E=B1402)</f>
        <v>华西简阳西城嘉苑</v>
      </c>
    </row>
    <row r="1403" hidden="1" spans="2:18">
      <c r="B1403" s="6" t="s">
        <v>147</v>
      </c>
      <c r="C1403" s="5">
        <v>45785</v>
      </c>
      <c r="D1403" s="6" t="str">
        <f>VLOOKUP(B1403,辅助信息!E:K,7,FALSE)</f>
        <v>JWDDCD2025050800081</v>
      </c>
      <c r="E1403" s="6" t="str">
        <f>VLOOKUP(F1403,辅助信息!A:B,2,FALSE)</f>
        <v>高线</v>
      </c>
      <c r="F1403" s="6" t="s">
        <v>57</v>
      </c>
      <c r="G1403" s="117">
        <v>7.5</v>
      </c>
      <c r="H1403" s="117" t="str">
        <f>_xlfn.XLOOKUP(C1403&amp;F1403&amp;I1403&amp;J1403,'[1]2025年已发货'!$F:$F&amp;'[1]2025年已发货'!$C:$C&amp;'[1]2025年已发货'!$G:$G&amp;'[1]2025年已发货'!$H:$H,'[1]2025年已发货'!$E:$E,"未发货")</f>
        <v>未发货</v>
      </c>
      <c r="I1403" s="6" t="str">
        <f>VLOOKUP(B1403,辅助信息!E:I,3,FALSE)</f>
        <v>（商投建工达州中医药科技园-4工区-11号楼）达州市通川区达州中医药职业学院犀牛大道北段</v>
      </c>
      <c r="J1403" s="6" t="str">
        <f>VLOOKUP(B1403,辅助信息!E:I,4,FALSE)</f>
        <v>张扬</v>
      </c>
      <c r="K1403" s="6">
        <f>VLOOKUP(J1403,辅助信息!H:I,2,FALSE)</f>
        <v>18381904567</v>
      </c>
      <c r="L1403" s="133" t="str">
        <f>VLOOKUP(B1403,辅助信息!E:J,6,FALSE)</f>
        <v>控制炉批号尽量少,优先安排达钢,提前联系到场规格及数量</v>
      </c>
      <c r="M1403" s="98">
        <v>45784</v>
      </c>
      <c r="O1403" s="71">
        <f ca="1" t="shared" si="67"/>
        <v>0</v>
      </c>
      <c r="P1403" s="71">
        <f ca="1" t="shared" si="68"/>
        <v>2</v>
      </c>
      <c r="Q1403" s="72" t="str">
        <f>VLOOKUP(B1403,辅助信息!E:M,9,FALSE)</f>
        <v>ZTWM-CDGS-XS-2024-0134-商投建工达州中医药科技成果示范园项目</v>
      </c>
      <c r="R1403" s="72" t="str">
        <f>_xlfn._xlws.FILTER(辅助信息!D:D,辅助信息!E:E=B1403)</f>
        <v>商投建工达州中医药科技园</v>
      </c>
    </row>
    <row r="1404" hidden="1" spans="2:18">
      <c r="B1404" s="6" t="s">
        <v>147</v>
      </c>
      <c r="C1404" s="5">
        <v>45785</v>
      </c>
      <c r="D1404" s="6" t="str">
        <f>VLOOKUP(B1404,辅助信息!E:K,7,FALSE)</f>
        <v>JWDDCD2025050800081</v>
      </c>
      <c r="E1404" s="6" t="str">
        <f>VLOOKUP(F1404,辅助信息!A:B,2,FALSE)</f>
        <v>盘螺</v>
      </c>
      <c r="F1404" s="6" t="s">
        <v>41</v>
      </c>
      <c r="G1404" s="117">
        <v>37.5</v>
      </c>
      <c r="H1404" s="117">
        <f>_xlfn.XLOOKUP(C1404&amp;F1404&amp;I1404&amp;J1404,'[1]2025年已发货'!$F:$F&amp;'[1]2025年已发货'!$C:$C&amp;'[1]2025年已发货'!$G:$G&amp;'[1]2025年已发货'!$H:$H,'[1]2025年已发货'!$E:$E,"未发货")</f>
        <v>20</v>
      </c>
      <c r="I1404" s="6" t="str">
        <f>VLOOKUP(B1404,辅助信息!E:I,3,FALSE)</f>
        <v>（商投建工达州中医药科技园-4工区-11号楼）达州市通川区达州中医药职业学院犀牛大道北段</v>
      </c>
      <c r="J1404" s="6" t="str">
        <f>VLOOKUP(B1404,辅助信息!E:I,4,FALSE)</f>
        <v>张扬</v>
      </c>
      <c r="K1404" s="6">
        <f>VLOOKUP(J1404,辅助信息!H:I,2,FALSE)</f>
        <v>18381904567</v>
      </c>
      <c r="L1404" s="133" t="str">
        <f>VLOOKUP(B1404,辅助信息!E:J,6,FALSE)</f>
        <v>控制炉批号尽量少,优先安排达钢,提前联系到场规格及数量</v>
      </c>
      <c r="M1404" s="98">
        <v>45784</v>
      </c>
      <c r="O1404" s="71">
        <f ca="1" t="shared" si="67"/>
        <v>0</v>
      </c>
      <c r="P1404" s="71">
        <f ca="1" t="shared" si="68"/>
        <v>2</v>
      </c>
      <c r="Q1404" s="72" t="str">
        <f>VLOOKUP(B1404,辅助信息!E:M,9,FALSE)</f>
        <v>ZTWM-CDGS-XS-2024-0134-商投建工达州中医药科技成果示范园项目</v>
      </c>
      <c r="R1404" s="72" t="str">
        <f>_xlfn._xlws.FILTER(辅助信息!D:D,辅助信息!E:E=B1404)</f>
        <v>商投建工达州中医药科技园</v>
      </c>
    </row>
    <row r="1405" hidden="1" spans="2:18">
      <c r="B1405" s="6" t="s">
        <v>147</v>
      </c>
      <c r="C1405" s="5">
        <v>45785</v>
      </c>
      <c r="D1405" s="6" t="str">
        <f>VLOOKUP(B1405,辅助信息!E:K,7,FALSE)</f>
        <v>JWDDCD2025050800081</v>
      </c>
      <c r="E1405" s="6" t="str">
        <f>VLOOKUP(F1405,辅助信息!A:B,2,FALSE)</f>
        <v>螺纹钢</v>
      </c>
      <c r="F1405" s="6" t="s">
        <v>30</v>
      </c>
      <c r="G1405" s="117">
        <v>7</v>
      </c>
      <c r="H1405" s="117" t="str">
        <f>_xlfn.XLOOKUP(C1405&amp;F1405&amp;I1405&amp;J1405,'[1]2025年已发货'!$F:$F&amp;'[1]2025年已发货'!$C:$C&amp;'[1]2025年已发货'!$G:$G&amp;'[1]2025年已发货'!$H:$H,'[1]2025年已发货'!$E:$E,"未发货")</f>
        <v>未发货</v>
      </c>
      <c r="I1405" s="6" t="str">
        <f>VLOOKUP(B1405,辅助信息!E:I,3,FALSE)</f>
        <v>（商投建工达州中医药科技园-4工区-11号楼）达州市通川区达州中医药职业学院犀牛大道北段</v>
      </c>
      <c r="J1405" s="6" t="str">
        <f>VLOOKUP(B1405,辅助信息!E:I,4,FALSE)</f>
        <v>张扬</v>
      </c>
      <c r="K1405" s="6">
        <f>VLOOKUP(J1405,辅助信息!H:I,2,FALSE)</f>
        <v>18381904567</v>
      </c>
      <c r="L1405" s="133" t="str">
        <f>VLOOKUP(B1405,辅助信息!E:J,6,FALSE)</f>
        <v>控制炉批号尽量少,优先安排达钢,提前联系到场规格及数量</v>
      </c>
      <c r="M1405" s="98">
        <v>45784</v>
      </c>
      <c r="O1405" s="71">
        <f ca="1" t="shared" si="67"/>
        <v>0</v>
      </c>
      <c r="P1405" s="71">
        <f ca="1" t="shared" si="68"/>
        <v>2</v>
      </c>
      <c r="Q1405" s="72" t="str">
        <f>VLOOKUP(B1405,辅助信息!E:M,9,FALSE)</f>
        <v>ZTWM-CDGS-XS-2024-0134-商投建工达州中医药科技成果示范园项目</v>
      </c>
      <c r="R1405" s="72" t="str">
        <f>_xlfn._xlws.FILTER(辅助信息!D:D,辅助信息!E:E=B1405)</f>
        <v>商投建工达州中医药科技园</v>
      </c>
    </row>
    <row r="1406" hidden="1" spans="2:18">
      <c r="B1406" s="6" t="s">
        <v>147</v>
      </c>
      <c r="C1406" s="5">
        <v>45785</v>
      </c>
      <c r="D1406" s="6" t="str">
        <f>VLOOKUP(B1406,辅助信息!E:K,7,FALSE)</f>
        <v>JWDDCD2025050800081</v>
      </c>
      <c r="E1406" s="6" t="str">
        <f>VLOOKUP(F1406,辅助信息!A:B,2,FALSE)</f>
        <v>螺纹钢</v>
      </c>
      <c r="F1406" s="6" t="s">
        <v>130</v>
      </c>
      <c r="G1406" s="117">
        <v>35</v>
      </c>
      <c r="H1406" s="117">
        <f>_xlfn.XLOOKUP(C1406&amp;F1406&amp;I1406&amp;J1406,'[1]2025年已发货'!$F:$F&amp;'[1]2025年已发货'!$C:$C&amp;'[1]2025年已发货'!$G:$G&amp;'[1]2025年已发货'!$H:$H,'[1]2025年已发货'!$E:$E,"未发货")</f>
        <v>38</v>
      </c>
      <c r="I1406" s="6" t="str">
        <f>VLOOKUP(B1406,辅助信息!E:I,3,FALSE)</f>
        <v>（商投建工达州中医药科技园-4工区-11号楼）达州市通川区达州中医药职业学院犀牛大道北段</v>
      </c>
      <c r="J1406" s="6" t="str">
        <f>VLOOKUP(B1406,辅助信息!E:I,4,FALSE)</f>
        <v>张扬</v>
      </c>
      <c r="K1406" s="6">
        <f>VLOOKUP(J1406,辅助信息!H:I,2,FALSE)</f>
        <v>18381904567</v>
      </c>
      <c r="L1406" s="133" t="str">
        <f>VLOOKUP(B1406,辅助信息!E:J,6,FALSE)</f>
        <v>控制炉批号尽量少,优先安排达钢,提前联系到场规格及数量</v>
      </c>
      <c r="M1406" s="98">
        <v>45784</v>
      </c>
      <c r="O1406" s="71">
        <f ca="1" t="shared" si="67"/>
        <v>0</v>
      </c>
      <c r="P1406" s="71">
        <f ca="1" t="shared" si="68"/>
        <v>2</v>
      </c>
      <c r="Q1406" s="72" t="str">
        <f>VLOOKUP(B1406,辅助信息!E:M,9,FALSE)</f>
        <v>ZTWM-CDGS-XS-2024-0134-商投建工达州中医药科技成果示范园项目</v>
      </c>
      <c r="R1406" s="72" t="str">
        <f>_xlfn._xlws.FILTER(辅助信息!D:D,辅助信息!E:E=B1406)</f>
        <v>商投建工达州中医药科技园</v>
      </c>
    </row>
    <row r="1407" hidden="1" spans="2:18">
      <c r="B1407" s="6" t="s">
        <v>147</v>
      </c>
      <c r="C1407" s="5">
        <v>45785</v>
      </c>
      <c r="D1407" s="6" t="str">
        <f>VLOOKUP(B1407,辅助信息!E:K,7,FALSE)</f>
        <v>JWDDCD2025050800081</v>
      </c>
      <c r="E1407" s="6" t="str">
        <f>VLOOKUP(F1407,辅助信息!A:B,2,FALSE)</f>
        <v>螺纹钢</v>
      </c>
      <c r="F1407" s="6" t="s">
        <v>18</v>
      </c>
      <c r="G1407" s="117">
        <v>18</v>
      </c>
      <c r="H1407" s="117">
        <f>_xlfn.XLOOKUP(C1407&amp;F1407&amp;I1407&amp;J1407,'[1]2025年已发货'!$F:$F&amp;'[1]2025年已发货'!$C:$C&amp;'[1]2025年已发货'!$G:$G&amp;'[1]2025年已发货'!$H:$H,'[1]2025年已发货'!$E:$E,"未发货")</f>
        <v>18</v>
      </c>
      <c r="I1407" s="6" t="str">
        <f>VLOOKUP(B1407,辅助信息!E:I,3,FALSE)</f>
        <v>（商投建工达州中医药科技园-4工区-11号楼）达州市通川区达州中医药职业学院犀牛大道北段</v>
      </c>
      <c r="J1407" s="6" t="str">
        <f>VLOOKUP(B1407,辅助信息!E:I,4,FALSE)</f>
        <v>张扬</v>
      </c>
      <c r="K1407" s="6">
        <f>VLOOKUP(J1407,辅助信息!H:I,2,FALSE)</f>
        <v>18381904567</v>
      </c>
      <c r="L1407" s="133" t="str">
        <f>VLOOKUP(B1407,辅助信息!E:J,6,FALSE)</f>
        <v>控制炉批号尽量少,优先安排达钢,提前联系到场规格及数量</v>
      </c>
      <c r="M1407" s="98">
        <v>45784</v>
      </c>
      <c r="O1407" s="71">
        <f ca="1" t="shared" si="67"/>
        <v>0</v>
      </c>
      <c r="P1407" s="71">
        <f ca="1" t="shared" si="68"/>
        <v>2</v>
      </c>
      <c r="Q1407" s="72" t="str">
        <f>VLOOKUP(B1407,辅助信息!E:M,9,FALSE)</f>
        <v>ZTWM-CDGS-XS-2024-0134-商投建工达州中医药科技成果示范园项目</v>
      </c>
      <c r="R1407" s="72" t="str">
        <f>_xlfn._xlws.FILTER(辅助信息!D:D,辅助信息!E:E=B1407)</f>
        <v>商投建工达州中医药科技园</v>
      </c>
    </row>
    <row r="1408" hidden="1" spans="2:18">
      <c r="B1408" s="4" t="s">
        <v>106</v>
      </c>
      <c r="C1408" s="5">
        <v>45785</v>
      </c>
      <c r="D1408" s="6" t="str">
        <f>VLOOKUP(B1408,辅助信息!E:K,7,FALSE)</f>
        <v>JWDDCD2024101600133</v>
      </c>
      <c r="E1408" s="6" t="str">
        <f>VLOOKUP(F1408,辅助信息!A:B,2,FALSE)</f>
        <v>盘螺</v>
      </c>
      <c r="F1408" s="4" t="s">
        <v>40</v>
      </c>
      <c r="G1408" s="7">
        <v>57.5</v>
      </c>
      <c r="H1408" s="117" t="str">
        <f>_xlfn.XLOOKUP(C1408&amp;F1408&amp;I1408&amp;J1408,'[1]2025年已发货'!$F:$F&amp;'[1]2025年已发货'!$C:$C&amp;'[1]2025年已发货'!$G:$G&amp;'[1]2025年已发货'!$H:$H,'[1]2025年已发货'!$E:$E,"未发货")</f>
        <v>未发货</v>
      </c>
      <c r="I1408" s="6" t="str">
        <f>VLOOKUP(B1408,辅助信息!E:I,3,FALSE)</f>
        <v>（五冶钢构宜宾高县月江镇建设项目）  四川省宜宾市高县月江镇刚记超市斜对面(还阳组团沪碳二期项目)</v>
      </c>
      <c r="J1408" s="6" t="str">
        <f>VLOOKUP(B1408,辅助信息!E:I,4,FALSE)</f>
        <v>张朝亮</v>
      </c>
      <c r="K1408" s="6">
        <f>VLOOKUP(J1408,辅助信息!H:I,2,FALSE)</f>
        <v>15228205853</v>
      </c>
      <c r="L1408" s="133" t="str">
        <f>VLOOKUP(B1408,辅助信息!E:J,6,FALSE)</f>
        <v>提前联系到场规格</v>
      </c>
      <c r="M1408" s="98">
        <v>45785</v>
      </c>
      <c r="O1408" s="71">
        <f ca="1" t="shared" ref="O1407:O1413" si="69">IF(OR(M1408="",N1408&lt;&gt;""),"",MAX(M1408-TODAY(),0))</f>
        <v>0</v>
      </c>
      <c r="P1408" s="71">
        <f ca="1" t="shared" ref="P1408:P1471" si="70">IF(M1408="","",IF(N1408&lt;&gt;"",MAX(N1408-M1408,0),IF(TODAY()&gt;M1408,TODAY()-M1408,0)))</f>
        <v>1</v>
      </c>
      <c r="Q1408" s="72" t="str">
        <f>VLOOKUP(B1408,辅助信息!E:M,9,FALSE)</f>
        <v>ZTWM-CDGS-XS-2024-0169-中冶西部钢构-宜宾市南溪区幸福路东路,高县月江镇建设项目</v>
      </c>
      <c r="R1408" s="72" t="str">
        <f>_xlfn._xlws.FILTER(辅助信息!D:D,辅助信息!E:E=B1408)</f>
        <v>五冶钢构-宜宾市南溪区高县月江镇建设项目</v>
      </c>
    </row>
    <row r="1409" hidden="1" spans="2:18">
      <c r="B1409" s="4" t="s">
        <v>106</v>
      </c>
      <c r="C1409" s="5">
        <v>45785</v>
      </c>
      <c r="D1409" s="6" t="str">
        <f>VLOOKUP(B1409,辅助信息!E:K,7,FALSE)</f>
        <v>JWDDCD2024101600133</v>
      </c>
      <c r="E1409" s="6" t="str">
        <f>VLOOKUP(F1409,辅助信息!A:B,2,FALSE)</f>
        <v>螺纹钢</v>
      </c>
      <c r="F1409" s="4" t="s">
        <v>27</v>
      </c>
      <c r="G1409" s="7">
        <v>21</v>
      </c>
      <c r="H1409" s="117">
        <f>_xlfn.XLOOKUP(C1409&amp;F1409&amp;I1409&amp;J1409,'[1]2025年已发货'!$F:$F&amp;'[1]2025年已发货'!$C:$C&amp;'[1]2025年已发货'!$G:$G&amp;'[1]2025年已发货'!$H:$H,'[1]2025年已发货'!$E:$E,"未发货")</f>
        <v>12</v>
      </c>
      <c r="I1409" s="6" t="str">
        <f>VLOOKUP(B1409,辅助信息!E:I,3,FALSE)</f>
        <v>（五冶钢构宜宾高县月江镇建设项目）  四川省宜宾市高县月江镇刚记超市斜对面(还阳组团沪碳二期项目)</v>
      </c>
      <c r="J1409" s="6" t="str">
        <f>VLOOKUP(B1409,辅助信息!E:I,4,FALSE)</f>
        <v>张朝亮</v>
      </c>
      <c r="K1409" s="6">
        <f>VLOOKUP(J1409,辅助信息!H:I,2,FALSE)</f>
        <v>15228205853</v>
      </c>
      <c r="L1409" s="133" t="str">
        <f>VLOOKUP(B1409,辅助信息!E:J,6,FALSE)</f>
        <v>提前联系到场规格</v>
      </c>
      <c r="M1409" s="98">
        <v>45785</v>
      </c>
      <c r="O1409" s="71">
        <f ca="1" t="shared" si="69"/>
        <v>0</v>
      </c>
      <c r="P1409" s="71">
        <f ca="1" t="shared" si="70"/>
        <v>1</v>
      </c>
      <c r="Q1409" s="72" t="str">
        <f>VLOOKUP(B1409,辅助信息!E:M,9,FALSE)</f>
        <v>ZTWM-CDGS-XS-2024-0169-中冶西部钢构-宜宾市南溪区幸福路东路,高县月江镇建设项目</v>
      </c>
      <c r="R1409" s="72" t="str">
        <f>_xlfn._xlws.FILTER(辅助信息!D:D,辅助信息!E:E=B1409)</f>
        <v>五冶钢构-宜宾市南溪区高县月江镇建设项目</v>
      </c>
    </row>
    <row r="1410" hidden="1" spans="2:18">
      <c r="B1410" s="4" t="s">
        <v>106</v>
      </c>
      <c r="C1410" s="5">
        <v>45785</v>
      </c>
      <c r="D1410" s="6" t="str">
        <f>VLOOKUP(B1410,辅助信息!E:K,7,FALSE)</f>
        <v>JWDDCD2024101600133</v>
      </c>
      <c r="E1410" s="6" t="str">
        <f>VLOOKUP(F1410,辅助信息!A:B,2,FALSE)</f>
        <v>螺纹钢</v>
      </c>
      <c r="F1410" s="4" t="s">
        <v>19</v>
      </c>
      <c r="G1410" s="7">
        <v>21</v>
      </c>
      <c r="H1410" s="117">
        <f>_xlfn.XLOOKUP(C1410&amp;F1410&amp;I1410&amp;J1410,'[1]2025年已发货'!$F:$F&amp;'[1]2025年已发货'!$C:$C&amp;'[1]2025年已发货'!$G:$G&amp;'[1]2025年已发货'!$H:$H,'[1]2025年已发货'!$E:$E,"未发货")</f>
        <v>12</v>
      </c>
      <c r="I1410" s="6" t="str">
        <f>VLOOKUP(B1410,辅助信息!E:I,3,FALSE)</f>
        <v>（五冶钢构宜宾高县月江镇建设项目）  四川省宜宾市高县月江镇刚记超市斜对面(还阳组团沪碳二期项目)</v>
      </c>
      <c r="J1410" s="6" t="str">
        <f>VLOOKUP(B1410,辅助信息!E:I,4,FALSE)</f>
        <v>张朝亮</v>
      </c>
      <c r="K1410" s="6">
        <f>VLOOKUP(J1410,辅助信息!H:I,2,FALSE)</f>
        <v>15228205853</v>
      </c>
      <c r="L1410" s="133" t="str">
        <f>VLOOKUP(B1410,辅助信息!E:J,6,FALSE)</f>
        <v>提前联系到场规格</v>
      </c>
      <c r="M1410" s="98">
        <v>45785</v>
      </c>
      <c r="O1410" s="71">
        <f ca="1" t="shared" si="69"/>
        <v>0</v>
      </c>
      <c r="P1410" s="71">
        <f ca="1" t="shared" si="70"/>
        <v>1</v>
      </c>
      <c r="Q1410" s="72" t="str">
        <f>VLOOKUP(B1410,辅助信息!E:M,9,FALSE)</f>
        <v>ZTWM-CDGS-XS-2024-0169-中冶西部钢构-宜宾市南溪区幸福路东路,高县月江镇建设项目</v>
      </c>
      <c r="R1410" s="72" t="str">
        <f>_xlfn._xlws.FILTER(辅助信息!D:D,辅助信息!E:E=B1410)</f>
        <v>五冶钢构-宜宾市南溪区高县月江镇建设项目</v>
      </c>
    </row>
    <row r="1411" hidden="1" spans="2:18">
      <c r="B1411" s="4" t="s">
        <v>106</v>
      </c>
      <c r="C1411" s="5">
        <v>45785</v>
      </c>
      <c r="D1411" s="6" t="str">
        <f>VLOOKUP(B1411,辅助信息!E:K,7,FALSE)</f>
        <v>JWDDCD2024101600133</v>
      </c>
      <c r="E1411" s="6" t="str">
        <f>VLOOKUP(F1411,辅助信息!A:B,2,FALSE)</f>
        <v>螺纹钢</v>
      </c>
      <c r="F1411" s="4" t="s">
        <v>33</v>
      </c>
      <c r="G1411" s="7">
        <v>9</v>
      </c>
      <c r="H1411" s="117" t="str">
        <f>_xlfn.XLOOKUP(C1411&amp;F1411&amp;I1411&amp;J1411,'[1]2025年已发货'!$F:$F&amp;'[1]2025年已发货'!$C:$C&amp;'[1]2025年已发货'!$G:$G&amp;'[1]2025年已发货'!$H:$H,'[1]2025年已发货'!$E:$E,"未发货")</f>
        <v>未发货</v>
      </c>
      <c r="I1411" s="6" t="str">
        <f>VLOOKUP(B1411,辅助信息!E:I,3,FALSE)</f>
        <v>（五冶钢构宜宾高县月江镇建设项目）  四川省宜宾市高县月江镇刚记超市斜对面(还阳组团沪碳二期项目)</v>
      </c>
      <c r="J1411" s="6" t="str">
        <f>VLOOKUP(B1411,辅助信息!E:I,4,FALSE)</f>
        <v>张朝亮</v>
      </c>
      <c r="K1411" s="6">
        <f>VLOOKUP(J1411,辅助信息!H:I,2,FALSE)</f>
        <v>15228205853</v>
      </c>
      <c r="L1411" s="133" t="str">
        <f>VLOOKUP(B1411,辅助信息!E:J,6,FALSE)</f>
        <v>提前联系到场规格</v>
      </c>
      <c r="M1411" s="98">
        <v>45785</v>
      </c>
      <c r="O1411" s="71">
        <f ca="1" t="shared" si="69"/>
        <v>0</v>
      </c>
      <c r="P1411" s="71">
        <f ca="1" t="shared" si="70"/>
        <v>1</v>
      </c>
      <c r="Q1411" s="72" t="str">
        <f>VLOOKUP(B1411,辅助信息!E:M,9,FALSE)</f>
        <v>ZTWM-CDGS-XS-2024-0169-中冶西部钢构-宜宾市南溪区幸福路东路,高县月江镇建设项目</v>
      </c>
      <c r="R1411" s="72" t="str">
        <f>_xlfn._xlws.FILTER(辅助信息!D:D,辅助信息!E:E=B1411)</f>
        <v>五冶钢构-宜宾市南溪区高县月江镇建设项目</v>
      </c>
    </row>
    <row r="1412" hidden="1" spans="2:18">
      <c r="B1412" s="4" t="s">
        <v>106</v>
      </c>
      <c r="C1412" s="5">
        <v>45785</v>
      </c>
      <c r="D1412" s="6" t="str">
        <f>VLOOKUP(B1412,辅助信息!E:K,7,FALSE)</f>
        <v>JWDDCD2024101600133</v>
      </c>
      <c r="E1412" s="6" t="str">
        <f>VLOOKUP(F1412,辅助信息!A:B,2,FALSE)</f>
        <v>螺纹钢</v>
      </c>
      <c r="F1412" s="4" t="s">
        <v>28</v>
      </c>
      <c r="G1412" s="7">
        <v>21</v>
      </c>
      <c r="H1412" s="117" t="str">
        <f>_xlfn.XLOOKUP(C1412&amp;F1412&amp;I1412&amp;J1412,'[1]2025年已发货'!$F:$F&amp;'[1]2025年已发货'!$C:$C&amp;'[1]2025年已发货'!$G:$G&amp;'[1]2025年已发货'!$H:$H,'[1]2025年已发货'!$E:$E,"未发货")</f>
        <v>未发货</v>
      </c>
      <c r="I1412" s="6" t="str">
        <f>VLOOKUP(B1412,辅助信息!E:I,3,FALSE)</f>
        <v>（五冶钢构宜宾高县月江镇建设项目）  四川省宜宾市高县月江镇刚记超市斜对面(还阳组团沪碳二期项目)</v>
      </c>
      <c r="J1412" s="6" t="str">
        <f>VLOOKUP(B1412,辅助信息!E:I,4,FALSE)</f>
        <v>张朝亮</v>
      </c>
      <c r="K1412" s="6">
        <f>VLOOKUP(J1412,辅助信息!H:I,2,FALSE)</f>
        <v>15228205853</v>
      </c>
      <c r="L1412" s="133" t="str">
        <f>VLOOKUP(B1412,辅助信息!E:J,6,FALSE)</f>
        <v>提前联系到场规格</v>
      </c>
      <c r="M1412" s="98">
        <v>45785</v>
      </c>
      <c r="O1412" s="71">
        <f ca="1" t="shared" si="69"/>
        <v>0</v>
      </c>
      <c r="P1412" s="71">
        <f ca="1" t="shared" si="70"/>
        <v>1</v>
      </c>
      <c r="Q1412" s="72" t="str">
        <f>VLOOKUP(B1412,辅助信息!E:M,9,FALSE)</f>
        <v>ZTWM-CDGS-XS-2024-0169-中冶西部钢构-宜宾市南溪区幸福路东路,高县月江镇建设项目</v>
      </c>
      <c r="R1412" s="72" t="str">
        <f>_xlfn._xlws.FILTER(辅助信息!D:D,辅助信息!E:E=B1412)</f>
        <v>五冶钢构-宜宾市南溪区高县月江镇建设项目</v>
      </c>
    </row>
    <row r="1413" hidden="1" spans="2:18">
      <c r="B1413" s="4" t="s">
        <v>106</v>
      </c>
      <c r="C1413" s="5">
        <v>45785</v>
      </c>
      <c r="D1413" s="6" t="str">
        <f>VLOOKUP(B1413,辅助信息!E:K,7,FALSE)</f>
        <v>JWDDCD2024101600133</v>
      </c>
      <c r="E1413" s="6" t="str">
        <f>VLOOKUP(F1413,辅助信息!A:B,2,FALSE)</f>
        <v>螺纹钢</v>
      </c>
      <c r="F1413" s="4" t="s">
        <v>18</v>
      </c>
      <c r="G1413" s="7">
        <v>12</v>
      </c>
      <c r="H1413" s="117">
        <f>_xlfn.XLOOKUP(C1413&amp;F1413&amp;I1413&amp;J1413,'[1]2025年已发货'!$F:$F&amp;'[1]2025年已发货'!$C:$C&amp;'[1]2025年已发货'!$G:$G&amp;'[1]2025年已发货'!$H:$H,'[1]2025年已发货'!$E:$E,"未发货")</f>
        <v>12</v>
      </c>
      <c r="I1413" s="6" t="str">
        <f>VLOOKUP(B1413,辅助信息!E:I,3,FALSE)</f>
        <v>（五冶钢构宜宾高县月江镇建设项目）  四川省宜宾市高县月江镇刚记超市斜对面(还阳组团沪碳二期项目)</v>
      </c>
      <c r="J1413" s="6" t="str">
        <f>VLOOKUP(B1413,辅助信息!E:I,4,FALSE)</f>
        <v>张朝亮</v>
      </c>
      <c r="K1413" s="6">
        <f>VLOOKUP(J1413,辅助信息!H:I,2,FALSE)</f>
        <v>15228205853</v>
      </c>
      <c r="L1413" s="133" t="str">
        <f>VLOOKUP(B1413,辅助信息!E:J,6,FALSE)</f>
        <v>提前联系到场规格</v>
      </c>
      <c r="M1413" s="98">
        <v>45785</v>
      </c>
      <c r="O1413" s="71">
        <f ca="1" t="shared" si="69"/>
        <v>0</v>
      </c>
      <c r="P1413" s="71">
        <f ca="1" t="shared" si="70"/>
        <v>1</v>
      </c>
      <c r="Q1413" s="72" t="str">
        <f>VLOOKUP(B1413,辅助信息!E:M,9,FALSE)</f>
        <v>ZTWM-CDGS-XS-2024-0169-中冶西部钢构-宜宾市南溪区幸福路东路,高县月江镇建设项目</v>
      </c>
      <c r="R1413" s="72" t="str">
        <f>_xlfn._xlws.FILTER(辅助信息!D:D,辅助信息!E:E=B1413)</f>
        <v>五冶钢构-宜宾市南溪区高县月江镇建设项目</v>
      </c>
    </row>
    <row r="1414" hidden="1" spans="2:18">
      <c r="B1414" s="103" t="s">
        <v>127</v>
      </c>
      <c r="C1414" s="5">
        <v>45785</v>
      </c>
      <c r="D1414" s="6" t="str">
        <f>VLOOKUP(B1414,辅助信息!E:K,7,FALSE)</f>
        <v>JWDDCD2025021900064</v>
      </c>
      <c r="E1414" s="6" t="str">
        <f>VLOOKUP(F1414,辅助信息!A:B,2,FALSE)</f>
        <v>盘螺</v>
      </c>
      <c r="F1414" s="4" t="s">
        <v>49</v>
      </c>
      <c r="G1414" s="7">
        <v>12</v>
      </c>
      <c r="H1414" s="117" t="str">
        <f>_xlfn.XLOOKUP(C1414&amp;F1414&amp;I1414&amp;J1414,'[1]2025年已发货'!$F:$F&amp;'[1]2025年已发货'!$C:$C&amp;'[1]2025年已发货'!$G:$G&amp;'[1]2025年已发货'!$H:$H,'[1]2025年已发货'!$E:$E,"未发货")</f>
        <v>未发货</v>
      </c>
      <c r="I1414" s="6" t="str">
        <f>VLOOKUP(B1414,辅助信息!E:I,3,FALSE)</f>
        <v>(五冶钢构医学科学产业园建设项目房建三部-管网总坪)四川省南充市顺庆区搬罾街道学府大道二段</v>
      </c>
      <c r="J1414" s="6" t="str">
        <f>VLOOKUP(B1414,辅助信息!E:I,4,FALSE)</f>
        <v>郑林</v>
      </c>
      <c r="K1414" s="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8">
        <v>45785</v>
      </c>
      <c r="O1414" s="71">
        <f ca="1" t="shared" ref="O1414:O1420" si="71">IF(OR(M1414="",N1414&lt;&gt;""),"",MAX(M1414-TODAY(),0))</f>
        <v>0</v>
      </c>
      <c r="P1414" s="71">
        <f ca="1" t="shared" si="70"/>
        <v>1</v>
      </c>
      <c r="Q1414" s="72" t="str">
        <f>VLOOKUP(B1414,辅助信息!E:M,9,FALSE)</f>
        <v>ZTWM-CDGS-XS-2024-0248-五冶钢构-南充市医学院项目</v>
      </c>
      <c r="R1414" s="72" t="str">
        <f>_xlfn._xlws.FILTER(辅助信息!D:D,辅助信息!E:E=B1414)</f>
        <v>五冶钢构南充医学科学产业园建设项目</v>
      </c>
    </row>
    <row r="1415" hidden="1" spans="2:18">
      <c r="B1415" s="103" t="s">
        <v>127</v>
      </c>
      <c r="C1415" s="5">
        <v>45785</v>
      </c>
      <c r="D1415" s="6" t="str">
        <f>VLOOKUP(B1415,辅助信息!E:K,7,FALSE)</f>
        <v>JWDDCD2025021900064</v>
      </c>
      <c r="E1415" s="6" t="str">
        <f>VLOOKUP(F1415,辅助信息!A:B,2,FALSE)</f>
        <v>盘螺</v>
      </c>
      <c r="F1415" s="4" t="s">
        <v>41</v>
      </c>
      <c r="G1415" s="7">
        <v>10</v>
      </c>
      <c r="H1415" s="117" t="str">
        <f>_xlfn.XLOOKUP(C1415&amp;F1415&amp;I1415&amp;J1415,'[1]2025年已发货'!$F:$F&amp;'[1]2025年已发货'!$C:$C&amp;'[1]2025年已发货'!$G:$G&amp;'[1]2025年已发货'!$H:$H,'[1]2025年已发货'!$E:$E,"未发货")</f>
        <v>未发货</v>
      </c>
      <c r="I1415" s="6" t="str">
        <f>VLOOKUP(B1415,辅助信息!E:I,3,FALSE)</f>
        <v>(五冶钢构医学科学产业园建设项目房建三部-管网总坪)四川省南充市顺庆区搬罾街道学府大道二段</v>
      </c>
      <c r="J1415" s="6" t="str">
        <f>VLOOKUP(B1415,辅助信息!E:I,4,FALSE)</f>
        <v>郑林</v>
      </c>
      <c r="K1415" s="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8">
        <v>45785</v>
      </c>
      <c r="O1415" s="71">
        <f ca="1" t="shared" si="71"/>
        <v>0</v>
      </c>
      <c r="P1415" s="71">
        <f ca="1" t="shared" si="70"/>
        <v>1</v>
      </c>
      <c r="Q1415" s="72" t="str">
        <f>VLOOKUP(B1415,辅助信息!E:M,9,FALSE)</f>
        <v>ZTWM-CDGS-XS-2024-0248-五冶钢构-南充市医学院项目</v>
      </c>
      <c r="R1415" s="72" t="str">
        <f>_xlfn._xlws.FILTER(辅助信息!D:D,辅助信息!E:E=B1415)</f>
        <v>五冶钢构南充医学科学产业园建设项目</v>
      </c>
    </row>
    <row r="1416" hidden="1" spans="2:18">
      <c r="B1416" s="103" t="s">
        <v>127</v>
      </c>
      <c r="C1416" s="5">
        <v>45785</v>
      </c>
      <c r="D1416" s="6" t="str">
        <f>VLOOKUP(B1416,辅助信息!E:K,7,FALSE)</f>
        <v>JWDDCD2025021900064</v>
      </c>
      <c r="E1416" s="6" t="str">
        <f>VLOOKUP(F1416,辅助信息!A:B,2,FALSE)</f>
        <v>螺纹钢</v>
      </c>
      <c r="F1416" s="4" t="s">
        <v>27</v>
      </c>
      <c r="G1416" s="7">
        <v>13</v>
      </c>
      <c r="H1416" s="117" t="str">
        <f>_xlfn.XLOOKUP(C1416&amp;F1416&amp;I1416&amp;J1416,'[1]2025年已发货'!$F:$F&amp;'[1]2025年已发货'!$C:$C&amp;'[1]2025年已发货'!$G:$G&amp;'[1]2025年已发货'!$H:$H,'[1]2025年已发货'!$E:$E,"未发货")</f>
        <v>未发货</v>
      </c>
      <c r="I1416" s="6" t="str">
        <f>VLOOKUP(B1416,辅助信息!E:I,3,FALSE)</f>
        <v>(五冶钢构医学科学产业园建设项目房建三部-管网总坪)四川省南充市顺庆区搬罾街道学府大道二段</v>
      </c>
      <c r="J1416" s="6" t="str">
        <f>VLOOKUP(B1416,辅助信息!E:I,4,FALSE)</f>
        <v>郑林</v>
      </c>
      <c r="K1416" s="6">
        <f>VLOOKUP(J1416,辅助信息!H:I,2,FALSE)</f>
        <v>18349955455</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8">
        <v>45785</v>
      </c>
      <c r="O1416" s="71">
        <f ca="1" t="shared" si="71"/>
        <v>0</v>
      </c>
      <c r="P1416" s="71">
        <f ca="1" t="shared" si="70"/>
        <v>1</v>
      </c>
      <c r="Q1416" s="72" t="str">
        <f>VLOOKUP(B1416,辅助信息!E:M,9,FALSE)</f>
        <v>ZTWM-CDGS-XS-2024-0248-五冶钢构-南充市医学院项目</v>
      </c>
      <c r="R1416" s="72" t="str">
        <f>_xlfn._xlws.FILTER(辅助信息!D:D,辅助信息!E:E=B1416)</f>
        <v>五冶钢构南充医学科学产业园建设项目</v>
      </c>
    </row>
    <row r="1417" hidden="1" spans="2:18">
      <c r="B1417" s="135" t="s">
        <v>72</v>
      </c>
      <c r="C1417" s="5">
        <v>45785</v>
      </c>
      <c r="D1417" s="6" t="str">
        <f>VLOOKUP(B1417,辅助信息!E:K,7,FALSE)</f>
        <v>JWDDCD2025021900064</v>
      </c>
      <c r="E1417" s="6" t="str">
        <f>VLOOKUP(F1417,辅助信息!A:B,2,FALSE)</f>
        <v>盘螺</v>
      </c>
      <c r="F1417" s="6" t="s">
        <v>49</v>
      </c>
      <c r="G1417" s="117">
        <v>5</v>
      </c>
      <c r="H1417" s="117" t="str">
        <f>_xlfn.XLOOKUP(C1417&amp;F1417&amp;I1417&amp;J1417,'[1]2025年已发货'!$F:$F&amp;'[1]2025年已发货'!$C:$C&amp;'[1]2025年已发货'!$G:$G&amp;'[1]2025年已发货'!$H:$H,'[1]2025年已发货'!$E:$E,"未发货")</f>
        <v>未发货</v>
      </c>
      <c r="I1417" s="6" t="str">
        <f>VLOOKUP(B1417,辅助信息!E:I,3,FALSE)</f>
        <v>(五冶钢构医学科学产业园建设项目房建二部-网羽馆（6-5）)四川省南充市顺庆区搬罾街道学府大道二段</v>
      </c>
      <c r="J1417" s="6" t="str">
        <f>VLOOKUP(B1417,辅助信息!E:I,4,FALSE)</f>
        <v>安南</v>
      </c>
      <c r="K1417" s="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8">
        <v>45785</v>
      </c>
      <c r="O1417" s="71">
        <f ca="1" t="shared" si="71"/>
        <v>0</v>
      </c>
      <c r="P1417" s="71">
        <f ca="1" t="shared" si="70"/>
        <v>1</v>
      </c>
      <c r="Q1417" s="72" t="str">
        <f>VLOOKUP(B1417,辅助信息!E:M,9,FALSE)</f>
        <v>ZTWM-CDGS-XS-2024-0248-五冶钢构-南充市医学院项目</v>
      </c>
      <c r="R1417" s="72" t="str">
        <f>_xlfn._xlws.FILTER(辅助信息!D:D,辅助信息!E:E=B1417)</f>
        <v>五冶钢构南充医学科学产业园建设项目</v>
      </c>
    </row>
    <row r="1418" hidden="1" spans="2:18">
      <c r="B1418" s="135" t="s">
        <v>72</v>
      </c>
      <c r="C1418" s="5">
        <v>45785</v>
      </c>
      <c r="D1418" s="6" t="str">
        <f>VLOOKUP(B1418,辅助信息!E:K,7,FALSE)</f>
        <v>JWDDCD2025021900064</v>
      </c>
      <c r="E1418" s="6" t="str">
        <f>VLOOKUP(F1418,辅助信息!A:B,2,FALSE)</f>
        <v>盘螺</v>
      </c>
      <c r="F1418" s="6" t="s">
        <v>40</v>
      </c>
      <c r="G1418" s="117">
        <v>2.5</v>
      </c>
      <c r="H1418" s="117" t="str">
        <f>_xlfn.XLOOKUP(C1418&amp;F1418&amp;I1418&amp;J1418,'[1]2025年已发货'!$F:$F&amp;'[1]2025年已发货'!$C:$C&amp;'[1]2025年已发货'!$G:$G&amp;'[1]2025年已发货'!$H:$H,'[1]2025年已发货'!$E:$E,"未发货")</f>
        <v>未发货</v>
      </c>
      <c r="I1418" s="6" t="str">
        <f>VLOOKUP(B1418,辅助信息!E:I,3,FALSE)</f>
        <v>(五冶钢构医学科学产业园建设项目房建二部-网羽馆（6-5）)四川省南充市顺庆区搬罾街道学府大道二段</v>
      </c>
      <c r="J1418" s="6" t="str">
        <f>VLOOKUP(B1418,辅助信息!E:I,4,FALSE)</f>
        <v>安南</v>
      </c>
      <c r="K1418" s="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8">
        <v>45785</v>
      </c>
      <c r="O1418" s="71">
        <f ca="1" t="shared" si="71"/>
        <v>0</v>
      </c>
      <c r="P1418" s="71">
        <f ca="1" t="shared" si="70"/>
        <v>1</v>
      </c>
      <c r="Q1418" s="72" t="str">
        <f>VLOOKUP(B1418,辅助信息!E:M,9,FALSE)</f>
        <v>ZTWM-CDGS-XS-2024-0248-五冶钢构-南充市医学院项目</v>
      </c>
      <c r="R1418" s="72" t="str">
        <f>_xlfn._xlws.FILTER(辅助信息!D:D,辅助信息!E:E=B1418)</f>
        <v>五冶钢构南充医学科学产业园建设项目</v>
      </c>
    </row>
    <row r="1419" hidden="1" spans="2:18">
      <c r="B1419" s="135" t="s">
        <v>72</v>
      </c>
      <c r="C1419" s="5">
        <v>45785</v>
      </c>
      <c r="D1419" s="6" t="str">
        <f>VLOOKUP(B1419,辅助信息!E:K,7,FALSE)</f>
        <v>JWDDCD2025021900064</v>
      </c>
      <c r="E1419" s="6" t="str">
        <f>VLOOKUP(F1419,辅助信息!A:B,2,FALSE)</f>
        <v>螺纹钢</v>
      </c>
      <c r="F1419" s="6" t="s">
        <v>27</v>
      </c>
      <c r="G1419" s="117">
        <v>25</v>
      </c>
      <c r="H1419" s="117" t="str">
        <f>_xlfn.XLOOKUP(C1419&amp;F1419&amp;I1419&amp;J1419,'[1]2025年已发货'!$F:$F&amp;'[1]2025年已发货'!$C:$C&amp;'[1]2025年已发货'!$G:$G&amp;'[1]2025年已发货'!$H:$H,'[1]2025年已发货'!$E:$E,"未发货")</f>
        <v>未发货</v>
      </c>
      <c r="I1419" s="6" t="str">
        <f>VLOOKUP(B1419,辅助信息!E:I,3,FALSE)</f>
        <v>(五冶钢构医学科学产业园建设项目房建二部-网羽馆（6-5）)四川省南充市顺庆区搬罾街道学府大道二段</v>
      </c>
      <c r="J1419" s="6" t="str">
        <f>VLOOKUP(B1419,辅助信息!E:I,4,FALSE)</f>
        <v>安南</v>
      </c>
      <c r="K1419" s="6">
        <f>VLOOKUP(J1419,辅助信息!H:I,2,FALSE)</f>
        <v>19950525030</v>
      </c>
      <c r="L1419" s="133" t="str">
        <f>VLOOKUP(B1419,辅助信息!E:J,6,FALSE)</f>
        <v>送货单：送货单位：南充思临新材料科技有限公司,收货单位：五冶集团川北(南充)建设有限公司,项目名称：南充医学科学产业园,送货车型13米,装货前联系收货人核实到场规格</v>
      </c>
      <c r="M1419" s="98">
        <v>45785</v>
      </c>
      <c r="O1419" s="71">
        <f ca="1" t="shared" si="71"/>
        <v>0</v>
      </c>
      <c r="P1419" s="71">
        <f ca="1" t="shared" si="70"/>
        <v>1</v>
      </c>
      <c r="Q1419" s="72" t="str">
        <f>VLOOKUP(B1419,辅助信息!E:M,9,FALSE)</f>
        <v>ZTWM-CDGS-XS-2024-0248-五冶钢构-南充市医学院项目</v>
      </c>
      <c r="R1419" s="72" t="str">
        <f>_xlfn._xlws.FILTER(辅助信息!D:D,辅助信息!E:E=B1419)</f>
        <v>五冶钢构南充医学科学产业园建设项目</v>
      </c>
    </row>
    <row r="1420" hidden="1" spans="1:18">
      <c r="A1420" s="69" t="s">
        <v>100</v>
      </c>
      <c r="B1420" s="4" t="s">
        <v>135</v>
      </c>
      <c r="C1420" s="5">
        <v>45785</v>
      </c>
      <c r="D1420" s="6" t="str">
        <f>VLOOKUP(B1420,辅助信息!E:K,7,FALSE)</f>
        <v>JWDDCD2025050800080</v>
      </c>
      <c r="E1420" s="6" t="str">
        <f>VLOOKUP(F1420,辅助信息!A:B,2,FALSE)</f>
        <v>螺纹钢</v>
      </c>
      <c r="F1420" s="4" t="s">
        <v>130</v>
      </c>
      <c r="G1420" s="7">
        <v>70</v>
      </c>
      <c r="H1420" s="117">
        <f>_xlfn.XLOOKUP(C1420&amp;F1420&amp;I1420&amp;J1420,'[1]2025年已发货'!$F:$F&amp;'[1]2025年已发货'!$C:$C&amp;'[1]2025年已发货'!$G:$G&amp;'[1]2025年已发货'!$H:$H,'[1]2025年已发货'!$E:$E,"未发货")</f>
        <v>35</v>
      </c>
      <c r="I1420" s="6" t="str">
        <f>VLOOKUP(B1420,辅助信息!E:I,3,FALSE)</f>
        <v>(宜宾兴港三江新区长江工业园建设项目-M2-2#厂房)宜宾市翠屏区宜宾汽车零部件配套产业基地(纬五路南)</v>
      </c>
      <c r="J1420" s="6" t="str">
        <f>VLOOKUP(B1420,辅助信息!E:I,4,FALSE)</f>
        <v>王涛</v>
      </c>
      <c r="K1420" s="6">
        <f>VLOOKUP(J1420,辅助信息!H:I,2,FALSE)</f>
        <v>18381110677</v>
      </c>
      <c r="L1420" s="133" t="str">
        <f>VLOOKUP(B1420,辅助信息!E:J,6,FALSE)</f>
        <v>装货前联系收货人核实到场规格，货物最下面用方木垫下方便卸货</v>
      </c>
      <c r="M1420" s="98">
        <v>45785</v>
      </c>
      <c r="O1420" s="71">
        <f ca="1" t="shared" si="71"/>
        <v>0</v>
      </c>
      <c r="P1420" s="71">
        <f ca="1" t="shared" si="70"/>
        <v>1</v>
      </c>
      <c r="Q1420" s="72" t="str">
        <f>VLOOKUP(B1420,辅助信息!E:M,9,FALSE)</f>
        <v>ZTWM-CDGS-XS-2025-0059-宜宾兴港建材-宜宾冷链项目</v>
      </c>
      <c r="R1420" s="72" t="str">
        <f>_xlfn._xlws.FILTER(辅助信息!D:D,辅助信息!E:E=B1420)</f>
        <v>宜宾兴港三江新区长江工业园建设项目</v>
      </c>
    </row>
    <row r="1421" hidden="1" spans="2:18">
      <c r="B1421" s="4" t="s">
        <v>81</v>
      </c>
      <c r="C1421" s="5">
        <v>45785</v>
      </c>
      <c r="D1421" s="6" t="str">
        <f>VLOOKUP(B1421,辅助信息!E:K,7,FALSE)</f>
        <v>JWDDCD2025050700178</v>
      </c>
      <c r="E1421" s="6" t="str">
        <f>VLOOKUP(F1421,辅助信息!A:B,2,FALSE)</f>
        <v>高线</v>
      </c>
      <c r="F1421" s="4" t="s">
        <v>53</v>
      </c>
      <c r="G1421" s="7">
        <v>5</v>
      </c>
      <c r="H1421" s="117" t="str">
        <f>_xlfn.XLOOKUP(C1421&amp;F1421&amp;I1421&amp;J1421,'[1]2025年已发货'!$F:$F&amp;'[1]2025年已发货'!$C:$C&amp;'[1]2025年已发货'!$G:$G&amp;'[1]2025年已发货'!$H:$H,'[1]2025年已发货'!$E:$E,"未发货")</f>
        <v>未发货</v>
      </c>
      <c r="I1421" s="6" t="str">
        <f>VLOOKUP(B1421,辅助信息!E:I,3,FALSE)</f>
        <v>（华西简阳西城嘉苑）四川省成都市简阳市简城街道高屋村</v>
      </c>
      <c r="J1421" s="6" t="str">
        <f>VLOOKUP(B1421,辅助信息!E:I,4,FALSE)</f>
        <v>张瀚镭</v>
      </c>
      <c r="K1421" s="6">
        <f>VLOOKUP(J1421,辅助信息!H:I,2,FALSE)</f>
        <v>15884666220</v>
      </c>
      <c r="L1421" s="133" t="str">
        <f>VLOOKUP(B1421,辅助信息!E:J,6,FALSE)</f>
        <v>优先威钢发货,我方卸车,新老国标钢厂不加价可直发</v>
      </c>
      <c r="M1421" s="98">
        <v>45787</v>
      </c>
      <c r="O1421" s="71">
        <f ca="1" t="shared" ref="O1421:O1472" si="72">IF(OR(M1421="",N1421&lt;&gt;""),"",MAX(M1421-TODAY(),0))</f>
        <v>1</v>
      </c>
      <c r="P1421" s="71">
        <f ca="1" t="shared" si="70"/>
        <v>0</v>
      </c>
      <c r="Q1421" s="72" t="str">
        <f>VLOOKUP(B1421,辅助信息!E:M,9,FALSE)</f>
        <v>ZTWM-CDGS-XS-2024-0030-华西集采-简州大道</v>
      </c>
      <c r="R1421" s="72" t="str">
        <f>_xlfn._xlws.FILTER(辅助信息!D:D,辅助信息!E:E=B1421)</f>
        <v>华西简阳西城嘉苑</v>
      </c>
    </row>
    <row r="1422" hidden="1" spans="2:18">
      <c r="B1422" s="4" t="s">
        <v>81</v>
      </c>
      <c r="C1422" s="5">
        <v>45785</v>
      </c>
      <c r="D1422" s="6" t="str">
        <f>VLOOKUP(B1422,辅助信息!E:K,7,FALSE)</f>
        <v>JWDDCD2025050700178</v>
      </c>
      <c r="E1422" s="6" t="str">
        <f>VLOOKUP(F1422,辅助信息!A:B,2,FALSE)</f>
        <v>盘螺</v>
      </c>
      <c r="F1422" s="4" t="s">
        <v>49</v>
      </c>
      <c r="G1422" s="7">
        <v>2</v>
      </c>
      <c r="H1422" s="117" t="str">
        <f>_xlfn.XLOOKUP(C1422&amp;F1422&amp;I1422&amp;J1422,'[1]2025年已发货'!$F:$F&amp;'[1]2025年已发货'!$C:$C&amp;'[1]2025年已发货'!$G:$G&amp;'[1]2025年已发货'!$H:$H,'[1]2025年已发货'!$E:$E,"未发货")</f>
        <v>未发货</v>
      </c>
      <c r="I1422" s="6" t="str">
        <f>VLOOKUP(B1422,辅助信息!E:I,3,FALSE)</f>
        <v>（华西简阳西城嘉苑）四川省成都市简阳市简城街道高屋村</v>
      </c>
      <c r="J1422" s="6" t="str">
        <f>VLOOKUP(B1422,辅助信息!E:I,4,FALSE)</f>
        <v>张瀚镭</v>
      </c>
      <c r="K1422" s="6">
        <f>VLOOKUP(J1422,辅助信息!H:I,2,FALSE)</f>
        <v>15884666220</v>
      </c>
      <c r="L1422" s="133" t="str">
        <f>VLOOKUP(B1422,辅助信息!E:J,6,FALSE)</f>
        <v>优先威钢发货,我方卸车,新老国标钢厂不加价可直发</v>
      </c>
      <c r="M1422" s="98">
        <v>45787</v>
      </c>
      <c r="O1422" s="71">
        <f ca="1" t="shared" si="72"/>
        <v>1</v>
      </c>
      <c r="P1422" s="71">
        <f ca="1" t="shared" si="70"/>
        <v>0</v>
      </c>
      <c r="Q1422" s="72" t="str">
        <f>VLOOKUP(B1422,辅助信息!E:M,9,FALSE)</f>
        <v>ZTWM-CDGS-XS-2024-0030-华西集采-简州大道</v>
      </c>
      <c r="R1422" s="72" t="str">
        <f>_xlfn._xlws.FILTER(辅助信息!D:D,辅助信息!E:E=B1422)</f>
        <v>华西简阳西城嘉苑</v>
      </c>
    </row>
    <row r="1423" hidden="1" spans="2:18">
      <c r="B1423" s="4" t="s">
        <v>81</v>
      </c>
      <c r="C1423" s="5">
        <v>45785</v>
      </c>
      <c r="D1423" s="6" t="str">
        <f>VLOOKUP(B1423,辅助信息!E:K,7,FALSE)</f>
        <v>JWDDCD2025050700178</v>
      </c>
      <c r="E1423" s="6" t="str">
        <f>VLOOKUP(F1423,辅助信息!A:B,2,FALSE)</f>
        <v>盘螺</v>
      </c>
      <c r="F1423" s="4" t="s">
        <v>40</v>
      </c>
      <c r="G1423" s="7">
        <v>11</v>
      </c>
      <c r="H1423" s="117" t="str">
        <f>_xlfn.XLOOKUP(C1423&amp;F1423&amp;I1423&amp;J1423,'[1]2025年已发货'!$F:$F&amp;'[1]2025年已发货'!$C:$C&amp;'[1]2025年已发货'!$G:$G&amp;'[1]2025年已发货'!$H:$H,'[1]2025年已发货'!$E:$E,"未发货")</f>
        <v>未发货</v>
      </c>
      <c r="I1423" s="6" t="str">
        <f>VLOOKUP(B1423,辅助信息!E:I,3,FALSE)</f>
        <v>（华西简阳西城嘉苑）四川省成都市简阳市简城街道高屋村</v>
      </c>
      <c r="J1423" s="6" t="str">
        <f>VLOOKUP(B1423,辅助信息!E:I,4,FALSE)</f>
        <v>张瀚镭</v>
      </c>
      <c r="K1423" s="6">
        <f>VLOOKUP(J1423,辅助信息!H:I,2,FALSE)</f>
        <v>15884666220</v>
      </c>
      <c r="L1423" s="133" t="str">
        <f>VLOOKUP(B1423,辅助信息!E:J,6,FALSE)</f>
        <v>优先威钢发货,我方卸车,新老国标钢厂不加价可直发</v>
      </c>
      <c r="M1423" s="98">
        <v>45787</v>
      </c>
      <c r="O1423" s="71">
        <f ca="1" t="shared" si="72"/>
        <v>1</v>
      </c>
      <c r="P1423" s="71">
        <f ca="1" t="shared" si="70"/>
        <v>0</v>
      </c>
      <c r="Q1423" s="72" t="str">
        <f>VLOOKUP(B1423,辅助信息!E:M,9,FALSE)</f>
        <v>ZTWM-CDGS-XS-2024-0030-华西集采-简州大道</v>
      </c>
      <c r="R1423" s="72" t="str">
        <f>_xlfn._xlws.FILTER(辅助信息!D:D,辅助信息!E:E=B1423)</f>
        <v>华西简阳西城嘉苑</v>
      </c>
    </row>
    <row r="1424" hidden="1" spans="2:18">
      <c r="B1424" s="4" t="s">
        <v>81</v>
      </c>
      <c r="C1424" s="5">
        <v>45785</v>
      </c>
      <c r="D1424" s="6" t="str">
        <f>VLOOKUP(B1424,辅助信息!E:K,7,FALSE)</f>
        <v>JWDDCD2025050700178</v>
      </c>
      <c r="E1424" s="6" t="str">
        <f>VLOOKUP(F1424,辅助信息!A:B,2,FALSE)</f>
        <v>盘螺</v>
      </c>
      <c r="F1424" s="4" t="s">
        <v>41</v>
      </c>
      <c r="G1424" s="7">
        <v>68</v>
      </c>
      <c r="H1424" s="117" t="str">
        <f>_xlfn.XLOOKUP(C1424&amp;F1424&amp;I1424&amp;J1424,'[1]2025年已发货'!$F:$F&amp;'[1]2025年已发货'!$C:$C&amp;'[1]2025年已发货'!$G:$G&amp;'[1]2025年已发货'!$H:$H,'[1]2025年已发货'!$E:$E,"未发货")</f>
        <v>未发货</v>
      </c>
      <c r="I1424" s="6" t="str">
        <f>VLOOKUP(B1424,辅助信息!E:I,3,FALSE)</f>
        <v>（华西简阳西城嘉苑）四川省成都市简阳市简城街道高屋村</v>
      </c>
      <c r="J1424" s="6" t="str">
        <f>VLOOKUP(B1424,辅助信息!E:I,4,FALSE)</f>
        <v>张瀚镭</v>
      </c>
      <c r="K1424" s="6">
        <f>VLOOKUP(J1424,辅助信息!H:I,2,FALSE)</f>
        <v>15884666220</v>
      </c>
      <c r="L1424" s="133" t="str">
        <f>VLOOKUP(B1424,辅助信息!E:J,6,FALSE)</f>
        <v>优先威钢发货,我方卸车,新老国标钢厂不加价可直发</v>
      </c>
      <c r="M1424" s="98">
        <v>45787</v>
      </c>
      <c r="O1424" s="71">
        <f ca="1" t="shared" si="72"/>
        <v>1</v>
      </c>
      <c r="P1424" s="71">
        <f ca="1" t="shared" si="70"/>
        <v>0</v>
      </c>
      <c r="Q1424" s="72" t="str">
        <f>VLOOKUP(B1424,辅助信息!E:M,9,FALSE)</f>
        <v>ZTWM-CDGS-XS-2024-0030-华西集采-简州大道</v>
      </c>
      <c r="R1424" s="72" t="str">
        <f>_xlfn._xlws.FILTER(辅助信息!D:D,辅助信息!E:E=B1424)</f>
        <v>华西简阳西城嘉苑</v>
      </c>
    </row>
    <row r="1425" hidden="1" spans="2:18">
      <c r="B1425" s="4" t="s">
        <v>81</v>
      </c>
      <c r="C1425" s="5">
        <v>45785</v>
      </c>
      <c r="D1425" s="6" t="str">
        <f>VLOOKUP(B1425,辅助信息!E:K,7,FALSE)</f>
        <v>JWDDCD2025050700178</v>
      </c>
      <c r="E1425" s="6" t="str">
        <f>VLOOKUP(F1425,辅助信息!A:B,2,FALSE)</f>
        <v>盘螺</v>
      </c>
      <c r="F1425" s="4" t="s">
        <v>26</v>
      </c>
      <c r="G1425" s="7">
        <v>5</v>
      </c>
      <c r="H1425" s="117" t="str">
        <f>_xlfn.XLOOKUP(C1425&amp;F1425&amp;I1425&amp;J1425,'[1]2025年已发货'!$F:$F&amp;'[1]2025年已发货'!$C:$C&amp;'[1]2025年已发货'!$G:$G&amp;'[1]2025年已发货'!$H:$H,'[1]2025年已发货'!$E:$E,"未发货")</f>
        <v>未发货</v>
      </c>
      <c r="I1425" s="6" t="str">
        <f>VLOOKUP(B1425,辅助信息!E:I,3,FALSE)</f>
        <v>（华西简阳西城嘉苑）四川省成都市简阳市简城街道高屋村</v>
      </c>
      <c r="J1425" s="6" t="str">
        <f>VLOOKUP(B1425,辅助信息!E:I,4,FALSE)</f>
        <v>张瀚镭</v>
      </c>
      <c r="K1425" s="6">
        <f>VLOOKUP(J1425,辅助信息!H:I,2,FALSE)</f>
        <v>15884666220</v>
      </c>
      <c r="L1425" s="133" t="str">
        <f>VLOOKUP(B1425,辅助信息!E:J,6,FALSE)</f>
        <v>优先威钢发货,我方卸车,新老国标钢厂不加价可直发</v>
      </c>
      <c r="M1425" s="98">
        <v>45787</v>
      </c>
      <c r="O1425" s="71">
        <f ca="1" t="shared" si="72"/>
        <v>1</v>
      </c>
      <c r="P1425" s="71">
        <f ca="1" t="shared" si="70"/>
        <v>0</v>
      </c>
      <c r="Q1425" s="72" t="str">
        <f>VLOOKUP(B1425,辅助信息!E:M,9,FALSE)</f>
        <v>ZTWM-CDGS-XS-2024-0030-华西集采-简州大道</v>
      </c>
      <c r="R1425" s="72" t="str">
        <f>_xlfn._xlws.FILTER(辅助信息!D:D,辅助信息!E:E=B1425)</f>
        <v>华西简阳西城嘉苑</v>
      </c>
    </row>
    <row r="1426" hidden="1" spans="2:18">
      <c r="B1426" s="4" t="s">
        <v>81</v>
      </c>
      <c r="C1426" s="5">
        <v>45785</v>
      </c>
      <c r="D1426" s="6" t="str">
        <f>VLOOKUP(B1426,辅助信息!E:K,7,FALSE)</f>
        <v>JWDDCD2025050700178</v>
      </c>
      <c r="E1426" s="6" t="str">
        <f>VLOOKUP(F1426,辅助信息!A:B,2,FALSE)</f>
        <v>螺纹钢</v>
      </c>
      <c r="F1426" s="4" t="s">
        <v>19</v>
      </c>
      <c r="G1426" s="7">
        <v>10.5</v>
      </c>
      <c r="H1426" s="117">
        <f>_xlfn.XLOOKUP(C1426&amp;F1426&amp;I1426&amp;J1426,'[1]2025年已发货'!$F:$F&amp;'[1]2025年已发货'!$C:$C&amp;'[1]2025年已发货'!$G:$G&amp;'[1]2025年已发货'!$H:$H,'[1]2025年已发货'!$E:$E,"未发货")</f>
        <v>9</v>
      </c>
      <c r="I1426" s="6" t="str">
        <f>VLOOKUP(B1426,辅助信息!E:I,3,FALSE)</f>
        <v>（华西简阳西城嘉苑）四川省成都市简阳市简城街道高屋村</v>
      </c>
      <c r="J1426" s="6" t="str">
        <f>VLOOKUP(B1426,辅助信息!E:I,4,FALSE)</f>
        <v>张瀚镭</v>
      </c>
      <c r="K1426" s="6">
        <f>VLOOKUP(J1426,辅助信息!H:I,2,FALSE)</f>
        <v>15884666220</v>
      </c>
      <c r="L1426" s="133" t="str">
        <f>VLOOKUP(B1426,辅助信息!E:J,6,FALSE)</f>
        <v>优先威钢发货,我方卸车,新老国标钢厂不加价可直发</v>
      </c>
      <c r="M1426" s="98">
        <v>45787</v>
      </c>
      <c r="O1426" s="71">
        <f ca="1" t="shared" si="72"/>
        <v>1</v>
      </c>
      <c r="P1426" s="71">
        <f ca="1" t="shared" si="70"/>
        <v>0</v>
      </c>
      <c r="Q1426" s="72" t="str">
        <f>VLOOKUP(B1426,辅助信息!E:M,9,FALSE)</f>
        <v>ZTWM-CDGS-XS-2024-0030-华西集采-简州大道</v>
      </c>
      <c r="R1426" s="72" t="str">
        <f>_xlfn._xlws.FILTER(辅助信息!D:D,辅助信息!E:E=B1426)</f>
        <v>华西简阳西城嘉苑</v>
      </c>
    </row>
    <row r="1427" hidden="1" spans="2:18">
      <c r="B1427" s="4" t="s">
        <v>81</v>
      </c>
      <c r="C1427" s="5">
        <v>45785</v>
      </c>
      <c r="D1427" s="6" t="str">
        <f>VLOOKUP(B1427,辅助信息!E:K,7,FALSE)</f>
        <v>JWDDCD2025050700178</v>
      </c>
      <c r="E1427" s="6" t="str">
        <f>VLOOKUP(F1427,辅助信息!A:B,2,FALSE)</f>
        <v>螺纹钢</v>
      </c>
      <c r="F1427" s="4" t="s">
        <v>32</v>
      </c>
      <c r="G1427" s="7">
        <v>10.5</v>
      </c>
      <c r="H1427" s="117" t="str">
        <f>_xlfn.XLOOKUP(C1427&amp;F1427&amp;I1427&amp;J1427,'[1]2025年已发货'!$F:$F&amp;'[1]2025年已发货'!$C:$C&amp;'[1]2025年已发货'!$G:$G&amp;'[1]2025年已发货'!$H:$H,'[1]2025年已发货'!$E:$E,"未发货")</f>
        <v>未发货</v>
      </c>
      <c r="I1427" s="6" t="str">
        <f>VLOOKUP(B1427,辅助信息!E:I,3,FALSE)</f>
        <v>（华西简阳西城嘉苑）四川省成都市简阳市简城街道高屋村</v>
      </c>
      <c r="J1427" s="6" t="str">
        <f>VLOOKUP(B1427,辅助信息!E:I,4,FALSE)</f>
        <v>张瀚镭</v>
      </c>
      <c r="K1427" s="6">
        <f>VLOOKUP(J1427,辅助信息!H:I,2,FALSE)</f>
        <v>15884666220</v>
      </c>
      <c r="L1427" s="133" t="str">
        <f>VLOOKUP(B1427,辅助信息!E:J,6,FALSE)</f>
        <v>优先威钢发货,我方卸车,新老国标钢厂不加价可直发</v>
      </c>
      <c r="M1427" s="98">
        <v>45787</v>
      </c>
      <c r="O1427" s="71">
        <f ca="1" t="shared" si="72"/>
        <v>1</v>
      </c>
      <c r="P1427" s="71">
        <f ca="1" t="shared" si="70"/>
        <v>0</v>
      </c>
      <c r="Q1427" s="72" t="str">
        <f>VLOOKUP(B1427,辅助信息!E:M,9,FALSE)</f>
        <v>ZTWM-CDGS-XS-2024-0030-华西集采-简州大道</v>
      </c>
      <c r="R1427" s="72" t="str">
        <f>_xlfn._xlws.FILTER(辅助信息!D:D,辅助信息!E:E=B1427)</f>
        <v>华西简阳西城嘉苑</v>
      </c>
    </row>
    <row r="1428" hidden="1" spans="2:18">
      <c r="B1428" s="4" t="s">
        <v>81</v>
      </c>
      <c r="C1428" s="5">
        <v>45785</v>
      </c>
      <c r="D1428" s="6" t="str">
        <f>VLOOKUP(B1428,辅助信息!E:K,7,FALSE)</f>
        <v>JWDDCD2025050700178</v>
      </c>
      <c r="E1428" s="6" t="str">
        <f>VLOOKUP(F1428,辅助信息!A:B,2,FALSE)</f>
        <v>螺纹钢</v>
      </c>
      <c r="F1428" s="4" t="s">
        <v>30</v>
      </c>
      <c r="G1428" s="7">
        <v>4.5</v>
      </c>
      <c r="H1428" s="117" t="str">
        <f>_xlfn.XLOOKUP(C1428&amp;F1428&amp;I1428&amp;J1428,'[1]2025年已发货'!$F:$F&amp;'[1]2025年已发货'!$C:$C&amp;'[1]2025年已发货'!$G:$G&amp;'[1]2025年已发货'!$H:$H,'[1]2025年已发货'!$E:$E,"未发货")</f>
        <v>未发货</v>
      </c>
      <c r="I1428" s="6" t="str">
        <f>VLOOKUP(B1428,辅助信息!E:I,3,FALSE)</f>
        <v>（华西简阳西城嘉苑）四川省成都市简阳市简城街道高屋村</v>
      </c>
      <c r="J1428" s="6" t="str">
        <f>VLOOKUP(B1428,辅助信息!E:I,4,FALSE)</f>
        <v>张瀚镭</v>
      </c>
      <c r="K1428" s="6">
        <f>VLOOKUP(J1428,辅助信息!H:I,2,FALSE)</f>
        <v>15884666220</v>
      </c>
      <c r="L1428" s="133" t="str">
        <f>VLOOKUP(B1428,辅助信息!E:J,6,FALSE)</f>
        <v>优先威钢发货,我方卸车,新老国标钢厂不加价可直发</v>
      </c>
      <c r="M1428" s="98">
        <v>45787</v>
      </c>
      <c r="O1428" s="71">
        <f ca="1" t="shared" si="72"/>
        <v>1</v>
      </c>
      <c r="P1428" s="71">
        <f ca="1" t="shared" si="70"/>
        <v>0</v>
      </c>
      <c r="Q1428" s="72" t="str">
        <f>VLOOKUP(B1428,辅助信息!E:M,9,FALSE)</f>
        <v>ZTWM-CDGS-XS-2024-0030-华西集采-简州大道</v>
      </c>
      <c r="R1428" s="72" t="str">
        <f>_xlfn._xlws.FILTER(辅助信息!D:D,辅助信息!E:E=B1428)</f>
        <v>华西简阳西城嘉苑</v>
      </c>
    </row>
    <row r="1429" hidden="1" spans="2:18">
      <c r="B1429" s="4" t="s">
        <v>81</v>
      </c>
      <c r="C1429" s="5">
        <v>45785</v>
      </c>
      <c r="D1429" s="6" t="str">
        <f>VLOOKUP(B1429,辅助信息!E:K,7,FALSE)</f>
        <v>JWDDCD2025050700178</v>
      </c>
      <c r="E1429" s="6" t="str">
        <f>VLOOKUP(F1429,辅助信息!A:B,2,FALSE)</f>
        <v>螺纹钢</v>
      </c>
      <c r="F1429" s="4" t="s">
        <v>33</v>
      </c>
      <c r="G1429" s="7">
        <v>16</v>
      </c>
      <c r="H1429" s="117" t="str">
        <f>_xlfn.XLOOKUP(C1429&amp;F1429&amp;I1429&amp;J1429,'[1]2025年已发货'!$F:$F&amp;'[1]2025年已发货'!$C:$C&amp;'[1]2025年已发货'!$G:$G&amp;'[1]2025年已发货'!$H:$H,'[1]2025年已发货'!$E:$E,"未发货")</f>
        <v>未发货</v>
      </c>
      <c r="I1429" s="6" t="str">
        <f>VLOOKUP(B1429,辅助信息!E:I,3,FALSE)</f>
        <v>（华西简阳西城嘉苑）四川省成都市简阳市简城街道高屋村</v>
      </c>
      <c r="J1429" s="6" t="str">
        <f>VLOOKUP(B1429,辅助信息!E:I,4,FALSE)</f>
        <v>张瀚镭</v>
      </c>
      <c r="K1429" s="6">
        <f>VLOOKUP(J1429,辅助信息!H:I,2,FALSE)</f>
        <v>15884666220</v>
      </c>
      <c r="L1429" s="133" t="str">
        <f>VLOOKUP(B1429,辅助信息!E:J,6,FALSE)</f>
        <v>优先威钢发货,我方卸车,新老国标钢厂不加价可直发</v>
      </c>
      <c r="M1429" s="98">
        <v>45787</v>
      </c>
      <c r="O1429" s="71">
        <f ca="1" t="shared" si="72"/>
        <v>1</v>
      </c>
      <c r="P1429" s="71">
        <f ca="1" t="shared" si="70"/>
        <v>0</v>
      </c>
      <c r="Q1429" s="72" t="str">
        <f>VLOOKUP(B1429,辅助信息!E:M,9,FALSE)</f>
        <v>ZTWM-CDGS-XS-2024-0030-华西集采-简州大道</v>
      </c>
      <c r="R1429" s="72" t="str">
        <f>_xlfn._xlws.FILTER(辅助信息!D:D,辅助信息!E:E=B1429)</f>
        <v>华西简阳西城嘉苑</v>
      </c>
    </row>
    <row r="1430" hidden="1" spans="2:18">
      <c r="B1430" s="4" t="s">
        <v>81</v>
      </c>
      <c r="C1430" s="5">
        <v>45785</v>
      </c>
      <c r="D1430" s="6" t="str">
        <f>VLOOKUP(B1430,辅助信息!E:K,7,FALSE)</f>
        <v>JWDDCD2025050700178</v>
      </c>
      <c r="E1430" s="6" t="str">
        <f>VLOOKUP(F1430,辅助信息!A:B,2,FALSE)</f>
        <v>螺纹钢</v>
      </c>
      <c r="F1430" s="4" t="s">
        <v>28</v>
      </c>
      <c r="G1430" s="7">
        <v>5</v>
      </c>
      <c r="H1430" s="117" t="str">
        <f>_xlfn.XLOOKUP(C1430&amp;F1430&amp;I1430&amp;J1430,'[1]2025年已发货'!$F:$F&amp;'[1]2025年已发货'!$C:$C&amp;'[1]2025年已发货'!$G:$G&amp;'[1]2025年已发货'!$H:$H,'[1]2025年已发货'!$E:$E,"未发货")</f>
        <v>未发货</v>
      </c>
      <c r="I1430" s="6" t="str">
        <f>VLOOKUP(B1430,辅助信息!E:I,3,FALSE)</f>
        <v>（华西简阳西城嘉苑）四川省成都市简阳市简城街道高屋村</v>
      </c>
      <c r="J1430" s="6" t="str">
        <f>VLOOKUP(B1430,辅助信息!E:I,4,FALSE)</f>
        <v>张瀚镭</v>
      </c>
      <c r="K1430" s="6">
        <f>VLOOKUP(J1430,辅助信息!H:I,2,FALSE)</f>
        <v>15884666220</v>
      </c>
      <c r="L1430" s="133" t="str">
        <f>VLOOKUP(B1430,辅助信息!E:J,6,FALSE)</f>
        <v>优先威钢发货,我方卸车,新老国标钢厂不加价可直发</v>
      </c>
      <c r="M1430" s="98">
        <v>45787</v>
      </c>
      <c r="O1430" s="71">
        <f ca="1" t="shared" si="72"/>
        <v>1</v>
      </c>
      <c r="P1430" s="71">
        <f ca="1" t="shared" si="70"/>
        <v>0</v>
      </c>
      <c r="Q1430" s="72" t="str">
        <f>VLOOKUP(B1430,辅助信息!E:M,9,FALSE)</f>
        <v>ZTWM-CDGS-XS-2024-0030-华西集采-简州大道</v>
      </c>
      <c r="R1430" s="72" t="str">
        <f>_xlfn._xlws.FILTER(辅助信息!D:D,辅助信息!E:E=B1430)</f>
        <v>华西简阳西城嘉苑</v>
      </c>
    </row>
    <row r="1431" hidden="1" spans="2:18">
      <c r="B1431" s="4" t="s">
        <v>81</v>
      </c>
      <c r="C1431" s="5">
        <v>45785</v>
      </c>
      <c r="D1431" s="6" t="str">
        <f>VLOOKUP(B1431,辅助信息!E:K,7,FALSE)</f>
        <v>JWDDCD2025050700178</v>
      </c>
      <c r="E1431" s="6" t="str">
        <f>VLOOKUP(F1431,辅助信息!A:B,2,FALSE)</f>
        <v>螺纹钢</v>
      </c>
      <c r="F1431" s="4" t="s">
        <v>18</v>
      </c>
      <c r="G1431" s="7">
        <v>5</v>
      </c>
      <c r="H1431" s="117">
        <f>_xlfn.XLOOKUP(C1431&amp;F1431&amp;I1431&amp;J1431,'[1]2025年已发货'!$F:$F&amp;'[1]2025年已发货'!$C:$C&amp;'[1]2025年已发货'!$G:$G&amp;'[1]2025年已发货'!$H:$H,'[1]2025年已发货'!$E:$E,"未发货")</f>
        <v>6</v>
      </c>
      <c r="I1431" s="6" t="str">
        <f>VLOOKUP(B1431,辅助信息!E:I,3,FALSE)</f>
        <v>（华西简阳西城嘉苑）四川省成都市简阳市简城街道高屋村</v>
      </c>
      <c r="J1431" s="6" t="str">
        <f>VLOOKUP(B1431,辅助信息!E:I,4,FALSE)</f>
        <v>张瀚镭</v>
      </c>
      <c r="K1431" s="6">
        <f>VLOOKUP(J1431,辅助信息!H:I,2,FALSE)</f>
        <v>15884666220</v>
      </c>
      <c r="L1431" s="133" t="str">
        <f>VLOOKUP(B1431,辅助信息!E:J,6,FALSE)</f>
        <v>优先威钢发货,我方卸车,新老国标钢厂不加价可直发</v>
      </c>
      <c r="M1431" s="98">
        <v>45787</v>
      </c>
      <c r="O1431" s="71">
        <f ca="1" t="shared" si="72"/>
        <v>1</v>
      </c>
      <c r="P1431" s="71">
        <f ca="1" t="shared" si="70"/>
        <v>0</v>
      </c>
      <c r="Q1431" s="72" t="str">
        <f>VLOOKUP(B1431,辅助信息!E:M,9,FALSE)</f>
        <v>ZTWM-CDGS-XS-2024-0030-华西集采-简州大道</v>
      </c>
      <c r="R1431" s="72" t="str">
        <f>_xlfn._xlws.FILTER(辅助信息!D:D,辅助信息!E:E=B1431)</f>
        <v>华西简阳西城嘉苑</v>
      </c>
    </row>
    <row r="1432" hidden="1" spans="2:18">
      <c r="B1432" s="4" t="s">
        <v>81</v>
      </c>
      <c r="C1432" s="5">
        <v>45785</v>
      </c>
      <c r="D1432" s="6" t="str">
        <f>VLOOKUP(B1432,辅助信息!E:K,7,FALSE)</f>
        <v>JWDDCD2025050700178</v>
      </c>
      <c r="E1432" s="6" t="str">
        <f>VLOOKUP(F1432,辅助信息!A:B,2,FALSE)</f>
        <v>螺纹钢</v>
      </c>
      <c r="F1432" s="4" t="s">
        <v>58</v>
      </c>
      <c r="G1432" s="7">
        <v>10</v>
      </c>
      <c r="H1432" s="117">
        <f>_xlfn.XLOOKUP(C1432&amp;F1432&amp;I1432&amp;J1432,'[1]2025年已发货'!$F:$F&amp;'[1]2025年已发货'!$C:$C&amp;'[1]2025年已发货'!$G:$G&amp;'[1]2025年已发货'!$H:$H,'[1]2025年已发货'!$E:$E,"未发货")</f>
        <v>9</v>
      </c>
      <c r="I1432" s="6" t="str">
        <f>VLOOKUP(B1432,辅助信息!E:I,3,FALSE)</f>
        <v>（华西简阳西城嘉苑）四川省成都市简阳市简城街道高屋村</v>
      </c>
      <c r="J1432" s="6" t="str">
        <f>VLOOKUP(B1432,辅助信息!E:I,4,FALSE)</f>
        <v>张瀚镭</v>
      </c>
      <c r="K1432" s="6">
        <f>VLOOKUP(J1432,辅助信息!H:I,2,FALSE)</f>
        <v>15884666220</v>
      </c>
      <c r="L1432" s="133" t="str">
        <f>VLOOKUP(B1432,辅助信息!E:J,6,FALSE)</f>
        <v>优先威钢发货,我方卸车,新老国标钢厂不加价可直发</v>
      </c>
      <c r="M1432" s="98">
        <v>45787</v>
      </c>
      <c r="O1432" s="71">
        <f ca="1" t="shared" si="72"/>
        <v>1</v>
      </c>
      <c r="P1432" s="71">
        <f ca="1" t="shared" si="70"/>
        <v>0</v>
      </c>
      <c r="Q1432" s="72" t="str">
        <f>VLOOKUP(B1432,辅助信息!E:M,9,FALSE)</f>
        <v>ZTWM-CDGS-XS-2024-0030-华西集采-简州大道</v>
      </c>
      <c r="R1432" s="72" t="str">
        <f>_xlfn._xlws.FILTER(辅助信息!D:D,辅助信息!E:E=B1432)</f>
        <v>华西简阳西城嘉苑</v>
      </c>
    </row>
    <row r="1433" hidden="1" spans="2:18">
      <c r="B1433" s="4" t="s">
        <v>81</v>
      </c>
      <c r="C1433" s="5">
        <v>45785</v>
      </c>
      <c r="D1433" s="6" t="str">
        <f>VLOOKUP(B1433,辅助信息!E:K,7,FALSE)</f>
        <v>JWDDCD2025050700178</v>
      </c>
      <c r="E1433" s="6" t="str">
        <f>VLOOKUP(F1433,辅助信息!A:B,2,FALSE)</f>
        <v>螺纹钢</v>
      </c>
      <c r="F1433" s="4" t="s">
        <v>46</v>
      </c>
      <c r="G1433" s="7">
        <v>6</v>
      </c>
      <c r="H1433" s="117" t="str">
        <f>_xlfn.XLOOKUP(C1433&amp;F1433&amp;I1433&amp;J1433,'[1]2025年已发货'!$F:$F&amp;'[1]2025年已发货'!$C:$C&amp;'[1]2025年已发货'!$G:$G&amp;'[1]2025年已发货'!$H:$H,'[1]2025年已发货'!$E:$E,"未发货")</f>
        <v>未发货</v>
      </c>
      <c r="I1433" s="6" t="str">
        <f>VLOOKUP(B1433,辅助信息!E:I,3,FALSE)</f>
        <v>（华西简阳西城嘉苑）四川省成都市简阳市简城街道高屋村</v>
      </c>
      <c r="J1433" s="6" t="str">
        <f>VLOOKUP(B1433,辅助信息!E:I,4,FALSE)</f>
        <v>张瀚镭</v>
      </c>
      <c r="K1433" s="6">
        <f>VLOOKUP(J1433,辅助信息!H:I,2,FALSE)</f>
        <v>15884666220</v>
      </c>
      <c r="L1433" s="133" t="str">
        <f>VLOOKUP(B1433,辅助信息!E:J,6,FALSE)</f>
        <v>优先威钢发货,我方卸车,新老国标钢厂不加价可直发</v>
      </c>
      <c r="M1433" s="98">
        <v>45787</v>
      </c>
      <c r="O1433" s="71">
        <f ca="1" t="shared" si="72"/>
        <v>1</v>
      </c>
      <c r="P1433" s="71">
        <f ca="1" t="shared" si="70"/>
        <v>0</v>
      </c>
      <c r="Q1433" s="72" t="str">
        <f>VLOOKUP(B1433,辅助信息!E:M,9,FALSE)</f>
        <v>ZTWM-CDGS-XS-2024-0030-华西集采-简州大道</v>
      </c>
      <c r="R1433" s="72" t="str">
        <f>_xlfn._xlws.FILTER(辅助信息!D:D,辅助信息!E:E=B1433)</f>
        <v>华西简阳西城嘉苑</v>
      </c>
    </row>
    <row r="1434" hidden="1" spans="2:18">
      <c r="B1434" s="4" t="s">
        <v>81</v>
      </c>
      <c r="C1434" s="5">
        <v>45785</v>
      </c>
      <c r="D1434" s="6" t="str">
        <f>VLOOKUP(B1434,辅助信息!E:K,7,FALSE)</f>
        <v>JWDDCD2025050700178</v>
      </c>
      <c r="E1434" s="6" t="str">
        <f>VLOOKUP(F1434,辅助信息!A:B,2,FALSE)</f>
        <v>螺纹钢</v>
      </c>
      <c r="F1434" s="4" t="s">
        <v>22</v>
      </c>
      <c r="G1434" s="7">
        <v>13</v>
      </c>
      <c r="H1434" s="117">
        <f>_xlfn.XLOOKUP(C1434&amp;F1434&amp;I1434&amp;J1434,'[1]2025年已发货'!$F:$F&amp;'[1]2025年已发货'!$C:$C&amp;'[1]2025年已发货'!$G:$G&amp;'[1]2025年已发货'!$H:$H,'[1]2025年已发货'!$E:$E,"未发货")</f>
        <v>12</v>
      </c>
      <c r="I1434" s="6" t="str">
        <f>VLOOKUP(B1434,辅助信息!E:I,3,FALSE)</f>
        <v>（华西简阳西城嘉苑）四川省成都市简阳市简城街道高屋村</v>
      </c>
      <c r="J1434" s="6" t="str">
        <f>VLOOKUP(B1434,辅助信息!E:I,4,FALSE)</f>
        <v>张瀚镭</v>
      </c>
      <c r="K1434" s="6">
        <f>VLOOKUP(J1434,辅助信息!H:I,2,FALSE)</f>
        <v>15884666220</v>
      </c>
      <c r="L1434" s="133" t="str">
        <f>VLOOKUP(B1434,辅助信息!E:J,6,FALSE)</f>
        <v>优先威钢发货,我方卸车,新老国标钢厂不加价可直发</v>
      </c>
      <c r="M1434" s="98">
        <v>45787</v>
      </c>
      <c r="O1434" s="71">
        <f ca="1" t="shared" si="72"/>
        <v>1</v>
      </c>
      <c r="P1434" s="71">
        <f ca="1" t="shared" si="70"/>
        <v>0</v>
      </c>
      <c r="Q1434" s="72" t="str">
        <f>VLOOKUP(B1434,辅助信息!E:M,9,FALSE)</f>
        <v>ZTWM-CDGS-XS-2024-0030-华西集采-简州大道</v>
      </c>
      <c r="R1434" s="72" t="str">
        <f>_xlfn._xlws.FILTER(辅助信息!D:D,辅助信息!E:E=B1434)</f>
        <v>华西简阳西城嘉苑</v>
      </c>
    </row>
    <row r="1435" hidden="1" spans="2:18">
      <c r="B1435" s="4" t="s">
        <v>31</v>
      </c>
      <c r="C1435" s="5">
        <v>45785</v>
      </c>
      <c r="D1435" s="6" t="str">
        <f>VLOOKUP(B1435,辅助信息!E:K,7,FALSE)</f>
        <v>JWDDCD2024121000136</v>
      </c>
      <c r="E1435" s="6" t="str">
        <f>VLOOKUP(F1435,辅助信息!A:B,2,FALSE)</f>
        <v>螺纹钢</v>
      </c>
      <c r="F1435" s="4" t="s">
        <v>22</v>
      </c>
      <c r="G1435" s="7">
        <v>35</v>
      </c>
      <c r="H1435" s="117" t="str">
        <f>_xlfn.XLOOKUP(C1435&amp;F1435&amp;I1435&amp;J1435,'[1]2025年已发货'!$F:$F&amp;'[1]2025年已发货'!$C:$C&amp;'[1]2025年已发货'!$G:$G&amp;'[1]2025年已发货'!$H:$H,'[1]2025年已发货'!$E:$E,"未发货")</f>
        <v>未发货</v>
      </c>
      <c r="I1435" s="6" t="str">
        <f>VLOOKUP(B1435,辅助信息!E:I,3,FALSE)</f>
        <v>（四川商建-射洪城乡一体化项目）遂宁市射洪市忠新幼儿园北侧约220米新溪小区</v>
      </c>
      <c r="J1435" s="6" t="str">
        <f>VLOOKUP(B1435,辅助信息!E:I,4,FALSE)</f>
        <v>柏子刚</v>
      </c>
      <c r="K1435" s="6">
        <f>VLOOKUP(J1435,辅助信息!H:I,2,FALSE)</f>
        <v>15692885305</v>
      </c>
      <c r="L1435" s="133" t="str">
        <f>VLOOKUP(B1435,辅助信息!E:J,6,FALSE)</f>
        <v>提前联系到场规格及数量</v>
      </c>
      <c r="M1435" s="98">
        <v>45787</v>
      </c>
      <c r="O1435" s="71">
        <f ca="1" t="shared" si="72"/>
        <v>1</v>
      </c>
      <c r="P1435" s="71">
        <f ca="1" t="shared" si="70"/>
        <v>0</v>
      </c>
      <c r="Q1435" s="72" t="str">
        <f>VLOOKUP(B1435,辅助信息!E:M,9,FALSE)</f>
        <v>ZTWM-CDGS-XS-2024-0179-四川商投-射洪城乡一体化建设项目</v>
      </c>
      <c r="R1435" s="72" t="str">
        <f>_xlfn._xlws.FILTER(辅助信息!D:D,辅助信息!E:E=B1435)</f>
        <v>四川商建
射洪城乡一体化项目</v>
      </c>
    </row>
    <row r="1436" spans="2:18">
      <c r="B1436" s="6" t="s">
        <v>81</v>
      </c>
      <c r="C1436" s="5">
        <v>45786</v>
      </c>
      <c r="D1436" s="6" t="str">
        <f>VLOOKUP(B1436,辅助信息!E:K,7,FALSE)</f>
        <v>JWDDCD2025050700178</v>
      </c>
      <c r="E1436" s="6" t="str">
        <f>VLOOKUP(F1436,辅助信息!A:B,2,FALSE)</f>
        <v>螺纹钢</v>
      </c>
      <c r="F1436" s="6" t="s">
        <v>30</v>
      </c>
      <c r="G1436" s="117">
        <v>50</v>
      </c>
      <c r="H1436" s="117" t="str">
        <f>_xlfn.XLOOKUP(C1436&amp;F1436&amp;I1436&amp;J1436,'[1]2025年已发货'!$F:$F&amp;'[1]2025年已发货'!$C:$C&amp;'[1]2025年已发货'!$G:$G&amp;'[1]2025年已发货'!$H:$H,'[1]2025年已发货'!$E:$E,"未发货")</f>
        <v>未发货</v>
      </c>
      <c r="I1436" s="6" t="str">
        <f>VLOOKUP(B1436,辅助信息!E:I,3,FALSE)</f>
        <v>（华西简阳西城嘉苑）四川省成都市简阳市简城街道高屋村</v>
      </c>
      <c r="J1436" s="6" t="str">
        <f>VLOOKUP(B1436,辅助信息!E:I,4,FALSE)</f>
        <v>张瀚镭</v>
      </c>
      <c r="K1436" s="6">
        <f>VLOOKUP(J1436,辅助信息!H:I,2,FALSE)</f>
        <v>15884666220</v>
      </c>
      <c r="L1436" s="133" t="str">
        <f>VLOOKUP(B1436,辅助信息!E:J,6,FALSE)</f>
        <v>优先威钢发货,我方卸车,新老国标钢厂不加价可直发</v>
      </c>
      <c r="M1436" s="98">
        <v>45784</v>
      </c>
      <c r="O1436" s="71">
        <f ca="1" t="shared" si="72"/>
        <v>0</v>
      </c>
      <c r="P1436" s="71">
        <f ca="1" t="shared" si="70"/>
        <v>2</v>
      </c>
      <c r="Q1436" s="72" t="str">
        <f>VLOOKUP(B1436,辅助信息!E:M,9,FALSE)</f>
        <v>ZTWM-CDGS-XS-2024-0030-华西集采-简州大道</v>
      </c>
      <c r="R1436" s="72" t="str">
        <f>_xlfn._xlws.FILTER(辅助信息!D:D,辅助信息!E:E=B1436)</f>
        <v>华西简阳西城嘉苑</v>
      </c>
    </row>
    <row r="1437" spans="2:18">
      <c r="B1437" s="6" t="s">
        <v>147</v>
      </c>
      <c r="C1437" s="5">
        <v>45786</v>
      </c>
      <c r="D1437" s="6" t="str">
        <f>VLOOKUP(B1437,辅助信息!E:K,7,FALSE)</f>
        <v>JWDDCD2025050800081</v>
      </c>
      <c r="E1437" s="6" t="str">
        <f>VLOOKUP(F1437,辅助信息!A:B,2,FALSE)</f>
        <v>高线</v>
      </c>
      <c r="F1437" s="6" t="s">
        <v>57</v>
      </c>
      <c r="G1437" s="117">
        <v>7.5</v>
      </c>
      <c r="H1437" s="117" t="str">
        <f>_xlfn.XLOOKUP(C1437&amp;F1437&amp;I1437&amp;J1437,'[1]2025年已发货'!$F:$F&amp;'[1]2025年已发货'!$C:$C&amp;'[1]2025年已发货'!$G:$G&amp;'[1]2025年已发货'!$H:$H,'[1]2025年已发货'!$E:$E,"未发货")</f>
        <v>未发货</v>
      </c>
      <c r="I1437" s="6" t="str">
        <f>VLOOKUP(B1437,辅助信息!E:I,3,FALSE)</f>
        <v>（商投建工达州中医药科技园-4工区-11号楼）达州市通川区达州中医药职业学院犀牛大道北段</v>
      </c>
      <c r="J1437" s="6" t="str">
        <f>VLOOKUP(B1437,辅助信息!E:I,4,FALSE)</f>
        <v>张扬</v>
      </c>
      <c r="K1437" s="6">
        <f>VLOOKUP(J1437,辅助信息!H:I,2,FALSE)</f>
        <v>18381904567</v>
      </c>
      <c r="L1437" s="133" t="str">
        <f>VLOOKUP(B1437,辅助信息!E:J,6,FALSE)</f>
        <v>控制炉批号尽量少,优先安排达钢,提前联系到场规格及数量</v>
      </c>
      <c r="M1437" s="98">
        <v>45784</v>
      </c>
      <c r="O1437" s="71">
        <f ca="1" t="shared" si="72"/>
        <v>0</v>
      </c>
      <c r="P1437" s="71">
        <f ca="1" t="shared" si="70"/>
        <v>2</v>
      </c>
      <c r="Q1437" s="72" t="str">
        <f>VLOOKUP(B1437,辅助信息!E:M,9,FALSE)</f>
        <v>ZTWM-CDGS-XS-2024-0134-商投建工达州中医药科技成果示范园项目</v>
      </c>
      <c r="R1437" s="72" t="str">
        <f>_xlfn._xlws.FILTER(辅助信息!D:D,辅助信息!E:E=B1437)</f>
        <v>商投建工达州中医药科技园</v>
      </c>
    </row>
    <row r="1438" spans="2:18">
      <c r="B1438" s="6" t="s">
        <v>147</v>
      </c>
      <c r="C1438" s="5">
        <v>45786</v>
      </c>
      <c r="D1438" s="6" t="str">
        <f>VLOOKUP(B1438,辅助信息!E:K,7,FALSE)</f>
        <v>JWDDCD2025050800081</v>
      </c>
      <c r="E1438" s="6" t="str">
        <f>VLOOKUP(F1438,辅助信息!A:B,2,FALSE)</f>
        <v>盘螺</v>
      </c>
      <c r="F1438" s="6" t="s">
        <v>41</v>
      </c>
      <c r="G1438" s="117">
        <v>17.5</v>
      </c>
      <c r="H1438" s="117">
        <f>_xlfn.XLOOKUP(C1438&amp;F1438&amp;I1438&amp;J1438,'[1]2025年已发货'!$F:$F&amp;'[1]2025年已发货'!$C:$C&amp;'[1]2025年已发货'!$G:$G&amp;'[1]2025年已发货'!$H:$H,'[1]2025年已发货'!$E:$E,"未发货")</f>
        <v>17.5</v>
      </c>
      <c r="I1438" s="6" t="str">
        <f>VLOOKUP(B1438,辅助信息!E:I,3,FALSE)</f>
        <v>（商投建工达州中医药科技园-4工区-11号楼）达州市通川区达州中医药职业学院犀牛大道北段</v>
      </c>
      <c r="J1438" s="6" t="str">
        <f>VLOOKUP(B1438,辅助信息!E:I,4,FALSE)</f>
        <v>张扬</v>
      </c>
      <c r="K1438" s="6">
        <f>VLOOKUP(J1438,辅助信息!H:I,2,FALSE)</f>
        <v>18381904567</v>
      </c>
      <c r="L1438" s="133" t="str">
        <f>VLOOKUP(B1438,辅助信息!E:J,6,FALSE)</f>
        <v>控制炉批号尽量少,优先安排达钢,提前联系到场规格及数量</v>
      </c>
      <c r="M1438" s="98">
        <v>45784</v>
      </c>
      <c r="O1438" s="71">
        <f ca="1" t="shared" si="72"/>
        <v>0</v>
      </c>
      <c r="P1438" s="71">
        <f ca="1" t="shared" si="70"/>
        <v>2</v>
      </c>
      <c r="Q1438" s="72" t="str">
        <f>VLOOKUP(B1438,辅助信息!E:M,9,FALSE)</f>
        <v>ZTWM-CDGS-XS-2024-0134-商投建工达州中医药科技成果示范园项目</v>
      </c>
      <c r="R1438" s="72" t="str">
        <f>_xlfn._xlws.FILTER(辅助信息!D:D,辅助信息!E:E=B1438)</f>
        <v>商投建工达州中医药科技园</v>
      </c>
    </row>
    <row r="1439" spans="2:18">
      <c r="B1439" s="6" t="s">
        <v>147</v>
      </c>
      <c r="C1439" s="5">
        <v>45786</v>
      </c>
      <c r="D1439" s="6" t="str">
        <f>VLOOKUP(B1439,辅助信息!E:K,7,FALSE)</f>
        <v>JWDDCD2025050800081</v>
      </c>
      <c r="E1439" s="6" t="str">
        <f>VLOOKUP(F1439,辅助信息!A:B,2,FALSE)</f>
        <v>螺纹钢</v>
      </c>
      <c r="F1439" s="6" t="s">
        <v>30</v>
      </c>
      <c r="G1439" s="117">
        <v>7</v>
      </c>
      <c r="H1439" s="117" t="str">
        <f>_xlfn.XLOOKUP(C1439&amp;F1439&amp;I1439&amp;J1439,'[1]2025年已发货'!$F:$F&amp;'[1]2025年已发货'!$C:$C&amp;'[1]2025年已发货'!$G:$G&amp;'[1]2025年已发货'!$H:$H,'[1]2025年已发货'!$E:$E,"未发货")</f>
        <v>未发货</v>
      </c>
      <c r="I1439" s="6" t="str">
        <f>VLOOKUP(B1439,辅助信息!E:I,3,FALSE)</f>
        <v>（商投建工达州中医药科技园-4工区-11号楼）达州市通川区达州中医药职业学院犀牛大道北段</v>
      </c>
      <c r="J1439" s="6" t="str">
        <f>VLOOKUP(B1439,辅助信息!E:I,4,FALSE)</f>
        <v>张扬</v>
      </c>
      <c r="K1439" s="6">
        <f>VLOOKUP(J1439,辅助信息!H:I,2,FALSE)</f>
        <v>18381904567</v>
      </c>
      <c r="L1439" s="133" t="str">
        <f>VLOOKUP(B1439,辅助信息!E:J,6,FALSE)</f>
        <v>控制炉批号尽量少,优先安排达钢,提前联系到场规格及数量</v>
      </c>
      <c r="M1439" s="98">
        <v>45784</v>
      </c>
      <c r="O1439" s="71">
        <f ca="1" t="shared" si="72"/>
        <v>0</v>
      </c>
      <c r="P1439" s="71">
        <f ca="1" t="shared" si="70"/>
        <v>2</v>
      </c>
      <c r="Q1439" s="72" t="str">
        <f>VLOOKUP(B1439,辅助信息!E:M,9,FALSE)</f>
        <v>ZTWM-CDGS-XS-2024-0134-商投建工达州中医药科技成果示范园项目</v>
      </c>
      <c r="R1439" s="72" t="str">
        <f>_xlfn._xlws.FILTER(辅助信息!D:D,辅助信息!E:E=B1439)</f>
        <v>商投建工达州中医药科技园</v>
      </c>
    </row>
    <row r="1440" spans="2:18">
      <c r="B1440" s="6" t="s">
        <v>106</v>
      </c>
      <c r="C1440" s="5">
        <v>45786</v>
      </c>
      <c r="D1440" s="6" t="str">
        <f>VLOOKUP(B1440,辅助信息!E:K,7,FALSE)</f>
        <v>JWDDCD2024101600133</v>
      </c>
      <c r="E1440" s="6" t="str">
        <f>VLOOKUP(F1440,辅助信息!A:B,2,FALSE)</f>
        <v>盘螺</v>
      </c>
      <c r="F1440" s="6" t="s">
        <v>40</v>
      </c>
      <c r="G1440" s="117">
        <v>57.5</v>
      </c>
      <c r="H1440" s="117" t="str">
        <f>_xlfn.XLOOKUP(C1440&amp;F1440&amp;I1440&amp;J1440,'[1]2025年已发货'!$F:$F&amp;'[1]2025年已发货'!$C:$C&amp;'[1]2025年已发货'!$G:$G&amp;'[1]2025年已发货'!$H:$H,'[1]2025年已发货'!$E:$E,"未发货")</f>
        <v>未发货</v>
      </c>
      <c r="I1440" s="6" t="str">
        <f>VLOOKUP(B1440,辅助信息!E:I,3,FALSE)</f>
        <v>（五冶钢构宜宾高县月江镇建设项目）  四川省宜宾市高县月江镇刚记超市斜对面(还阳组团沪碳二期项目)</v>
      </c>
      <c r="J1440" s="6" t="str">
        <f>VLOOKUP(B1440,辅助信息!E:I,4,FALSE)</f>
        <v>张朝亮</v>
      </c>
      <c r="K1440" s="6">
        <f>VLOOKUP(J1440,辅助信息!H:I,2,FALSE)</f>
        <v>15228205853</v>
      </c>
      <c r="L1440" s="133" t="str">
        <f>VLOOKUP(B1440,辅助信息!E:J,6,FALSE)</f>
        <v>提前联系到场规格</v>
      </c>
      <c r="M1440" s="98">
        <v>45785</v>
      </c>
      <c r="O1440" s="71">
        <f ca="1" t="shared" si="72"/>
        <v>0</v>
      </c>
      <c r="P1440" s="71">
        <f ca="1" t="shared" si="70"/>
        <v>1</v>
      </c>
      <c r="Q1440" s="72" t="str">
        <f>VLOOKUP(B1440,辅助信息!E:M,9,FALSE)</f>
        <v>ZTWM-CDGS-XS-2024-0169-中冶西部钢构-宜宾市南溪区幸福路东路,高县月江镇建设项目</v>
      </c>
      <c r="R1440" s="72" t="str">
        <f>_xlfn._xlws.FILTER(辅助信息!D:D,辅助信息!E:E=B1440)</f>
        <v>五冶钢构-宜宾市南溪区高县月江镇建设项目</v>
      </c>
    </row>
    <row r="1441" spans="2:18">
      <c r="B1441" s="6" t="s">
        <v>106</v>
      </c>
      <c r="C1441" s="5">
        <v>45786</v>
      </c>
      <c r="D1441" s="6" t="str">
        <f>VLOOKUP(B1441,辅助信息!E:K,7,FALSE)</f>
        <v>JWDDCD2024101600133</v>
      </c>
      <c r="E1441" s="6" t="str">
        <f>VLOOKUP(F1441,辅助信息!A:B,2,FALSE)</f>
        <v>螺纹钢</v>
      </c>
      <c r="F1441" s="6" t="s">
        <v>27</v>
      </c>
      <c r="G1441" s="117">
        <v>9</v>
      </c>
      <c r="H1441" s="117" t="str">
        <f>_xlfn.XLOOKUP(C1441&amp;F1441&amp;I1441&amp;J1441,'[1]2025年已发货'!$F:$F&amp;'[1]2025年已发货'!$C:$C&amp;'[1]2025年已发货'!$G:$G&amp;'[1]2025年已发货'!$H:$H,'[1]2025年已发货'!$E:$E,"未发货")</f>
        <v>未发货</v>
      </c>
      <c r="I1441" s="6" t="str">
        <f>VLOOKUP(B1441,辅助信息!E:I,3,FALSE)</f>
        <v>（五冶钢构宜宾高县月江镇建设项目）  四川省宜宾市高县月江镇刚记超市斜对面(还阳组团沪碳二期项目)</v>
      </c>
      <c r="J1441" s="6" t="str">
        <f>VLOOKUP(B1441,辅助信息!E:I,4,FALSE)</f>
        <v>张朝亮</v>
      </c>
      <c r="K1441" s="6">
        <f>VLOOKUP(J1441,辅助信息!H:I,2,FALSE)</f>
        <v>15228205853</v>
      </c>
      <c r="L1441" s="133" t="str">
        <f>VLOOKUP(B1441,辅助信息!E:J,6,FALSE)</f>
        <v>提前联系到场规格</v>
      </c>
      <c r="M1441" s="98">
        <v>45785</v>
      </c>
      <c r="O1441" s="71">
        <f ca="1" t="shared" si="72"/>
        <v>0</v>
      </c>
      <c r="P1441" s="71">
        <f ca="1" t="shared" si="70"/>
        <v>1</v>
      </c>
      <c r="Q1441" s="72" t="str">
        <f>VLOOKUP(B1441,辅助信息!E:M,9,FALSE)</f>
        <v>ZTWM-CDGS-XS-2024-0169-中冶西部钢构-宜宾市南溪区幸福路东路,高县月江镇建设项目</v>
      </c>
      <c r="R1441" s="72" t="str">
        <f>_xlfn._xlws.FILTER(辅助信息!D:D,辅助信息!E:E=B1441)</f>
        <v>五冶钢构-宜宾市南溪区高县月江镇建设项目</v>
      </c>
    </row>
    <row r="1442" spans="2:18">
      <c r="B1442" s="6" t="s">
        <v>106</v>
      </c>
      <c r="C1442" s="5">
        <v>45786</v>
      </c>
      <c r="D1442" s="6" t="str">
        <f>VLOOKUP(B1442,辅助信息!E:K,7,FALSE)</f>
        <v>JWDDCD2024101600133</v>
      </c>
      <c r="E1442" s="6" t="str">
        <f>VLOOKUP(F1442,辅助信息!A:B,2,FALSE)</f>
        <v>螺纹钢</v>
      </c>
      <c r="F1442" s="6" t="s">
        <v>19</v>
      </c>
      <c r="G1442" s="117">
        <v>9</v>
      </c>
      <c r="H1442" s="117" t="str">
        <f>_xlfn.XLOOKUP(C1442&amp;F1442&amp;I1442&amp;J1442,'[1]2025年已发货'!$F:$F&amp;'[1]2025年已发货'!$C:$C&amp;'[1]2025年已发货'!$G:$G&amp;'[1]2025年已发货'!$H:$H,'[1]2025年已发货'!$E:$E,"未发货")</f>
        <v>未发货</v>
      </c>
      <c r="I1442" s="6" t="str">
        <f>VLOOKUP(B1442,辅助信息!E:I,3,FALSE)</f>
        <v>（五冶钢构宜宾高县月江镇建设项目）  四川省宜宾市高县月江镇刚记超市斜对面(还阳组团沪碳二期项目)</v>
      </c>
      <c r="J1442" s="6" t="str">
        <f>VLOOKUP(B1442,辅助信息!E:I,4,FALSE)</f>
        <v>张朝亮</v>
      </c>
      <c r="K1442" s="6">
        <f>VLOOKUP(J1442,辅助信息!H:I,2,FALSE)</f>
        <v>15228205853</v>
      </c>
      <c r="L1442" s="133" t="str">
        <f>VLOOKUP(B1442,辅助信息!E:J,6,FALSE)</f>
        <v>提前联系到场规格</v>
      </c>
      <c r="M1442" s="98">
        <v>45785</v>
      </c>
      <c r="O1442" s="71">
        <f ca="1" t="shared" si="72"/>
        <v>0</v>
      </c>
      <c r="P1442" s="71">
        <f ca="1" t="shared" si="70"/>
        <v>1</v>
      </c>
      <c r="Q1442" s="72" t="str">
        <f>VLOOKUP(B1442,辅助信息!E:M,9,FALSE)</f>
        <v>ZTWM-CDGS-XS-2024-0169-中冶西部钢构-宜宾市南溪区幸福路东路,高县月江镇建设项目</v>
      </c>
      <c r="R1442" s="72" t="str">
        <f>_xlfn._xlws.FILTER(辅助信息!D:D,辅助信息!E:E=B1442)</f>
        <v>五冶钢构-宜宾市南溪区高县月江镇建设项目</v>
      </c>
    </row>
    <row r="1443" spans="2:18">
      <c r="B1443" s="6" t="s">
        <v>106</v>
      </c>
      <c r="C1443" s="5">
        <v>45786</v>
      </c>
      <c r="D1443" s="6" t="str">
        <f>VLOOKUP(B1443,辅助信息!E:K,7,FALSE)</f>
        <v>JWDDCD2024101600133</v>
      </c>
      <c r="E1443" s="6" t="str">
        <f>VLOOKUP(F1443,辅助信息!A:B,2,FALSE)</f>
        <v>螺纹钢</v>
      </c>
      <c r="F1443" s="6" t="s">
        <v>33</v>
      </c>
      <c r="G1443" s="117">
        <v>9</v>
      </c>
      <c r="H1443" s="117" t="str">
        <f>_xlfn.XLOOKUP(C1443&amp;F1443&amp;I1443&amp;J1443,'[1]2025年已发货'!$F:$F&amp;'[1]2025年已发货'!$C:$C&amp;'[1]2025年已发货'!$G:$G&amp;'[1]2025年已发货'!$H:$H,'[1]2025年已发货'!$E:$E,"未发货")</f>
        <v>未发货</v>
      </c>
      <c r="I1443" s="6" t="str">
        <f>VLOOKUP(B1443,辅助信息!E:I,3,FALSE)</f>
        <v>（五冶钢构宜宾高县月江镇建设项目）  四川省宜宾市高县月江镇刚记超市斜对面(还阳组团沪碳二期项目)</v>
      </c>
      <c r="J1443" s="6" t="str">
        <f>VLOOKUP(B1443,辅助信息!E:I,4,FALSE)</f>
        <v>张朝亮</v>
      </c>
      <c r="K1443" s="6">
        <f>VLOOKUP(J1443,辅助信息!H:I,2,FALSE)</f>
        <v>15228205853</v>
      </c>
      <c r="L1443" s="133" t="str">
        <f>VLOOKUP(B1443,辅助信息!E:J,6,FALSE)</f>
        <v>提前联系到场规格</v>
      </c>
      <c r="M1443" s="98">
        <v>45785</v>
      </c>
      <c r="O1443" s="71">
        <f ca="1" t="shared" si="72"/>
        <v>0</v>
      </c>
      <c r="P1443" s="71">
        <f ca="1" t="shared" si="70"/>
        <v>1</v>
      </c>
      <c r="Q1443" s="72" t="str">
        <f>VLOOKUP(B1443,辅助信息!E:M,9,FALSE)</f>
        <v>ZTWM-CDGS-XS-2024-0169-中冶西部钢构-宜宾市南溪区幸福路东路,高县月江镇建设项目</v>
      </c>
      <c r="R1443" s="72" t="str">
        <f>_xlfn._xlws.FILTER(辅助信息!D:D,辅助信息!E:E=B1443)</f>
        <v>五冶钢构-宜宾市南溪区高县月江镇建设项目</v>
      </c>
    </row>
    <row r="1444" spans="2:18">
      <c r="B1444" s="6" t="s">
        <v>106</v>
      </c>
      <c r="C1444" s="5">
        <v>45786</v>
      </c>
      <c r="D1444" s="6" t="str">
        <f>VLOOKUP(B1444,辅助信息!E:K,7,FALSE)</f>
        <v>JWDDCD2024101600133</v>
      </c>
      <c r="E1444" s="6" t="str">
        <f>VLOOKUP(F1444,辅助信息!A:B,2,FALSE)</f>
        <v>螺纹钢</v>
      </c>
      <c r="F1444" s="6" t="s">
        <v>28</v>
      </c>
      <c r="G1444" s="117">
        <v>21</v>
      </c>
      <c r="H1444" s="117" t="str">
        <f>_xlfn.XLOOKUP(C1444&amp;F1444&amp;I1444&amp;J1444,'[1]2025年已发货'!$F:$F&amp;'[1]2025年已发货'!$C:$C&amp;'[1]2025年已发货'!$G:$G&amp;'[1]2025年已发货'!$H:$H,'[1]2025年已发货'!$E:$E,"未发货")</f>
        <v>未发货</v>
      </c>
      <c r="I1444" s="6" t="str">
        <f>VLOOKUP(B1444,辅助信息!E:I,3,FALSE)</f>
        <v>（五冶钢构宜宾高县月江镇建设项目）  四川省宜宾市高县月江镇刚记超市斜对面(还阳组团沪碳二期项目)</v>
      </c>
      <c r="J1444" s="6" t="str">
        <f>VLOOKUP(B1444,辅助信息!E:I,4,FALSE)</f>
        <v>张朝亮</v>
      </c>
      <c r="K1444" s="6">
        <f>VLOOKUP(J1444,辅助信息!H:I,2,FALSE)</f>
        <v>15228205853</v>
      </c>
      <c r="L1444" s="133" t="str">
        <f>VLOOKUP(B1444,辅助信息!E:J,6,FALSE)</f>
        <v>提前联系到场规格</v>
      </c>
      <c r="M1444" s="98">
        <v>45785</v>
      </c>
      <c r="O1444" s="71">
        <f ca="1" t="shared" si="72"/>
        <v>0</v>
      </c>
      <c r="P1444" s="71">
        <f ca="1" t="shared" si="70"/>
        <v>1</v>
      </c>
      <c r="Q1444" s="72" t="str">
        <f>VLOOKUP(B1444,辅助信息!E:M,9,FALSE)</f>
        <v>ZTWM-CDGS-XS-2024-0169-中冶西部钢构-宜宾市南溪区幸福路东路,高县月江镇建设项目</v>
      </c>
      <c r="R1444" s="72" t="str">
        <f>_xlfn._xlws.FILTER(辅助信息!D:D,辅助信息!E:E=B1444)</f>
        <v>五冶钢构-宜宾市南溪区高县月江镇建设项目</v>
      </c>
    </row>
    <row r="1445" spans="2:18">
      <c r="B1445" s="6" t="s">
        <v>127</v>
      </c>
      <c r="C1445" s="5">
        <v>45786</v>
      </c>
      <c r="D1445" s="6" t="str">
        <f>VLOOKUP(B1445,辅助信息!E:K,7,FALSE)</f>
        <v>JWDDCD2025021900064</v>
      </c>
      <c r="E1445" s="6" t="str">
        <f>VLOOKUP(F1445,辅助信息!A:B,2,FALSE)</f>
        <v>盘螺</v>
      </c>
      <c r="F1445" s="6" t="s">
        <v>49</v>
      </c>
      <c r="G1445" s="117">
        <v>12</v>
      </c>
      <c r="H1445" s="117" t="str">
        <f>_xlfn.XLOOKUP(C1445&amp;F1445&amp;I1445&amp;J1445,'[1]2025年已发货'!$F:$F&amp;'[1]2025年已发货'!$C:$C&amp;'[1]2025年已发货'!$G:$G&amp;'[1]2025年已发货'!$H:$H,'[1]2025年已发货'!$E:$E,"未发货")</f>
        <v>未发货</v>
      </c>
      <c r="I1445" s="6" t="str">
        <f>VLOOKUP(B1445,辅助信息!E:I,3,FALSE)</f>
        <v>(五冶钢构医学科学产业园建设项目房建三部-管网总坪)四川省南充市顺庆区搬罾街道学府大道二段</v>
      </c>
      <c r="J1445" s="6" t="str">
        <f>VLOOKUP(B1445,辅助信息!E:I,4,FALSE)</f>
        <v>郑林</v>
      </c>
      <c r="K1445" s="6">
        <f>VLOOKUP(J1445,辅助信息!H:I,2,FALSE)</f>
        <v>18349955455</v>
      </c>
      <c r="L1445" s="133" t="str">
        <f>VLOOKUP(B1445,辅助信息!E:J,6,FALSE)</f>
        <v>送货单：送货单位：南充思临新材料科技有限公司,收货单位：五冶集团川北(南充)建设有限公司,项目名称：南充医学科学产业园,送货车型13米,装货前联系收货人核实到场规格</v>
      </c>
      <c r="M1445" s="98">
        <v>45785</v>
      </c>
      <c r="O1445" s="71">
        <f ca="1" t="shared" si="72"/>
        <v>0</v>
      </c>
      <c r="P1445" s="71">
        <f ca="1" t="shared" si="70"/>
        <v>1</v>
      </c>
      <c r="Q1445" s="72" t="str">
        <f>VLOOKUP(B1445,辅助信息!E:M,9,FALSE)</f>
        <v>ZTWM-CDGS-XS-2024-0248-五冶钢构-南充市医学院项目</v>
      </c>
      <c r="R1445" s="72" t="str">
        <f>_xlfn._xlws.FILTER(辅助信息!D:D,辅助信息!E:E=B1445)</f>
        <v>五冶钢构南充医学科学产业园建设项目</v>
      </c>
    </row>
    <row r="1446" spans="2:18">
      <c r="B1446" s="6" t="s">
        <v>127</v>
      </c>
      <c r="C1446" s="5">
        <v>45786</v>
      </c>
      <c r="D1446" s="6" t="str">
        <f>VLOOKUP(B1446,辅助信息!E:K,7,FALSE)</f>
        <v>JWDDCD2025021900064</v>
      </c>
      <c r="E1446" s="6" t="str">
        <f>VLOOKUP(F1446,辅助信息!A:B,2,FALSE)</f>
        <v>盘螺</v>
      </c>
      <c r="F1446" s="6" t="s">
        <v>41</v>
      </c>
      <c r="G1446" s="117">
        <v>10</v>
      </c>
      <c r="H1446" s="117" t="str">
        <f>_xlfn.XLOOKUP(C1446&amp;F1446&amp;I1446&amp;J1446,'[1]2025年已发货'!$F:$F&amp;'[1]2025年已发货'!$C:$C&amp;'[1]2025年已发货'!$G:$G&amp;'[1]2025年已发货'!$H:$H,'[1]2025年已发货'!$E:$E,"未发货")</f>
        <v>未发货</v>
      </c>
      <c r="I1446" s="6" t="str">
        <f>VLOOKUP(B1446,辅助信息!E:I,3,FALSE)</f>
        <v>(五冶钢构医学科学产业园建设项目房建三部-管网总坪)四川省南充市顺庆区搬罾街道学府大道二段</v>
      </c>
      <c r="J1446" s="6" t="str">
        <f>VLOOKUP(B1446,辅助信息!E:I,4,FALSE)</f>
        <v>郑林</v>
      </c>
      <c r="K1446" s="6">
        <f>VLOOKUP(J1446,辅助信息!H:I,2,FALSE)</f>
        <v>18349955455</v>
      </c>
      <c r="L1446" s="133" t="str">
        <f>VLOOKUP(B1446,辅助信息!E:J,6,FALSE)</f>
        <v>送货单：送货单位：南充思临新材料科技有限公司,收货单位：五冶集团川北(南充)建设有限公司,项目名称：南充医学科学产业园,送货车型13米,装货前联系收货人核实到场规格</v>
      </c>
      <c r="M1446" s="98">
        <v>45785</v>
      </c>
      <c r="O1446" s="71">
        <f ca="1" t="shared" si="72"/>
        <v>0</v>
      </c>
      <c r="P1446" s="71">
        <f ca="1" t="shared" si="70"/>
        <v>1</v>
      </c>
      <c r="Q1446" s="72" t="str">
        <f>VLOOKUP(B1446,辅助信息!E:M,9,FALSE)</f>
        <v>ZTWM-CDGS-XS-2024-0248-五冶钢构-南充市医学院项目</v>
      </c>
      <c r="R1446" s="72" t="str">
        <f>_xlfn._xlws.FILTER(辅助信息!D:D,辅助信息!E:E=B1446)</f>
        <v>五冶钢构南充医学科学产业园建设项目</v>
      </c>
    </row>
    <row r="1447" spans="2:18">
      <c r="B1447" s="6" t="s">
        <v>127</v>
      </c>
      <c r="C1447" s="5">
        <v>45786</v>
      </c>
      <c r="D1447" s="6" t="str">
        <f>VLOOKUP(B1447,辅助信息!E:K,7,FALSE)</f>
        <v>JWDDCD2025021900064</v>
      </c>
      <c r="E1447" s="6" t="str">
        <f>VLOOKUP(F1447,辅助信息!A:B,2,FALSE)</f>
        <v>螺纹钢</v>
      </c>
      <c r="F1447" s="6" t="s">
        <v>27</v>
      </c>
      <c r="G1447" s="117">
        <v>13</v>
      </c>
      <c r="H1447" s="117" t="str">
        <f>_xlfn.XLOOKUP(C1447&amp;F1447&amp;I1447&amp;J1447,'[1]2025年已发货'!$F:$F&amp;'[1]2025年已发货'!$C:$C&amp;'[1]2025年已发货'!$G:$G&amp;'[1]2025年已发货'!$H:$H,'[1]2025年已发货'!$E:$E,"未发货")</f>
        <v>未发货</v>
      </c>
      <c r="I1447" s="6" t="str">
        <f>VLOOKUP(B1447,辅助信息!E:I,3,FALSE)</f>
        <v>(五冶钢构医学科学产业园建设项目房建三部-管网总坪)四川省南充市顺庆区搬罾街道学府大道二段</v>
      </c>
      <c r="J1447" s="6" t="str">
        <f>VLOOKUP(B1447,辅助信息!E:I,4,FALSE)</f>
        <v>郑林</v>
      </c>
      <c r="K1447" s="6">
        <f>VLOOKUP(J1447,辅助信息!H:I,2,FALSE)</f>
        <v>18349955455</v>
      </c>
      <c r="L1447" s="133" t="str">
        <f>VLOOKUP(B1447,辅助信息!E:J,6,FALSE)</f>
        <v>送货单：送货单位：南充思临新材料科技有限公司,收货单位：五冶集团川北(南充)建设有限公司,项目名称：南充医学科学产业园,送货车型13米,装货前联系收货人核实到场规格</v>
      </c>
      <c r="M1447" s="98">
        <v>45785</v>
      </c>
      <c r="O1447" s="71">
        <f ca="1" t="shared" si="72"/>
        <v>0</v>
      </c>
      <c r="P1447" s="71">
        <f ca="1" t="shared" si="70"/>
        <v>1</v>
      </c>
      <c r="Q1447" s="72" t="str">
        <f>VLOOKUP(B1447,辅助信息!E:M,9,FALSE)</f>
        <v>ZTWM-CDGS-XS-2024-0248-五冶钢构-南充市医学院项目</v>
      </c>
      <c r="R1447" s="72" t="str">
        <f>_xlfn._xlws.FILTER(辅助信息!D:D,辅助信息!E:E=B1447)</f>
        <v>五冶钢构南充医学科学产业园建设项目</v>
      </c>
    </row>
    <row r="1448" spans="2:18">
      <c r="B1448" s="6" t="s">
        <v>72</v>
      </c>
      <c r="C1448" s="5">
        <v>45786</v>
      </c>
      <c r="D1448" s="6" t="str">
        <f>VLOOKUP(B1448,辅助信息!E:K,7,FALSE)</f>
        <v>JWDDCD2025021900064</v>
      </c>
      <c r="E1448" s="6" t="str">
        <f>VLOOKUP(F1448,辅助信息!A:B,2,FALSE)</f>
        <v>盘螺</v>
      </c>
      <c r="F1448" s="6" t="s">
        <v>49</v>
      </c>
      <c r="G1448" s="117">
        <v>5</v>
      </c>
      <c r="H1448" s="117" t="str">
        <f>_xlfn.XLOOKUP(C1448&amp;F1448&amp;I1448&amp;J1448,'[1]2025年已发货'!$F:$F&amp;'[1]2025年已发货'!$C:$C&amp;'[1]2025年已发货'!$G:$G&amp;'[1]2025年已发货'!$H:$H,'[1]2025年已发货'!$E:$E,"未发货")</f>
        <v>未发货</v>
      </c>
      <c r="I1448" s="6" t="str">
        <f>VLOOKUP(B1448,辅助信息!E:I,3,FALSE)</f>
        <v>(五冶钢构医学科学产业园建设项目房建二部-网羽馆（6-5）)四川省南充市顺庆区搬罾街道学府大道二段</v>
      </c>
      <c r="J1448" s="6" t="str">
        <f>VLOOKUP(B1448,辅助信息!E:I,4,FALSE)</f>
        <v>安南</v>
      </c>
      <c r="K1448" s="6">
        <f>VLOOKUP(J1448,辅助信息!H:I,2,FALSE)</f>
        <v>19950525030</v>
      </c>
      <c r="L1448" s="133" t="str">
        <f>VLOOKUP(B1448,辅助信息!E:J,6,FALSE)</f>
        <v>送货单：送货单位：南充思临新材料科技有限公司,收货单位：五冶集团川北(南充)建设有限公司,项目名称：南充医学科学产业园,送货车型13米,装货前联系收货人核实到场规格</v>
      </c>
      <c r="M1448" s="98">
        <v>45785</v>
      </c>
      <c r="O1448" s="71">
        <f ca="1" t="shared" si="72"/>
        <v>0</v>
      </c>
      <c r="P1448" s="71">
        <f ca="1" t="shared" si="70"/>
        <v>1</v>
      </c>
      <c r="Q1448" s="72" t="str">
        <f>VLOOKUP(B1448,辅助信息!E:M,9,FALSE)</f>
        <v>ZTWM-CDGS-XS-2024-0248-五冶钢构-南充市医学院项目</v>
      </c>
      <c r="R1448" s="72" t="str">
        <f>_xlfn._xlws.FILTER(辅助信息!D:D,辅助信息!E:E=B1448)</f>
        <v>五冶钢构南充医学科学产业园建设项目</v>
      </c>
    </row>
    <row r="1449" spans="2:18">
      <c r="B1449" s="6" t="s">
        <v>72</v>
      </c>
      <c r="C1449" s="5">
        <v>45786</v>
      </c>
      <c r="D1449" s="6" t="str">
        <f>VLOOKUP(B1449,辅助信息!E:K,7,FALSE)</f>
        <v>JWDDCD2025021900064</v>
      </c>
      <c r="E1449" s="6" t="str">
        <f>VLOOKUP(F1449,辅助信息!A:B,2,FALSE)</f>
        <v>盘螺</v>
      </c>
      <c r="F1449" s="6" t="s">
        <v>40</v>
      </c>
      <c r="G1449" s="117">
        <v>2.5</v>
      </c>
      <c r="H1449" s="117" t="str">
        <f>_xlfn.XLOOKUP(C1449&amp;F1449&amp;I1449&amp;J1449,'[1]2025年已发货'!$F:$F&amp;'[1]2025年已发货'!$C:$C&amp;'[1]2025年已发货'!$G:$G&amp;'[1]2025年已发货'!$H:$H,'[1]2025年已发货'!$E:$E,"未发货")</f>
        <v>未发货</v>
      </c>
      <c r="I1449" s="6" t="str">
        <f>VLOOKUP(B1449,辅助信息!E:I,3,FALSE)</f>
        <v>(五冶钢构医学科学产业园建设项目房建二部-网羽馆（6-5）)四川省南充市顺庆区搬罾街道学府大道二段</v>
      </c>
      <c r="J1449" s="6" t="str">
        <f>VLOOKUP(B1449,辅助信息!E:I,4,FALSE)</f>
        <v>安南</v>
      </c>
      <c r="K1449" s="6">
        <f>VLOOKUP(J1449,辅助信息!H:I,2,FALSE)</f>
        <v>19950525030</v>
      </c>
      <c r="L1449" s="133" t="str">
        <f>VLOOKUP(B1449,辅助信息!E:J,6,FALSE)</f>
        <v>送货单：送货单位：南充思临新材料科技有限公司,收货单位：五冶集团川北(南充)建设有限公司,项目名称：南充医学科学产业园,送货车型13米,装货前联系收货人核实到场规格</v>
      </c>
      <c r="M1449" s="98">
        <v>45785</v>
      </c>
      <c r="O1449" s="71">
        <f ca="1" t="shared" si="72"/>
        <v>0</v>
      </c>
      <c r="P1449" s="71">
        <f ca="1" t="shared" si="70"/>
        <v>1</v>
      </c>
      <c r="Q1449" s="72" t="str">
        <f>VLOOKUP(B1449,辅助信息!E:M,9,FALSE)</f>
        <v>ZTWM-CDGS-XS-2024-0248-五冶钢构-南充市医学院项目</v>
      </c>
      <c r="R1449" s="72" t="str">
        <f>_xlfn._xlws.FILTER(辅助信息!D:D,辅助信息!E:E=B1449)</f>
        <v>五冶钢构南充医学科学产业园建设项目</v>
      </c>
    </row>
    <row r="1450" spans="2:18">
      <c r="B1450" s="6" t="s">
        <v>72</v>
      </c>
      <c r="C1450" s="5">
        <v>45786</v>
      </c>
      <c r="D1450" s="6" t="str">
        <f>VLOOKUP(B1450,辅助信息!E:K,7,FALSE)</f>
        <v>JWDDCD2025021900064</v>
      </c>
      <c r="E1450" s="6" t="str">
        <f>VLOOKUP(F1450,辅助信息!A:B,2,FALSE)</f>
        <v>螺纹钢</v>
      </c>
      <c r="F1450" s="6" t="s">
        <v>27</v>
      </c>
      <c r="G1450" s="117">
        <v>25</v>
      </c>
      <c r="H1450" s="117" t="str">
        <f>_xlfn.XLOOKUP(C1450&amp;F1450&amp;I1450&amp;J1450,'[1]2025年已发货'!$F:$F&amp;'[1]2025年已发货'!$C:$C&amp;'[1]2025年已发货'!$G:$G&amp;'[1]2025年已发货'!$H:$H,'[1]2025年已发货'!$E:$E,"未发货")</f>
        <v>未发货</v>
      </c>
      <c r="I1450" s="6" t="str">
        <f>VLOOKUP(B1450,辅助信息!E:I,3,FALSE)</f>
        <v>(五冶钢构医学科学产业园建设项目房建二部-网羽馆（6-5）)四川省南充市顺庆区搬罾街道学府大道二段</v>
      </c>
      <c r="J1450" s="6" t="str">
        <f>VLOOKUP(B1450,辅助信息!E:I,4,FALSE)</f>
        <v>安南</v>
      </c>
      <c r="K1450" s="6">
        <f>VLOOKUP(J1450,辅助信息!H:I,2,FALSE)</f>
        <v>19950525030</v>
      </c>
      <c r="L1450" s="133" t="str">
        <f>VLOOKUP(B1450,辅助信息!E:J,6,FALSE)</f>
        <v>送货单：送货单位：南充思临新材料科技有限公司,收货单位：五冶集团川北(南充)建设有限公司,项目名称：南充医学科学产业园,送货车型13米,装货前联系收货人核实到场规格</v>
      </c>
      <c r="M1450" s="98">
        <v>45785</v>
      </c>
      <c r="O1450" s="71">
        <f ca="1" t="shared" si="72"/>
        <v>0</v>
      </c>
      <c r="P1450" s="71">
        <f ca="1" t="shared" si="70"/>
        <v>1</v>
      </c>
      <c r="Q1450" s="72" t="str">
        <f>VLOOKUP(B1450,辅助信息!E:M,9,FALSE)</f>
        <v>ZTWM-CDGS-XS-2024-0248-五冶钢构-南充市医学院项目</v>
      </c>
      <c r="R1450" s="72" t="str">
        <f>_xlfn._xlws.FILTER(辅助信息!D:D,辅助信息!E:E=B1450)</f>
        <v>五冶钢构南充医学科学产业园建设项目</v>
      </c>
    </row>
    <row r="1451" spans="1:18">
      <c r="A1451" s="78" t="s">
        <v>100</v>
      </c>
      <c r="B1451" s="6" t="s">
        <v>135</v>
      </c>
      <c r="C1451" s="5">
        <v>45786</v>
      </c>
      <c r="D1451" s="6" t="str">
        <f>VLOOKUP(B1451,辅助信息!E:K,7,FALSE)</f>
        <v>JWDDCD2025050800080</v>
      </c>
      <c r="E1451" s="6" t="str">
        <f>VLOOKUP(F1451,辅助信息!A:B,2,FALSE)</f>
        <v>螺纹钢</v>
      </c>
      <c r="F1451" s="6" t="s">
        <v>130</v>
      </c>
      <c r="G1451" s="117">
        <v>35</v>
      </c>
      <c r="H1451" s="117">
        <f>_xlfn.XLOOKUP(C1451&amp;F1451&amp;I1451&amp;J1451,'[1]2025年已发货'!$F:$F&amp;'[1]2025年已发货'!$C:$C&amp;'[1]2025年已发货'!$G:$G&amp;'[1]2025年已发货'!$H:$H,'[1]2025年已发货'!$E:$E,"未发货")</f>
        <v>35</v>
      </c>
      <c r="I1451" s="6" t="str">
        <f>VLOOKUP(B1451,辅助信息!E:I,3,FALSE)</f>
        <v>(宜宾兴港三江新区长江工业园建设项目-M2-2#厂房)宜宾市翠屏区宜宾汽车零部件配套产业基地(纬五路南)</v>
      </c>
      <c r="J1451" s="6" t="str">
        <f>VLOOKUP(B1451,辅助信息!E:I,4,FALSE)</f>
        <v>王涛</v>
      </c>
      <c r="K1451" s="6">
        <f>VLOOKUP(J1451,辅助信息!H:I,2,FALSE)</f>
        <v>18381110677</v>
      </c>
      <c r="L1451" s="133" t="str">
        <f>VLOOKUP(B1451,辅助信息!E:J,6,FALSE)</f>
        <v>装货前联系收货人核实到场规格，货物最下面用方木垫下方便卸货</v>
      </c>
      <c r="M1451" s="98">
        <v>45785</v>
      </c>
      <c r="O1451" s="71">
        <f ca="1" t="shared" si="72"/>
        <v>0</v>
      </c>
      <c r="P1451" s="71">
        <f ca="1" t="shared" si="70"/>
        <v>1</v>
      </c>
      <c r="Q1451" s="72" t="str">
        <f>VLOOKUP(B1451,辅助信息!E:M,9,FALSE)</f>
        <v>ZTWM-CDGS-XS-2025-0059-宜宾兴港建材-宜宾冷链项目</v>
      </c>
      <c r="R1451" s="72" t="str">
        <f>_xlfn._xlws.FILTER(辅助信息!D:D,辅助信息!E:E=B1451)</f>
        <v>宜宾兴港三江新区长江工业园建设项目</v>
      </c>
    </row>
    <row r="1452" spans="2:18">
      <c r="B1452" s="6" t="s">
        <v>81</v>
      </c>
      <c r="C1452" s="5">
        <v>45786</v>
      </c>
      <c r="D1452" s="6" t="str">
        <f>VLOOKUP(B1452,辅助信息!E:K,7,FALSE)</f>
        <v>JWDDCD2025050700178</v>
      </c>
      <c r="E1452" s="6" t="str">
        <f>VLOOKUP(F1452,辅助信息!A:B,2,FALSE)</f>
        <v>高线</v>
      </c>
      <c r="F1452" s="6" t="s">
        <v>53</v>
      </c>
      <c r="G1452" s="117">
        <v>5</v>
      </c>
      <c r="H1452" s="117" t="str">
        <f>_xlfn.XLOOKUP(C1452&amp;F1452&amp;I1452&amp;J1452,'[1]2025年已发货'!$F:$F&amp;'[1]2025年已发货'!$C:$C&amp;'[1]2025年已发货'!$G:$G&amp;'[1]2025年已发货'!$H:$H,'[1]2025年已发货'!$E:$E,"未发货")</f>
        <v>未发货</v>
      </c>
      <c r="I1452" s="6" t="str">
        <f>VLOOKUP(B1452,辅助信息!E:I,3,FALSE)</f>
        <v>（华西简阳西城嘉苑）四川省成都市简阳市简城街道高屋村</v>
      </c>
      <c r="J1452" s="6" t="str">
        <f>VLOOKUP(B1452,辅助信息!E:I,4,FALSE)</f>
        <v>张瀚镭</v>
      </c>
      <c r="K1452" s="6">
        <f>VLOOKUP(J1452,辅助信息!H:I,2,FALSE)</f>
        <v>15884666220</v>
      </c>
      <c r="L1452" s="133" t="str">
        <f>VLOOKUP(B1452,辅助信息!E:J,6,FALSE)</f>
        <v>优先威钢发货,我方卸车,新老国标钢厂不加价可直发</v>
      </c>
      <c r="M1452" s="98">
        <v>45787</v>
      </c>
      <c r="O1452" s="71">
        <f ca="1" t="shared" si="72"/>
        <v>1</v>
      </c>
      <c r="P1452" s="71">
        <f ca="1" t="shared" si="70"/>
        <v>0</v>
      </c>
      <c r="Q1452" s="72" t="str">
        <f>VLOOKUP(B1452,辅助信息!E:M,9,FALSE)</f>
        <v>ZTWM-CDGS-XS-2024-0030-华西集采-简州大道</v>
      </c>
      <c r="R1452" s="72" t="str">
        <f>_xlfn._xlws.FILTER(辅助信息!D:D,辅助信息!E:E=B1452)</f>
        <v>华西简阳西城嘉苑</v>
      </c>
    </row>
    <row r="1453" spans="2:18">
      <c r="B1453" s="6" t="s">
        <v>81</v>
      </c>
      <c r="C1453" s="5">
        <v>45786</v>
      </c>
      <c r="D1453" s="6" t="str">
        <f>VLOOKUP(B1453,辅助信息!E:K,7,FALSE)</f>
        <v>JWDDCD2025050700178</v>
      </c>
      <c r="E1453" s="6" t="str">
        <f>VLOOKUP(F1453,辅助信息!A:B,2,FALSE)</f>
        <v>盘螺</v>
      </c>
      <c r="F1453" s="6" t="s">
        <v>49</v>
      </c>
      <c r="G1453" s="117">
        <v>2</v>
      </c>
      <c r="H1453" s="117" t="str">
        <f>_xlfn.XLOOKUP(C1453&amp;F1453&amp;I1453&amp;J1453,'[1]2025年已发货'!$F:$F&amp;'[1]2025年已发货'!$C:$C&amp;'[1]2025年已发货'!$G:$G&amp;'[1]2025年已发货'!$H:$H,'[1]2025年已发货'!$E:$E,"未发货")</f>
        <v>未发货</v>
      </c>
      <c r="I1453" s="6" t="str">
        <f>VLOOKUP(B1453,辅助信息!E:I,3,FALSE)</f>
        <v>（华西简阳西城嘉苑）四川省成都市简阳市简城街道高屋村</v>
      </c>
      <c r="J1453" s="6" t="str">
        <f>VLOOKUP(B1453,辅助信息!E:I,4,FALSE)</f>
        <v>张瀚镭</v>
      </c>
      <c r="K1453" s="6">
        <f>VLOOKUP(J1453,辅助信息!H:I,2,FALSE)</f>
        <v>15884666220</v>
      </c>
      <c r="L1453" s="133" t="str">
        <f>VLOOKUP(B1453,辅助信息!E:J,6,FALSE)</f>
        <v>优先威钢发货,我方卸车,新老国标钢厂不加价可直发</v>
      </c>
      <c r="M1453" s="98">
        <v>45787</v>
      </c>
      <c r="O1453" s="71">
        <f ca="1" t="shared" si="72"/>
        <v>1</v>
      </c>
      <c r="P1453" s="71">
        <f ca="1" t="shared" si="70"/>
        <v>0</v>
      </c>
      <c r="Q1453" s="72" t="str">
        <f>VLOOKUP(B1453,辅助信息!E:M,9,FALSE)</f>
        <v>ZTWM-CDGS-XS-2024-0030-华西集采-简州大道</v>
      </c>
      <c r="R1453" s="72" t="str">
        <f>_xlfn._xlws.FILTER(辅助信息!D:D,辅助信息!E:E=B1453)</f>
        <v>华西简阳西城嘉苑</v>
      </c>
    </row>
    <row r="1454" spans="2:18">
      <c r="B1454" s="6" t="s">
        <v>81</v>
      </c>
      <c r="C1454" s="5">
        <v>45786</v>
      </c>
      <c r="D1454" s="6" t="str">
        <f>VLOOKUP(B1454,辅助信息!E:K,7,FALSE)</f>
        <v>JWDDCD2025050700178</v>
      </c>
      <c r="E1454" s="6" t="str">
        <f>VLOOKUP(F1454,辅助信息!A:B,2,FALSE)</f>
        <v>盘螺</v>
      </c>
      <c r="F1454" s="6" t="s">
        <v>40</v>
      </c>
      <c r="G1454" s="117">
        <v>11</v>
      </c>
      <c r="H1454" s="117" t="str">
        <f>_xlfn.XLOOKUP(C1454&amp;F1454&amp;I1454&amp;J1454,'[1]2025年已发货'!$F:$F&amp;'[1]2025年已发货'!$C:$C&amp;'[1]2025年已发货'!$G:$G&amp;'[1]2025年已发货'!$H:$H,'[1]2025年已发货'!$E:$E,"未发货")</f>
        <v>未发货</v>
      </c>
      <c r="I1454" s="6" t="str">
        <f>VLOOKUP(B1454,辅助信息!E:I,3,FALSE)</f>
        <v>（华西简阳西城嘉苑）四川省成都市简阳市简城街道高屋村</v>
      </c>
      <c r="J1454" s="6" t="str">
        <f>VLOOKUP(B1454,辅助信息!E:I,4,FALSE)</f>
        <v>张瀚镭</v>
      </c>
      <c r="K1454" s="6">
        <f>VLOOKUP(J1454,辅助信息!H:I,2,FALSE)</f>
        <v>15884666220</v>
      </c>
      <c r="L1454" s="133" t="str">
        <f>VLOOKUP(B1454,辅助信息!E:J,6,FALSE)</f>
        <v>优先威钢发货,我方卸车,新老国标钢厂不加价可直发</v>
      </c>
      <c r="M1454" s="98">
        <v>45787</v>
      </c>
      <c r="O1454" s="71">
        <f ca="1" t="shared" si="72"/>
        <v>1</v>
      </c>
      <c r="P1454" s="71">
        <f ca="1" t="shared" si="70"/>
        <v>0</v>
      </c>
      <c r="Q1454" s="72" t="str">
        <f>VLOOKUP(B1454,辅助信息!E:M,9,FALSE)</f>
        <v>ZTWM-CDGS-XS-2024-0030-华西集采-简州大道</v>
      </c>
      <c r="R1454" s="72" t="str">
        <f>_xlfn._xlws.FILTER(辅助信息!D:D,辅助信息!E:E=B1454)</f>
        <v>华西简阳西城嘉苑</v>
      </c>
    </row>
    <row r="1455" spans="2:18">
      <c r="B1455" s="6" t="s">
        <v>81</v>
      </c>
      <c r="C1455" s="5">
        <v>45786</v>
      </c>
      <c r="D1455" s="6" t="str">
        <f>VLOOKUP(B1455,辅助信息!E:K,7,FALSE)</f>
        <v>JWDDCD2025050700178</v>
      </c>
      <c r="E1455" s="6" t="str">
        <f>VLOOKUP(F1455,辅助信息!A:B,2,FALSE)</f>
        <v>盘螺</v>
      </c>
      <c r="F1455" s="6" t="s">
        <v>41</v>
      </c>
      <c r="G1455" s="117">
        <v>68</v>
      </c>
      <c r="H1455" s="117" t="str">
        <f>_xlfn.XLOOKUP(C1455&amp;F1455&amp;I1455&amp;J1455,'[1]2025年已发货'!$F:$F&amp;'[1]2025年已发货'!$C:$C&amp;'[1]2025年已发货'!$G:$G&amp;'[1]2025年已发货'!$H:$H,'[1]2025年已发货'!$E:$E,"未发货")</f>
        <v>未发货</v>
      </c>
      <c r="I1455" s="6" t="str">
        <f>VLOOKUP(B1455,辅助信息!E:I,3,FALSE)</f>
        <v>（华西简阳西城嘉苑）四川省成都市简阳市简城街道高屋村</v>
      </c>
      <c r="J1455" s="6" t="str">
        <f>VLOOKUP(B1455,辅助信息!E:I,4,FALSE)</f>
        <v>张瀚镭</v>
      </c>
      <c r="K1455" s="6">
        <f>VLOOKUP(J1455,辅助信息!H:I,2,FALSE)</f>
        <v>15884666220</v>
      </c>
      <c r="L1455" s="133" t="str">
        <f>VLOOKUP(B1455,辅助信息!E:J,6,FALSE)</f>
        <v>优先威钢发货,我方卸车,新老国标钢厂不加价可直发</v>
      </c>
      <c r="M1455" s="98">
        <v>45787</v>
      </c>
      <c r="O1455" s="71">
        <f ca="1" t="shared" si="72"/>
        <v>1</v>
      </c>
      <c r="P1455" s="71">
        <f ca="1" t="shared" si="70"/>
        <v>0</v>
      </c>
      <c r="Q1455" s="72" t="str">
        <f>VLOOKUP(B1455,辅助信息!E:M,9,FALSE)</f>
        <v>ZTWM-CDGS-XS-2024-0030-华西集采-简州大道</v>
      </c>
      <c r="R1455" s="72" t="str">
        <f>_xlfn._xlws.FILTER(辅助信息!D:D,辅助信息!E:E=B1455)</f>
        <v>华西简阳西城嘉苑</v>
      </c>
    </row>
    <row r="1456" spans="2:18">
      <c r="B1456" s="6" t="s">
        <v>81</v>
      </c>
      <c r="C1456" s="5">
        <v>45786</v>
      </c>
      <c r="D1456" s="6" t="str">
        <f>VLOOKUP(B1456,辅助信息!E:K,7,FALSE)</f>
        <v>JWDDCD2025050700178</v>
      </c>
      <c r="E1456" s="6" t="str">
        <f>VLOOKUP(F1456,辅助信息!A:B,2,FALSE)</f>
        <v>盘螺</v>
      </c>
      <c r="F1456" s="6" t="s">
        <v>26</v>
      </c>
      <c r="G1456" s="117">
        <v>5</v>
      </c>
      <c r="H1456" s="117" t="str">
        <f>_xlfn.XLOOKUP(C1456&amp;F1456&amp;I1456&amp;J1456,'[1]2025年已发货'!$F:$F&amp;'[1]2025年已发货'!$C:$C&amp;'[1]2025年已发货'!$G:$G&amp;'[1]2025年已发货'!$H:$H,'[1]2025年已发货'!$E:$E,"未发货")</f>
        <v>未发货</v>
      </c>
      <c r="I1456" s="6" t="str">
        <f>VLOOKUP(B1456,辅助信息!E:I,3,FALSE)</f>
        <v>（华西简阳西城嘉苑）四川省成都市简阳市简城街道高屋村</v>
      </c>
      <c r="J1456" s="6" t="str">
        <f>VLOOKUP(B1456,辅助信息!E:I,4,FALSE)</f>
        <v>张瀚镭</v>
      </c>
      <c r="K1456" s="6">
        <f>VLOOKUP(J1456,辅助信息!H:I,2,FALSE)</f>
        <v>15884666220</v>
      </c>
      <c r="L1456" s="133" t="str">
        <f>VLOOKUP(B1456,辅助信息!E:J,6,FALSE)</f>
        <v>优先威钢发货,我方卸车,新老国标钢厂不加价可直发</v>
      </c>
      <c r="M1456" s="98">
        <v>45787</v>
      </c>
      <c r="O1456" s="71">
        <f ca="1" t="shared" si="72"/>
        <v>1</v>
      </c>
      <c r="P1456" s="71">
        <f ca="1" t="shared" si="70"/>
        <v>0</v>
      </c>
      <c r="Q1456" s="72" t="str">
        <f>VLOOKUP(B1456,辅助信息!E:M,9,FALSE)</f>
        <v>ZTWM-CDGS-XS-2024-0030-华西集采-简州大道</v>
      </c>
      <c r="R1456" s="72" t="str">
        <f>_xlfn._xlws.FILTER(辅助信息!D:D,辅助信息!E:E=B1456)</f>
        <v>华西简阳西城嘉苑</v>
      </c>
    </row>
    <row r="1457" spans="2:18">
      <c r="B1457" s="6" t="s">
        <v>81</v>
      </c>
      <c r="C1457" s="5">
        <v>45786</v>
      </c>
      <c r="D1457" s="6" t="str">
        <f>VLOOKUP(B1457,辅助信息!E:K,7,FALSE)</f>
        <v>JWDDCD2025050700178</v>
      </c>
      <c r="E1457" s="6" t="str">
        <f>VLOOKUP(F1457,辅助信息!A:B,2,FALSE)</f>
        <v>螺纹钢</v>
      </c>
      <c r="F1457" s="6" t="s">
        <v>32</v>
      </c>
      <c r="G1457" s="117">
        <v>10.5</v>
      </c>
      <c r="H1457" s="117" t="str">
        <f>_xlfn.XLOOKUP(C1457&amp;F1457&amp;I1457&amp;J1457,'[1]2025年已发货'!$F:$F&amp;'[1]2025年已发货'!$C:$C&amp;'[1]2025年已发货'!$G:$G&amp;'[1]2025年已发货'!$H:$H,'[1]2025年已发货'!$E:$E,"未发货")</f>
        <v>未发货</v>
      </c>
      <c r="I1457" s="6" t="str">
        <f>VLOOKUP(B1457,辅助信息!E:I,3,FALSE)</f>
        <v>（华西简阳西城嘉苑）四川省成都市简阳市简城街道高屋村</v>
      </c>
      <c r="J1457" s="6" t="str">
        <f>VLOOKUP(B1457,辅助信息!E:I,4,FALSE)</f>
        <v>张瀚镭</v>
      </c>
      <c r="K1457" s="6">
        <f>VLOOKUP(J1457,辅助信息!H:I,2,FALSE)</f>
        <v>15884666220</v>
      </c>
      <c r="L1457" s="133" t="str">
        <f>VLOOKUP(B1457,辅助信息!E:J,6,FALSE)</f>
        <v>优先威钢发货,我方卸车,新老国标钢厂不加价可直发</v>
      </c>
      <c r="M1457" s="98">
        <v>45787</v>
      </c>
      <c r="O1457" s="71">
        <f ca="1" t="shared" si="72"/>
        <v>1</v>
      </c>
      <c r="P1457" s="71">
        <f ca="1" t="shared" si="70"/>
        <v>0</v>
      </c>
      <c r="Q1457" s="72" t="str">
        <f>VLOOKUP(B1457,辅助信息!E:M,9,FALSE)</f>
        <v>ZTWM-CDGS-XS-2024-0030-华西集采-简州大道</v>
      </c>
      <c r="R1457" s="72" t="str">
        <f>_xlfn._xlws.FILTER(辅助信息!D:D,辅助信息!E:E=B1457)</f>
        <v>华西简阳西城嘉苑</v>
      </c>
    </row>
    <row r="1458" spans="2:18">
      <c r="B1458" s="6" t="s">
        <v>81</v>
      </c>
      <c r="C1458" s="5">
        <v>45786</v>
      </c>
      <c r="D1458" s="6" t="str">
        <f>VLOOKUP(B1458,辅助信息!E:K,7,FALSE)</f>
        <v>JWDDCD2025050700178</v>
      </c>
      <c r="E1458" s="6" t="str">
        <f>VLOOKUP(F1458,辅助信息!A:B,2,FALSE)</f>
        <v>螺纹钢</v>
      </c>
      <c r="F1458" s="6" t="s">
        <v>30</v>
      </c>
      <c r="G1458" s="117">
        <v>4.5</v>
      </c>
      <c r="H1458" s="117" t="str">
        <f>_xlfn.XLOOKUP(C1458&amp;F1458&amp;I1458&amp;J1458,'[1]2025年已发货'!$F:$F&amp;'[1]2025年已发货'!$C:$C&amp;'[1]2025年已发货'!$G:$G&amp;'[1]2025年已发货'!$H:$H,'[1]2025年已发货'!$E:$E,"未发货")</f>
        <v>未发货</v>
      </c>
      <c r="I1458" s="6" t="str">
        <f>VLOOKUP(B1458,辅助信息!E:I,3,FALSE)</f>
        <v>（华西简阳西城嘉苑）四川省成都市简阳市简城街道高屋村</v>
      </c>
      <c r="J1458" s="6" t="str">
        <f>VLOOKUP(B1458,辅助信息!E:I,4,FALSE)</f>
        <v>张瀚镭</v>
      </c>
      <c r="K1458" s="6">
        <f>VLOOKUP(J1458,辅助信息!H:I,2,FALSE)</f>
        <v>15884666220</v>
      </c>
      <c r="L1458" s="133" t="str">
        <f>VLOOKUP(B1458,辅助信息!E:J,6,FALSE)</f>
        <v>优先威钢发货,我方卸车,新老国标钢厂不加价可直发</v>
      </c>
      <c r="M1458" s="98">
        <v>45787</v>
      </c>
      <c r="O1458" s="71">
        <f ca="1" t="shared" si="72"/>
        <v>1</v>
      </c>
      <c r="P1458" s="71">
        <f ca="1" t="shared" si="70"/>
        <v>0</v>
      </c>
      <c r="Q1458" s="72" t="str">
        <f>VLOOKUP(B1458,辅助信息!E:M,9,FALSE)</f>
        <v>ZTWM-CDGS-XS-2024-0030-华西集采-简州大道</v>
      </c>
      <c r="R1458" s="72" t="str">
        <f>_xlfn._xlws.FILTER(辅助信息!D:D,辅助信息!E:E=B1458)</f>
        <v>华西简阳西城嘉苑</v>
      </c>
    </row>
    <row r="1459" spans="2:18">
      <c r="B1459" s="6" t="s">
        <v>81</v>
      </c>
      <c r="C1459" s="5">
        <v>45786</v>
      </c>
      <c r="D1459" s="6" t="str">
        <f>VLOOKUP(B1459,辅助信息!E:K,7,FALSE)</f>
        <v>JWDDCD2025050700178</v>
      </c>
      <c r="E1459" s="6" t="str">
        <f>VLOOKUP(F1459,辅助信息!A:B,2,FALSE)</f>
        <v>螺纹钢</v>
      </c>
      <c r="F1459" s="6" t="s">
        <v>33</v>
      </c>
      <c r="G1459" s="117">
        <v>16</v>
      </c>
      <c r="H1459" s="117" t="str">
        <f>_xlfn.XLOOKUP(C1459&amp;F1459&amp;I1459&amp;J1459,'[1]2025年已发货'!$F:$F&amp;'[1]2025年已发货'!$C:$C&amp;'[1]2025年已发货'!$G:$G&amp;'[1]2025年已发货'!$H:$H,'[1]2025年已发货'!$E:$E,"未发货")</f>
        <v>未发货</v>
      </c>
      <c r="I1459" s="6" t="str">
        <f>VLOOKUP(B1459,辅助信息!E:I,3,FALSE)</f>
        <v>（华西简阳西城嘉苑）四川省成都市简阳市简城街道高屋村</v>
      </c>
      <c r="J1459" s="6" t="str">
        <f>VLOOKUP(B1459,辅助信息!E:I,4,FALSE)</f>
        <v>张瀚镭</v>
      </c>
      <c r="K1459" s="6">
        <f>VLOOKUP(J1459,辅助信息!H:I,2,FALSE)</f>
        <v>15884666220</v>
      </c>
      <c r="L1459" s="133" t="str">
        <f>VLOOKUP(B1459,辅助信息!E:J,6,FALSE)</f>
        <v>优先威钢发货,我方卸车,新老国标钢厂不加价可直发</v>
      </c>
      <c r="M1459" s="98">
        <v>45787</v>
      </c>
      <c r="O1459" s="71">
        <f ca="1" t="shared" si="72"/>
        <v>1</v>
      </c>
      <c r="P1459" s="71">
        <f ca="1" t="shared" si="70"/>
        <v>0</v>
      </c>
      <c r="Q1459" s="72" t="str">
        <f>VLOOKUP(B1459,辅助信息!E:M,9,FALSE)</f>
        <v>ZTWM-CDGS-XS-2024-0030-华西集采-简州大道</v>
      </c>
      <c r="R1459" s="72" t="str">
        <f>_xlfn._xlws.FILTER(辅助信息!D:D,辅助信息!E:E=B1459)</f>
        <v>华西简阳西城嘉苑</v>
      </c>
    </row>
    <row r="1460" spans="2:18">
      <c r="B1460" s="6" t="s">
        <v>81</v>
      </c>
      <c r="C1460" s="5">
        <v>45786</v>
      </c>
      <c r="D1460" s="6" t="str">
        <f>VLOOKUP(B1460,辅助信息!E:K,7,FALSE)</f>
        <v>JWDDCD2025050700178</v>
      </c>
      <c r="E1460" s="6" t="str">
        <f>VLOOKUP(F1460,辅助信息!A:B,2,FALSE)</f>
        <v>螺纹钢</v>
      </c>
      <c r="F1460" s="6" t="s">
        <v>28</v>
      </c>
      <c r="G1460" s="117">
        <v>5</v>
      </c>
      <c r="H1460" s="117" t="str">
        <f>_xlfn.XLOOKUP(C1460&amp;F1460&amp;I1460&amp;J1460,'[1]2025年已发货'!$F:$F&amp;'[1]2025年已发货'!$C:$C&amp;'[1]2025年已发货'!$G:$G&amp;'[1]2025年已发货'!$H:$H,'[1]2025年已发货'!$E:$E,"未发货")</f>
        <v>未发货</v>
      </c>
      <c r="I1460" s="6" t="str">
        <f>VLOOKUP(B1460,辅助信息!E:I,3,FALSE)</f>
        <v>（华西简阳西城嘉苑）四川省成都市简阳市简城街道高屋村</v>
      </c>
      <c r="J1460" s="6" t="str">
        <f>VLOOKUP(B1460,辅助信息!E:I,4,FALSE)</f>
        <v>张瀚镭</v>
      </c>
      <c r="K1460" s="6">
        <f>VLOOKUP(J1460,辅助信息!H:I,2,FALSE)</f>
        <v>15884666220</v>
      </c>
      <c r="L1460" s="133" t="str">
        <f>VLOOKUP(B1460,辅助信息!E:J,6,FALSE)</f>
        <v>优先威钢发货,我方卸车,新老国标钢厂不加价可直发</v>
      </c>
      <c r="M1460" s="98">
        <v>45787</v>
      </c>
      <c r="O1460" s="71">
        <f ca="1" t="shared" si="72"/>
        <v>1</v>
      </c>
      <c r="P1460" s="71">
        <f ca="1" t="shared" si="70"/>
        <v>0</v>
      </c>
      <c r="Q1460" s="72" t="str">
        <f>VLOOKUP(B1460,辅助信息!E:M,9,FALSE)</f>
        <v>ZTWM-CDGS-XS-2024-0030-华西集采-简州大道</v>
      </c>
      <c r="R1460" s="72" t="str">
        <f>_xlfn._xlws.FILTER(辅助信息!D:D,辅助信息!E:E=B1460)</f>
        <v>华西简阳西城嘉苑</v>
      </c>
    </row>
    <row r="1461" spans="2:18">
      <c r="B1461" s="6" t="s">
        <v>81</v>
      </c>
      <c r="C1461" s="5">
        <v>45786</v>
      </c>
      <c r="D1461" s="6" t="str">
        <f>VLOOKUP(B1461,辅助信息!E:K,7,FALSE)</f>
        <v>JWDDCD2025050700178</v>
      </c>
      <c r="E1461" s="6" t="str">
        <f>VLOOKUP(F1461,辅助信息!A:B,2,FALSE)</f>
        <v>螺纹钢</v>
      </c>
      <c r="F1461" s="6" t="s">
        <v>46</v>
      </c>
      <c r="G1461" s="117">
        <v>6</v>
      </c>
      <c r="H1461" s="117" t="str">
        <f>_xlfn.XLOOKUP(C1461&amp;F1461&amp;I1461&amp;J1461,'[1]2025年已发货'!$F:$F&amp;'[1]2025年已发货'!$C:$C&amp;'[1]2025年已发货'!$G:$G&amp;'[1]2025年已发货'!$H:$H,'[1]2025年已发货'!$E:$E,"未发货")</f>
        <v>未发货</v>
      </c>
      <c r="I1461" s="6" t="str">
        <f>VLOOKUP(B1461,辅助信息!E:I,3,FALSE)</f>
        <v>（华西简阳西城嘉苑）四川省成都市简阳市简城街道高屋村</v>
      </c>
      <c r="J1461" s="6" t="str">
        <f>VLOOKUP(B1461,辅助信息!E:I,4,FALSE)</f>
        <v>张瀚镭</v>
      </c>
      <c r="K1461" s="6">
        <f>VLOOKUP(J1461,辅助信息!H:I,2,FALSE)</f>
        <v>15884666220</v>
      </c>
      <c r="L1461" s="133" t="str">
        <f>VLOOKUP(B1461,辅助信息!E:J,6,FALSE)</f>
        <v>优先威钢发货,我方卸车,新老国标钢厂不加价可直发</v>
      </c>
      <c r="M1461" s="98">
        <v>45787</v>
      </c>
      <c r="O1461" s="71">
        <f ca="1" t="shared" si="72"/>
        <v>1</v>
      </c>
      <c r="P1461" s="71">
        <f ca="1" t="shared" si="70"/>
        <v>0</v>
      </c>
      <c r="Q1461" s="72" t="str">
        <f>VLOOKUP(B1461,辅助信息!E:M,9,FALSE)</f>
        <v>ZTWM-CDGS-XS-2024-0030-华西集采-简州大道</v>
      </c>
      <c r="R1461" s="72" t="str">
        <f>_xlfn._xlws.FILTER(辅助信息!D:D,辅助信息!E:E=B1461)</f>
        <v>华西简阳西城嘉苑</v>
      </c>
    </row>
    <row r="1462" spans="2:18">
      <c r="B1462" s="6" t="s">
        <v>31</v>
      </c>
      <c r="C1462" s="5">
        <v>45786</v>
      </c>
      <c r="D1462" s="6" t="str">
        <f>VLOOKUP(B1462,辅助信息!E:K,7,FALSE)</f>
        <v>JWDDCD2024121000136</v>
      </c>
      <c r="E1462" s="6" t="str">
        <f>VLOOKUP(F1462,辅助信息!A:B,2,FALSE)</f>
        <v>螺纹钢</v>
      </c>
      <c r="F1462" s="6" t="s">
        <v>22</v>
      </c>
      <c r="G1462" s="117">
        <v>35</v>
      </c>
      <c r="H1462" s="117">
        <f>_xlfn.XLOOKUP(C1462&amp;F1462&amp;I1462&amp;J1462,'[1]2025年已发货'!$F:$F&amp;'[1]2025年已发货'!$C:$C&amp;'[1]2025年已发货'!$G:$G&amp;'[1]2025年已发货'!$H:$H,'[1]2025年已发货'!$E:$E,"未发货")</f>
        <v>35</v>
      </c>
      <c r="I1462" s="6" t="str">
        <f>VLOOKUP(B1462,辅助信息!E:I,3,FALSE)</f>
        <v>（四川商建-射洪城乡一体化项目）遂宁市射洪市忠新幼儿园北侧约220米新溪小区</v>
      </c>
      <c r="J1462" s="6" t="str">
        <f>VLOOKUP(B1462,辅助信息!E:I,4,FALSE)</f>
        <v>柏子刚</v>
      </c>
      <c r="K1462" s="6">
        <f>VLOOKUP(J1462,辅助信息!H:I,2,FALSE)</f>
        <v>15692885305</v>
      </c>
      <c r="L1462" s="133" t="str">
        <f>VLOOKUP(B1462,辅助信息!E:J,6,FALSE)</f>
        <v>提前联系到场规格及数量</v>
      </c>
      <c r="M1462" s="98">
        <v>45787</v>
      </c>
      <c r="O1462" s="71">
        <f ca="1" t="shared" si="72"/>
        <v>1</v>
      </c>
      <c r="P1462" s="71">
        <f ca="1" t="shared" si="70"/>
        <v>0</v>
      </c>
      <c r="Q1462" s="72" t="str">
        <f>VLOOKUP(B1462,辅助信息!E:M,9,FALSE)</f>
        <v>ZTWM-CDGS-XS-2024-0179-四川商投-射洪城乡一体化建设项目</v>
      </c>
      <c r="R1462" s="72" t="str">
        <f>_xlfn._xlws.FILTER(辅助信息!D:D,辅助信息!E:E=B1462)</f>
        <v>四川商建
射洪城乡一体化项目</v>
      </c>
    </row>
    <row r="1463" spans="1:18">
      <c r="A1463" s="78" t="s">
        <v>149</v>
      </c>
      <c r="B1463" s="4" t="s">
        <v>68</v>
      </c>
      <c r="C1463" s="5">
        <v>45786</v>
      </c>
      <c r="D1463" s="6" t="str">
        <f>VLOOKUP(B1463,辅助信息!E:K,7,FALSE)</f>
        <v>JWDDCD2025050800081</v>
      </c>
      <c r="E1463" s="6" t="str">
        <f>VLOOKUP(F1463,辅助信息!A:B,2,FALSE)</f>
        <v>盘螺</v>
      </c>
      <c r="F1463" s="4" t="s">
        <v>40</v>
      </c>
      <c r="G1463" s="7">
        <v>8</v>
      </c>
      <c r="H1463" s="117">
        <f>_xlfn.XLOOKUP(C1463&amp;F1463&amp;I1463&amp;J1463,'[1]2025年已发货'!$F:$F&amp;'[1]2025年已发货'!$C:$C&amp;'[1]2025年已发货'!$G:$G&amp;'[1]2025年已发货'!$H:$H,'[1]2025年已发货'!$E:$E,"未发货")</f>
        <v>8</v>
      </c>
      <c r="I1463" s="6" t="str">
        <f>VLOOKUP(B1463,辅助信息!E:I,3,FALSE)</f>
        <v>（商投建工达州中医药科技园-2工区-景观桥）达州市通川区达州中医药职业学院犀牛大道北段</v>
      </c>
      <c r="J1463" s="6" t="str">
        <f>VLOOKUP(B1463,辅助信息!E:I,4,FALSE)</f>
        <v>李波</v>
      </c>
      <c r="K1463" s="6">
        <f>VLOOKUP(J1463,辅助信息!H:I,2,FALSE)</f>
        <v>18381899787</v>
      </c>
      <c r="L1463" s="133" t="str">
        <f>VLOOKUP(B1463,辅助信息!E:J,6,FALSE)</f>
        <v>控制炉批号尽量少,优先安排达钢,提前联系到场规格及数量</v>
      </c>
      <c r="M1463" s="98">
        <v>45787</v>
      </c>
      <c r="O1463" s="71">
        <f ca="1" t="shared" si="72"/>
        <v>1</v>
      </c>
      <c r="P1463" s="71">
        <f ca="1" t="shared" si="70"/>
        <v>0</v>
      </c>
      <c r="Q1463" s="72" t="str">
        <f>VLOOKUP(B1463,辅助信息!E:M,9,FALSE)</f>
        <v>ZTWM-CDGS-XS-2024-0134-商投建工达州中医药科技成果示范园项目</v>
      </c>
      <c r="R1463" s="72" t="str">
        <f>_xlfn._xlws.FILTER(辅助信息!D:D,辅助信息!E:E=B1463)</f>
        <v>商投建工达州中医药科技园</v>
      </c>
    </row>
    <row r="1464" spans="1:18">
      <c r="A1464" s="78"/>
      <c r="B1464" s="4" t="s">
        <v>68</v>
      </c>
      <c r="C1464" s="5">
        <v>45786</v>
      </c>
      <c r="D1464" s="6" t="str">
        <f>VLOOKUP(B1464,辅助信息!E:K,7,FALSE)</f>
        <v>JWDDCD2025050800081</v>
      </c>
      <c r="E1464" s="6" t="str">
        <f>VLOOKUP(F1464,辅助信息!A:B,2,FALSE)</f>
        <v>螺纹钢</v>
      </c>
      <c r="F1464" s="4" t="s">
        <v>27</v>
      </c>
      <c r="G1464" s="7">
        <v>3</v>
      </c>
      <c r="H1464" s="117">
        <f>_xlfn.XLOOKUP(C1464&amp;F1464&amp;I1464&amp;J1464,'[1]2025年已发货'!$F:$F&amp;'[1]2025年已发货'!$C:$C&amp;'[1]2025年已发货'!$G:$G&amp;'[1]2025年已发货'!$H:$H,'[1]2025年已发货'!$E:$E,"未发货")</f>
        <v>3</v>
      </c>
      <c r="I1464" s="6" t="str">
        <f>VLOOKUP(B1464,辅助信息!E:I,3,FALSE)</f>
        <v>（商投建工达州中医药科技园-2工区-景观桥）达州市通川区达州中医药职业学院犀牛大道北段</v>
      </c>
      <c r="J1464" s="6" t="str">
        <f>VLOOKUP(B1464,辅助信息!E:I,4,FALSE)</f>
        <v>李波</v>
      </c>
      <c r="K1464" s="6">
        <f>VLOOKUP(J1464,辅助信息!H:I,2,FALSE)</f>
        <v>18381899787</v>
      </c>
      <c r="L1464" s="133" t="str">
        <f>VLOOKUP(B1464,辅助信息!E:J,6,FALSE)</f>
        <v>控制炉批号尽量少,优先安排达钢,提前联系到场规格及数量</v>
      </c>
      <c r="M1464" s="98">
        <v>45787</v>
      </c>
      <c r="O1464" s="71">
        <f ca="1" t="shared" si="72"/>
        <v>1</v>
      </c>
      <c r="P1464" s="71">
        <f ca="1" t="shared" si="70"/>
        <v>0</v>
      </c>
      <c r="Q1464" s="72" t="str">
        <f>VLOOKUP(B1464,辅助信息!E:M,9,FALSE)</f>
        <v>ZTWM-CDGS-XS-2024-0134-商投建工达州中医药科技成果示范园项目</v>
      </c>
      <c r="R1464" s="72" t="str">
        <f>_xlfn._xlws.FILTER(辅助信息!D:D,辅助信息!E:E=B1464)</f>
        <v>商投建工达州中医药科技园</v>
      </c>
    </row>
    <row r="1465" spans="1:18">
      <c r="A1465" s="78"/>
      <c r="B1465" s="4" t="s">
        <v>68</v>
      </c>
      <c r="C1465" s="5">
        <v>45786</v>
      </c>
      <c r="D1465" s="6" t="str">
        <f>VLOOKUP(B1465,辅助信息!E:K,7,FALSE)</f>
        <v>JWDDCD2025050800081</v>
      </c>
      <c r="E1465" s="6" t="str">
        <f>VLOOKUP(F1465,辅助信息!A:B,2,FALSE)</f>
        <v>螺纹钢</v>
      </c>
      <c r="F1465" s="4" t="s">
        <v>19</v>
      </c>
      <c r="G1465" s="7">
        <v>10</v>
      </c>
      <c r="H1465" s="117">
        <f>_xlfn.XLOOKUP(C1465&amp;F1465&amp;I1465&amp;J1465,'[1]2025年已发货'!$F:$F&amp;'[1]2025年已发货'!$C:$C&amp;'[1]2025年已发货'!$G:$G&amp;'[1]2025年已发货'!$H:$H,'[1]2025年已发货'!$E:$E,"未发货")</f>
        <v>10</v>
      </c>
      <c r="I1465" s="6" t="str">
        <f>VLOOKUP(B1465,辅助信息!E:I,3,FALSE)</f>
        <v>（商投建工达州中医药科技园-2工区-景观桥）达州市通川区达州中医药职业学院犀牛大道北段</v>
      </c>
      <c r="J1465" s="6" t="str">
        <f>VLOOKUP(B1465,辅助信息!E:I,4,FALSE)</f>
        <v>李波</v>
      </c>
      <c r="K1465" s="6">
        <f>VLOOKUP(J1465,辅助信息!H:I,2,FALSE)</f>
        <v>18381899787</v>
      </c>
      <c r="L1465" s="133" t="str">
        <f>VLOOKUP(B1465,辅助信息!E:J,6,FALSE)</f>
        <v>控制炉批号尽量少,优先安排达钢,提前联系到场规格及数量</v>
      </c>
      <c r="M1465" s="98">
        <v>45787</v>
      </c>
      <c r="O1465" s="71">
        <f ca="1" t="shared" si="72"/>
        <v>1</v>
      </c>
      <c r="P1465" s="71">
        <f ca="1" t="shared" si="70"/>
        <v>0</v>
      </c>
      <c r="Q1465" s="72" t="str">
        <f>VLOOKUP(B1465,辅助信息!E:M,9,FALSE)</f>
        <v>ZTWM-CDGS-XS-2024-0134-商投建工达州中医药科技成果示范园项目</v>
      </c>
      <c r="R1465" s="72" t="str">
        <f>_xlfn._xlws.FILTER(辅助信息!D:D,辅助信息!E:E=B1465)</f>
        <v>商投建工达州中医药科技园</v>
      </c>
    </row>
    <row r="1466" spans="1:18">
      <c r="A1466" s="78"/>
      <c r="B1466" s="4" t="s">
        <v>68</v>
      </c>
      <c r="C1466" s="5">
        <v>45786</v>
      </c>
      <c r="D1466" s="6" t="str">
        <f>VLOOKUP(B1466,辅助信息!E:K,7,FALSE)</f>
        <v>JWDDCD2025050800081</v>
      </c>
      <c r="E1466" s="6" t="str">
        <f>VLOOKUP(F1466,辅助信息!A:B,2,FALSE)</f>
        <v>螺纹钢</v>
      </c>
      <c r="F1466" s="4" t="s">
        <v>33</v>
      </c>
      <c r="G1466" s="7">
        <v>60</v>
      </c>
      <c r="H1466" s="117">
        <f>_xlfn.XLOOKUP(C1466&amp;F1466&amp;I1466&amp;J1466,'[1]2025年已发货'!$F:$F&amp;'[1]2025年已发货'!$C:$C&amp;'[1]2025年已发货'!$G:$G&amp;'[1]2025年已发货'!$H:$H,'[1]2025年已发货'!$E:$E,"未发货")</f>
        <v>50</v>
      </c>
      <c r="I1466" s="6" t="str">
        <f>VLOOKUP(B1466,辅助信息!E:I,3,FALSE)</f>
        <v>（商投建工达州中医药科技园-2工区-景观桥）达州市通川区达州中医药职业学院犀牛大道北段</v>
      </c>
      <c r="J1466" s="6" t="str">
        <f>VLOOKUP(B1466,辅助信息!E:I,4,FALSE)</f>
        <v>李波</v>
      </c>
      <c r="K1466" s="6">
        <f>VLOOKUP(J1466,辅助信息!H:I,2,FALSE)</f>
        <v>18381899787</v>
      </c>
      <c r="L1466" s="133" t="str">
        <f>VLOOKUP(B1466,辅助信息!E:J,6,FALSE)</f>
        <v>控制炉批号尽量少,优先安排达钢,提前联系到场规格及数量</v>
      </c>
      <c r="M1466" s="98">
        <v>45787</v>
      </c>
      <c r="O1466" s="71">
        <f ca="1" t="shared" si="72"/>
        <v>1</v>
      </c>
      <c r="P1466" s="71">
        <f ca="1" t="shared" si="70"/>
        <v>0</v>
      </c>
      <c r="Q1466" s="72" t="str">
        <f>VLOOKUP(B1466,辅助信息!E:M,9,FALSE)</f>
        <v>ZTWM-CDGS-XS-2024-0134-商投建工达州中医药科技成果示范园项目</v>
      </c>
      <c r="R1466" s="72" t="str">
        <f>_xlfn._xlws.FILTER(辅助信息!D:D,辅助信息!E:E=B1466)</f>
        <v>商投建工达州中医药科技园</v>
      </c>
    </row>
    <row r="1467" spans="2:18">
      <c r="B1467" s="4" t="s">
        <v>56</v>
      </c>
      <c r="C1467" s="5">
        <v>45786</v>
      </c>
      <c r="D1467" s="6" t="str">
        <f>VLOOKUP(B1467,辅助信息!E:K,7,FALSE)</f>
        <v>JWDDCD2025050800081</v>
      </c>
      <c r="E1467" s="6" t="str">
        <f>VLOOKUP(F1467,辅助信息!A:B,2,FALSE)</f>
        <v>盘螺</v>
      </c>
      <c r="F1467" s="4" t="s">
        <v>40</v>
      </c>
      <c r="G1467" s="7">
        <v>45</v>
      </c>
      <c r="H1467" s="117">
        <f>_xlfn.XLOOKUP(C1467&amp;F1467&amp;I1467&amp;J1467,'[1]2025年已发货'!$F:$F&amp;'[1]2025年已发货'!$C:$C&amp;'[1]2025年已发货'!$G:$G&amp;'[1]2025年已发货'!$H:$H,'[1]2025年已发货'!$E:$E,"未发货")</f>
        <v>45</v>
      </c>
      <c r="I1467" s="6" t="str">
        <f>VLOOKUP(B1467,辅助信息!E:I,3,FALSE)</f>
        <v>（商投建工达州中医药科技园-4工区-7号楼）达州市通川区达州中医药职业学院犀牛大道北段</v>
      </c>
      <c r="J1467" s="6" t="str">
        <f>VLOOKUP(B1467,辅助信息!E:I,4,FALSE)</f>
        <v>张扬</v>
      </c>
      <c r="K1467" s="6">
        <f>VLOOKUP(J1467,辅助信息!H:I,2,FALSE)</f>
        <v>18381904567</v>
      </c>
      <c r="L1467" s="133" t="str">
        <f>VLOOKUP(B1467,辅助信息!E:J,6,FALSE)</f>
        <v>控制炉批号尽量少,优先安排达钢,提前联系到场规格及数量</v>
      </c>
      <c r="M1467" s="98">
        <v>45787</v>
      </c>
      <c r="O1467" s="71">
        <f ca="1" t="shared" si="72"/>
        <v>1</v>
      </c>
      <c r="P1467" s="71">
        <f ca="1" t="shared" si="70"/>
        <v>0</v>
      </c>
      <c r="Q1467" s="72" t="str">
        <f>VLOOKUP(B1467,辅助信息!E:M,9,FALSE)</f>
        <v>ZTWM-CDGS-XS-2024-0134-商投建工达州中医药科技成果示范园项目</v>
      </c>
      <c r="R1467" s="72" t="str">
        <f>_xlfn._xlws.FILTER(辅助信息!D:D,辅助信息!E:E=B1467)</f>
        <v>商投建工达州中医药科技园</v>
      </c>
    </row>
    <row r="1468" spans="2:18">
      <c r="B1468" s="4" t="s">
        <v>56</v>
      </c>
      <c r="C1468" s="5">
        <v>45786</v>
      </c>
      <c r="D1468" s="6" t="str">
        <f>VLOOKUP(B1468,辅助信息!E:K,7,FALSE)</f>
        <v>JWDDCD2025050800081</v>
      </c>
      <c r="E1468" s="6" t="str">
        <f>VLOOKUP(F1468,辅助信息!A:B,2,FALSE)</f>
        <v>螺纹钢</v>
      </c>
      <c r="F1468" s="4" t="s">
        <v>66</v>
      </c>
      <c r="G1468" s="7">
        <v>15</v>
      </c>
      <c r="H1468" s="117" t="str">
        <f>_xlfn.XLOOKUP(C1468&amp;F1468&amp;I1468&amp;J1468,'[1]2025年已发货'!$F:$F&amp;'[1]2025年已发货'!$C:$C&amp;'[1]2025年已发货'!$G:$G&amp;'[1]2025年已发货'!$H:$H,'[1]2025年已发货'!$E:$E,"未发货")</f>
        <v>未发货</v>
      </c>
      <c r="I1468" s="6" t="str">
        <f>VLOOKUP(B1468,辅助信息!E:I,3,FALSE)</f>
        <v>（商投建工达州中医药科技园-4工区-7号楼）达州市通川区达州中医药职业学院犀牛大道北段</v>
      </c>
      <c r="J1468" s="6" t="str">
        <f>VLOOKUP(B1468,辅助信息!E:I,4,FALSE)</f>
        <v>张扬</v>
      </c>
      <c r="K1468" s="6">
        <f>VLOOKUP(J1468,辅助信息!H:I,2,FALSE)</f>
        <v>18381904567</v>
      </c>
      <c r="L1468" s="133" t="str">
        <f>VLOOKUP(B1468,辅助信息!E:J,6,FALSE)</f>
        <v>控制炉批号尽量少,优先安排达钢,提前联系到场规格及数量</v>
      </c>
      <c r="M1468" s="98">
        <v>45787</v>
      </c>
      <c r="O1468" s="71">
        <f ca="1" t="shared" si="72"/>
        <v>1</v>
      </c>
      <c r="P1468" s="71">
        <f ca="1" t="shared" si="70"/>
        <v>0</v>
      </c>
      <c r="Q1468" s="72" t="str">
        <f>VLOOKUP(B1468,辅助信息!E:M,9,FALSE)</f>
        <v>ZTWM-CDGS-XS-2024-0134-商投建工达州中医药科技成果示范园项目</v>
      </c>
      <c r="R1468" s="72" t="str">
        <f>_xlfn._xlws.FILTER(辅助信息!D:D,辅助信息!E:E=B1468)</f>
        <v>商投建工达州中医药科技园</v>
      </c>
    </row>
    <row r="1469" spans="2:18">
      <c r="B1469" s="4" t="s">
        <v>56</v>
      </c>
      <c r="C1469" s="5">
        <v>45786</v>
      </c>
      <c r="D1469" s="6" t="str">
        <f>VLOOKUP(B1469,辅助信息!E:K,7,FALSE)</f>
        <v>JWDDCD2025050800081</v>
      </c>
      <c r="E1469" s="6" t="str">
        <f>VLOOKUP(F1469,辅助信息!A:B,2,FALSE)</f>
        <v>螺纹钢</v>
      </c>
      <c r="F1469" s="4" t="s">
        <v>22</v>
      </c>
      <c r="G1469" s="7">
        <v>21</v>
      </c>
      <c r="H1469" s="117" t="str">
        <f>_xlfn.XLOOKUP(C1469&amp;F1469&amp;I1469&amp;J1469,'[1]2025年已发货'!$F:$F&amp;'[1]2025年已发货'!$C:$C&amp;'[1]2025年已发货'!$G:$G&amp;'[1]2025年已发货'!$H:$H,'[1]2025年已发货'!$E:$E,"未发货")</f>
        <v>未发货</v>
      </c>
      <c r="I1469" s="6" t="str">
        <f>VLOOKUP(B1469,辅助信息!E:I,3,FALSE)</f>
        <v>（商投建工达州中医药科技园-4工区-7号楼）达州市通川区达州中医药职业学院犀牛大道北段</v>
      </c>
      <c r="J1469" s="6" t="str">
        <f>VLOOKUP(B1469,辅助信息!E:I,4,FALSE)</f>
        <v>张扬</v>
      </c>
      <c r="K1469" s="6">
        <f>VLOOKUP(J1469,辅助信息!H:I,2,FALSE)</f>
        <v>18381904567</v>
      </c>
      <c r="L1469" s="133" t="str">
        <f>VLOOKUP(B1469,辅助信息!E:J,6,FALSE)</f>
        <v>控制炉批号尽量少,优先安排达钢,提前联系到场规格及数量</v>
      </c>
      <c r="M1469" s="98">
        <v>45787</v>
      </c>
      <c r="O1469" s="71">
        <f ca="1" t="shared" si="72"/>
        <v>1</v>
      </c>
      <c r="P1469" s="71">
        <f ca="1" t="shared" si="70"/>
        <v>0</v>
      </c>
      <c r="Q1469" s="72" t="str">
        <f>VLOOKUP(B1469,辅助信息!E:M,9,FALSE)</f>
        <v>ZTWM-CDGS-XS-2024-0134-商投建工达州中医药科技成果示范园项目</v>
      </c>
      <c r="R1469" s="72" t="str">
        <f>_xlfn._xlws.FILTER(辅助信息!D:D,辅助信息!E:E=B1469)</f>
        <v>商投建工达州中医药科技园</v>
      </c>
    </row>
    <row r="1470" spans="2:18">
      <c r="B1470" s="4" t="s">
        <v>81</v>
      </c>
      <c r="C1470" s="5">
        <v>45786</v>
      </c>
      <c r="D1470" s="6" t="str">
        <f>VLOOKUP(B1470,辅助信息!E:K,7,FALSE)</f>
        <v>JWDDCD2025050700178</v>
      </c>
      <c r="E1470" s="6" t="str">
        <f>VLOOKUP(F1470,辅助信息!A:B,2,FALSE)</f>
        <v>高线</v>
      </c>
      <c r="F1470" s="4" t="s">
        <v>53</v>
      </c>
      <c r="G1470" s="7">
        <v>2</v>
      </c>
      <c r="H1470" s="117" t="str">
        <f>_xlfn.XLOOKUP(C1470&amp;F1470&amp;I1470&amp;J1470,'[1]2025年已发货'!$F:$F&amp;'[1]2025年已发货'!$C:$C&amp;'[1]2025年已发货'!$G:$G&amp;'[1]2025年已发货'!$H:$H,'[1]2025年已发货'!$E:$E,"未发货")</f>
        <v>未发货</v>
      </c>
      <c r="I1470" s="6" t="str">
        <f>VLOOKUP(B1470,辅助信息!E:I,3,FALSE)</f>
        <v>（华西简阳西城嘉苑）四川省成都市简阳市简城街道高屋村</v>
      </c>
      <c r="J1470" s="6" t="str">
        <f>VLOOKUP(B1470,辅助信息!E:I,4,FALSE)</f>
        <v>张瀚镭</v>
      </c>
      <c r="K1470" s="6">
        <f>VLOOKUP(J1470,辅助信息!H:I,2,FALSE)</f>
        <v>15884666220</v>
      </c>
      <c r="L1470" s="133" t="str">
        <f>VLOOKUP(B1470,辅助信息!E:J,6,FALSE)</f>
        <v>优先威钢发货,我方卸车,新老国标钢厂不加价可直发</v>
      </c>
      <c r="M1470" s="98">
        <v>45787</v>
      </c>
      <c r="O1470" s="71">
        <f ca="1" t="shared" si="72"/>
        <v>1</v>
      </c>
      <c r="P1470" s="71">
        <f ca="1" t="shared" si="70"/>
        <v>0</v>
      </c>
      <c r="Q1470" s="72" t="str">
        <f>VLOOKUP(B1470,辅助信息!E:M,9,FALSE)</f>
        <v>ZTWM-CDGS-XS-2024-0030-华西集采-简州大道</v>
      </c>
      <c r="R1470" s="72" t="str">
        <f>_xlfn._xlws.FILTER(辅助信息!D:D,辅助信息!E:E=B1470)</f>
        <v>华西简阳西城嘉苑</v>
      </c>
    </row>
    <row r="1471" spans="2:18">
      <c r="B1471" s="4" t="s">
        <v>81</v>
      </c>
      <c r="C1471" s="5">
        <v>45786</v>
      </c>
      <c r="D1471" s="6" t="str">
        <f>VLOOKUP(B1471,辅助信息!E:K,7,FALSE)</f>
        <v>JWDDCD2025050700178</v>
      </c>
      <c r="E1471" s="6" t="str">
        <f>VLOOKUP(F1471,辅助信息!A:B,2,FALSE)</f>
        <v>盘螺</v>
      </c>
      <c r="F1471" s="4" t="s">
        <v>41</v>
      </c>
      <c r="G1471" s="7">
        <v>66.5</v>
      </c>
      <c r="H1471" s="117" t="str">
        <f>_xlfn.XLOOKUP(C1471&amp;F1471&amp;I1471&amp;J1471,'[1]2025年已发货'!$F:$F&amp;'[1]2025年已发货'!$C:$C&amp;'[1]2025年已发货'!$G:$G&amp;'[1]2025年已发货'!$H:$H,'[1]2025年已发货'!$E:$E,"未发货")</f>
        <v>未发货</v>
      </c>
      <c r="I1471" s="6" t="str">
        <f>VLOOKUP(B1471,辅助信息!E:I,3,FALSE)</f>
        <v>（华西简阳西城嘉苑）四川省成都市简阳市简城街道高屋村</v>
      </c>
      <c r="J1471" s="6" t="str">
        <f>VLOOKUP(B1471,辅助信息!E:I,4,FALSE)</f>
        <v>张瀚镭</v>
      </c>
      <c r="K1471" s="6">
        <f>VLOOKUP(J1471,辅助信息!H:I,2,FALSE)</f>
        <v>15884666220</v>
      </c>
      <c r="L1471" s="133" t="str">
        <f>VLOOKUP(B1471,辅助信息!E:J,6,FALSE)</f>
        <v>优先威钢发货,我方卸车,新老国标钢厂不加价可直发</v>
      </c>
      <c r="M1471" s="98">
        <v>45787</v>
      </c>
      <c r="O1471" s="71">
        <f ca="1" t="shared" si="72"/>
        <v>1</v>
      </c>
      <c r="P1471" s="71">
        <f ca="1" t="shared" si="70"/>
        <v>0</v>
      </c>
      <c r="Q1471" s="72" t="str">
        <f>VLOOKUP(B1471,辅助信息!E:M,9,FALSE)</f>
        <v>ZTWM-CDGS-XS-2024-0030-华西集采-简州大道</v>
      </c>
      <c r="R1471" s="72" t="str">
        <f>_xlfn._xlws.FILTER(辅助信息!D:D,辅助信息!E:E=B1471)</f>
        <v>华西简阳西城嘉苑</v>
      </c>
    </row>
    <row r="1472" spans="2:18">
      <c r="B1472" s="4" t="s">
        <v>81</v>
      </c>
      <c r="C1472" s="5">
        <v>45786</v>
      </c>
      <c r="D1472" s="6" t="str">
        <f>VLOOKUP(B1472,辅助信息!E:K,7,FALSE)</f>
        <v>JWDDCD2025050700178</v>
      </c>
      <c r="E1472" s="6" t="str">
        <f>VLOOKUP(F1472,辅助信息!A:B,2,FALSE)</f>
        <v>盘螺</v>
      </c>
      <c r="F1472" s="4" t="s">
        <v>26</v>
      </c>
      <c r="G1472" s="7">
        <v>52</v>
      </c>
      <c r="H1472" s="117" t="str">
        <f>_xlfn.XLOOKUP(C1472&amp;F1472&amp;I1472&amp;J1472,'[1]2025年已发货'!$F:$F&amp;'[1]2025年已发货'!$C:$C&amp;'[1]2025年已发货'!$G:$G&amp;'[1]2025年已发货'!$H:$H,'[1]2025年已发货'!$E:$E,"未发货")</f>
        <v>未发货</v>
      </c>
      <c r="I1472" s="6" t="str">
        <f>VLOOKUP(B1472,辅助信息!E:I,3,FALSE)</f>
        <v>（华西简阳西城嘉苑）四川省成都市简阳市简城街道高屋村</v>
      </c>
      <c r="J1472" s="6" t="str">
        <f>VLOOKUP(B1472,辅助信息!E:I,4,FALSE)</f>
        <v>张瀚镭</v>
      </c>
      <c r="K1472" s="6">
        <f>VLOOKUP(J1472,辅助信息!H:I,2,FALSE)</f>
        <v>15884666220</v>
      </c>
      <c r="L1472" s="133" t="str">
        <f>VLOOKUP(B1472,辅助信息!E:J,6,FALSE)</f>
        <v>优先威钢发货,我方卸车,新老国标钢厂不加价可直发</v>
      </c>
      <c r="M1472" s="98">
        <v>45787</v>
      </c>
      <c r="O1472" s="71">
        <f ca="1" t="shared" si="72"/>
        <v>1</v>
      </c>
      <c r="P1472" s="71">
        <f ca="1">IF(M1472="","",IF(N1472&lt;&gt;"",MAX(N1472-M1472,0),IF(TODAY()&gt;M1472,TODAY()-M1472,0)))</f>
        <v>0</v>
      </c>
      <c r="Q1472" s="72" t="str">
        <f>VLOOKUP(B1472,辅助信息!E:M,9,FALSE)</f>
        <v>ZTWM-CDGS-XS-2024-0030-华西集采-简州大道</v>
      </c>
      <c r="R1472" s="72" t="str">
        <f>_xlfn._xlws.FILTER(辅助信息!D:D,辅助信息!E:E=B1472)</f>
        <v>华西简阳西城嘉苑</v>
      </c>
    </row>
    <row r="1473" spans="2:18">
      <c r="B1473" s="4" t="s">
        <v>81</v>
      </c>
      <c r="C1473" s="5">
        <v>45786</v>
      </c>
      <c r="D1473" s="6" t="str">
        <f>VLOOKUP(B1473,辅助信息!E:K,7,FALSE)</f>
        <v>JWDDCD2025050700178</v>
      </c>
      <c r="E1473" s="6" t="str">
        <f>VLOOKUP(F1473,辅助信息!A:B,2,FALSE)</f>
        <v>螺纹钢</v>
      </c>
      <c r="F1473" s="4" t="s">
        <v>19</v>
      </c>
      <c r="G1473" s="7">
        <v>14</v>
      </c>
      <c r="H1473" s="117" t="str">
        <f>_xlfn.XLOOKUP(C1473&amp;F1473&amp;I1473&amp;J1473,'[1]2025年已发货'!$F:$F&amp;'[1]2025年已发货'!$C:$C&amp;'[1]2025年已发货'!$G:$G&amp;'[1]2025年已发货'!$H:$H,'[1]2025年已发货'!$E:$E,"未发货")</f>
        <v>未发货</v>
      </c>
      <c r="I1473" s="6" t="str">
        <f>VLOOKUP(B1473,辅助信息!E:I,3,FALSE)</f>
        <v>（华西简阳西城嘉苑）四川省成都市简阳市简城街道高屋村</v>
      </c>
      <c r="J1473" s="6" t="str">
        <f>VLOOKUP(B1473,辅助信息!E:I,4,FALSE)</f>
        <v>张瀚镭</v>
      </c>
      <c r="K1473" s="6">
        <f>VLOOKUP(J1473,辅助信息!H:I,2,FALSE)</f>
        <v>15884666220</v>
      </c>
      <c r="L1473" s="133" t="str">
        <f>VLOOKUP(B1473,辅助信息!E:J,6,FALSE)</f>
        <v>优先威钢发货,我方卸车,新老国标钢厂不加价可直发</v>
      </c>
      <c r="M1473" s="98">
        <v>45787</v>
      </c>
      <c r="O1473" s="71">
        <f ca="1" t="shared" ref="O1473:O1488" si="73">IF(OR(M1473="",N1473&lt;&gt;""),"",MAX(M1473-TODAY(),0))</f>
        <v>1</v>
      </c>
      <c r="P1473" s="71">
        <f ca="1" t="shared" ref="P1473:P1488" si="74">IF(M1473="","",IF(N1473&lt;&gt;"",MAX(N1473-M1473,0),IF(TODAY()&gt;M1473,TODAY()-M1473,0)))</f>
        <v>0</v>
      </c>
      <c r="Q1473" s="72" t="str">
        <f>VLOOKUP(B1473,辅助信息!E:M,9,FALSE)</f>
        <v>ZTWM-CDGS-XS-2024-0030-华西集采-简州大道</v>
      </c>
      <c r="R1473" s="72" t="str">
        <f>_xlfn._xlws.FILTER(辅助信息!D:D,辅助信息!E:E=B1473)</f>
        <v>华西简阳西城嘉苑</v>
      </c>
    </row>
    <row r="1474" spans="2:18">
      <c r="B1474" s="4" t="s">
        <v>81</v>
      </c>
      <c r="C1474" s="5">
        <v>45786</v>
      </c>
      <c r="D1474" s="6" t="str">
        <f>VLOOKUP(B1474,辅助信息!E:K,7,FALSE)</f>
        <v>JWDDCD2025050700178</v>
      </c>
      <c r="E1474" s="6" t="str">
        <f>VLOOKUP(F1474,辅助信息!A:B,2,FALSE)</f>
        <v>螺纹钢</v>
      </c>
      <c r="F1474" s="4" t="s">
        <v>32</v>
      </c>
      <c r="G1474" s="7">
        <v>48</v>
      </c>
      <c r="H1474" s="117" t="str">
        <f>_xlfn.XLOOKUP(C1474&amp;F1474&amp;I1474&amp;J1474,'[1]2025年已发货'!$F:$F&amp;'[1]2025年已发货'!$C:$C&amp;'[1]2025年已发货'!$G:$G&amp;'[1]2025年已发货'!$H:$H,'[1]2025年已发货'!$E:$E,"未发货")</f>
        <v>未发货</v>
      </c>
      <c r="I1474" s="6" t="str">
        <f>VLOOKUP(B1474,辅助信息!E:I,3,FALSE)</f>
        <v>（华西简阳西城嘉苑）四川省成都市简阳市简城街道高屋村</v>
      </c>
      <c r="J1474" s="6" t="str">
        <f>VLOOKUP(B1474,辅助信息!E:I,4,FALSE)</f>
        <v>张瀚镭</v>
      </c>
      <c r="K1474" s="6">
        <f>VLOOKUP(J1474,辅助信息!H:I,2,FALSE)</f>
        <v>15884666220</v>
      </c>
      <c r="L1474" s="133" t="str">
        <f>VLOOKUP(B1474,辅助信息!E:J,6,FALSE)</f>
        <v>优先威钢发货,我方卸车,新老国标钢厂不加价可直发</v>
      </c>
      <c r="M1474" s="98">
        <v>45787</v>
      </c>
      <c r="O1474" s="71">
        <f ca="1" t="shared" si="73"/>
        <v>1</v>
      </c>
      <c r="P1474" s="71">
        <f ca="1" t="shared" si="74"/>
        <v>0</v>
      </c>
      <c r="Q1474" s="72" t="str">
        <f>VLOOKUP(B1474,辅助信息!E:M,9,FALSE)</f>
        <v>ZTWM-CDGS-XS-2024-0030-华西集采-简州大道</v>
      </c>
      <c r="R1474" s="72" t="str">
        <f>_xlfn._xlws.FILTER(辅助信息!D:D,辅助信息!E:E=B1474)</f>
        <v>华西简阳西城嘉苑</v>
      </c>
    </row>
    <row r="1475" spans="2:18">
      <c r="B1475" s="4" t="s">
        <v>81</v>
      </c>
      <c r="C1475" s="5">
        <v>45786</v>
      </c>
      <c r="D1475" s="6" t="str">
        <f>VLOOKUP(B1475,辅助信息!E:K,7,FALSE)</f>
        <v>JWDDCD2025050700178</v>
      </c>
      <c r="E1475" s="6" t="str">
        <f>VLOOKUP(F1475,辅助信息!A:B,2,FALSE)</f>
        <v>螺纹钢</v>
      </c>
      <c r="F1475" s="4" t="s">
        <v>30</v>
      </c>
      <c r="G1475" s="7">
        <v>4.5</v>
      </c>
      <c r="H1475" s="117" t="str">
        <f>_xlfn.XLOOKUP(C1475&amp;F1475&amp;I1475&amp;J1475,'[1]2025年已发货'!$F:$F&amp;'[1]2025年已发货'!$C:$C&amp;'[1]2025年已发货'!$G:$G&amp;'[1]2025年已发货'!$H:$H,'[1]2025年已发货'!$E:$E,"未发货")</f>
        <v>未发货</v>
      </c>
      <c r="I1475" s="6" t="str">
        <f>VLOOKUP(B1475,辅助信息!E:I,3,FALSE)</f>
        <v>（华西简阳西城嘉苑）四川省成都市简阳市简城街道高屋村</v>
      </c>
      <c r="J1475" s="6" t="str">
        <f>VLOOKUP(B1475,辅助信息!E:I,4,FALSE)</f>
        <v>张瀚镭</v>
      </c>
      <c r="K1475" s="6">
        <f>VLOOKUP(J1475,辅助信息!H:I,2,FALSE)</f>
        <v>15884666220</v>
      </c>
      <c r="L1475" s="133" t="str">
        <f>VLOOKUP(B1475,辅助信息!E:J,6,FALSE)</f>
        <v>优先威钢发货,我方卸车,新老国标钢厂不加价可直发</v>
      </c>
      <c r="M1475" s="98">
        <v>45787</v>
      </c>
      <c r="O1475" s="71">
        <f ca="1" t="shared" si="73"/>
        <v>1</v>
      </c>
      <c r="P1475" s="71">
        <f ca="1" t="shared" si="74"/>
        <v>0</v>
      </c>
      <c r="Q1475" s="72" t="str">
        <f>VLOOKUP(B1475,辅助信息!E:M,9,FALSE)</f>
        <v>ZTWM-CDGS-XS-2024-0030-华西集采-简州大道</v>
      </c>
      <c r="R1475" s="72" t="str">
        <f>_xlfn._xlws.FILTER(辅助信息!D:D,辅助信息!E:E=B1475)</f>
        <v>华西简阳西城嘉苑</v>
      </c>
    </row>
    <row r="1476" spans="2:18">
      <c r="B1476" s="4" t="s">
        <v>81</v>
      </c>
      <c r="C1476" s="5">
        <v>45786</v>
      </c>
      <c r="D1476" s="6" t="str">
        <f>VLOOKUP(B1476,辅助信息!E:K,7,FALSE)</f>
        <v>JWDDCD2025050700178</v>
      </c>
      <c r="E1476" s="6" t="str">
        <f>VLOOKUP(F1476,辅助信息!A:B,2,FALSE)</f>
        <v>螺纹钢</v>
      </c>
      <c r="F1476" s="4" t="s">
        <v>33</v>
      </c>
      <c r="G1476" s="7">
        <v>9.5</v>
      </c>
      <c r="H1476" s="117" t="str">
        <f>_xlfn.XLOOKUP(C1476&amp;F1476&amp;I1476&amp;J1476,'[1]2025年已发货'!$F:$F&amp;'[1]2025年已发货'!$C:$C&amp;'[1]2025年已发货'!$G:$G&amp;'[1]2025年已发货'!$H:$H,'[1]2025年已发货'!$E:$E,"未发货")</f>
        <v>未发货</v>
      </c>
      <c r="I1476" s="6" t="str">
        <f>VLOOKUP(B1476,辅助信息!E:I,3,FALSE)</f>
        <v>（华西简阳西城嘉苑）四川省成都市简阳市简城街道高屋村</v>
      </c>
      <c r="J1476" s="6" t="str">
        <f>VLOOKUP(B1476,辅助信息!E:I,4,FALSE)</f>
        <v>张瀚镭</v>
      </c>
      <c r="K1476" s="6">
        <f>VLOOKUP(J1476,辅助信息!H:I,2,FALSE)</f>
        <v>15884666220</v>
      </c>
      <c r="L1476" s="133" t="str">
        <f>VLOOKUP(B1476,辅助信息!E:J,6,FALSE)</f>
        <v>优先威钢发货,我方卸车,新老国标钢厂不加价可直发</v>
      </c>
      <c r="M1476" s="98">
        <v>45787</v>
      </c>
      <c r="O1476" s="71">
        <f ca="1" t="shared" si="73"/>
        <v>1</v>
      </c>
      <c r="P1476" s="71">
        <f ca="1" t="shared" si="74"/>
        <v>0</v>
      </c>
      <c r="Q1476" s="72" t="str">
        <f>VLOOKUP(B1476,辅助信息!E:M,9,FALSE)</f>
        <v>ZTWM-CDGS-XS-2024-0030-华西集采-简州大道</v>
      </c>
      <c r="R1476" s="72" t="str">
        <f>_xlfn._xlws.FILTER(辅助信息!D:D,辅助信息!E:E=B1476)</f>
        <v>华西简阳西城嘉苑</v>
      </c>
    </row>
    <row r="1477" spans="2:18">
      <c r="B1477" s="4" t="s">
        <v>81</v>
      </c>
      <c r="C1477" s="5">
        <v>45786</v>
      </c>
      <c r="D1477" s="6" t="str">
        <f>VLOOKUP(B1477,辅助信息!E:K,7,FALSE)</f>
        <v>JWDDCD2025050700178</v>
      </c>
      <c r="E1477" s="6" t="str">
        <f>VLOOKUP(F1477,辅助信息!A:B,2,FALSE)</f>
        <v>螺纹钢</v>
      </c>
      <c r="F1477" s="4" t="s">
        <v>28</v>
      </c>
      <c r="G1477" s="7">
        <v>2</v>
      </c>
      <c r="H1477" s="117" t="str">
        <f>_xlfn.XLOOKUP(C1477&amp;F1477&amp;I1477&amp;J1477,'[1]2025年已发货'!$F:$F&amp;'[1]2025年已发货'!$C:$C&amp;'[1]2025年已发货'!$G:$G&amp;'[1]2025年已发货'!$H:$H,'[1]2025年已发货'!$E:$E,"未发货")</f>
        <v>未发货</v>
      </c>
      <c r="I1477" s="6" t="str">
        <f>VLOOKUP(B1477,辅助信息!E:I,3,FALSE)</f>
        <v>（华西简阳西城嘉苑）四川省成都市简阳市简城街道高屋村</v>
      </c>
      <c r="J1477" s="6" t="str">
        <f>VLOOKUP(B1477,辅助信息!E:I,4,FALSE)</f>
        <v>张瀚镭</v>
      </c>
      <c r="K1477" s="6">
        <f>VLOOKUP(J1477,辅助信息!H:I,2,FALSE)</f>
        <v>15884666220</v>
      </c>
      <c r="L1477" s="133" t="str">
        <f>VLOOKUP(B1477,辅助信息!E:J,6,FALSE)</f>
        <v>优先威钢发货,我方卸车,新老国标钢厂不加价可直发</v>
      </c>
      <c r="M1477" s="98">
        <v>45787</v>
      </c>
      <c r="O1477" s="71">
        <f ca="1" t="shared" si="73"/>
        <v>1</v>
      </c>
      <c r="P1477" s="71">
        <f ca="1" t="shared" si="74"/>
        <v>0</v>
      </c>
      <c r="Q1477" s="72" t="str">
        <f>VLOOKUP(B1477,辅助信息!E:M,9,FALSE)</f>
        <v>ZTWM-CDGS-XS-2024-0030-华西集采-简州大道</v>
      </c>
      <c r="R1477" s="72" t="str">
        <f>_xlfn._xlws.FILTER(辅助信息!D:D,辅助信息!E:E=B1477)</f>
        <v>华西简阳西城嘉苑</v>
      </c>
    </row>
    <row r="1478" spans="2:18">
      <c r="B1478" s="4" t="s">
        <v>81</v>
      </c>
      <c r="C1478" s="5">
        <v>45786</v>
      </c>
      <c r="D1478" s="6" t="str">
        <f>VLOOKUP(B1478,辅助信息!E:K,7,FALSE)</f>
        <v>JWDDCD2025050700178</v>
      </c>
      <c r="E1478" s="6" t="str">
        <f>VLOOKUP(F1478,辅助信息!A:B,2,FALSE)</f>
        <v>螺纹钢</v>
      </c>
      <c r="F1478" s="4" t="s">
        <v>18</v>
      </c>
      <c r="G1478" s="7">
        <v>14.5</v>
      </c>
      <c r="H1478" s="117" t="str">
        <f>_xlfn.XLOOKUP(C1478&amp;F1478&amp;I1478&amp;J1478,'[1]2025年已发货'!$F:$F&amp;'[1]2025年已发货'!$C:$C&amp;'[1]2025年已发货'!$G:$G&amp;'[1]2025年已发货'!$H:$H,'[1]2025年已发货'!$E:$E,"未发货")</f>
        <v>未发货</v>
      </c>
      <c r="I1478" s="6" t="str">
        <f>VLOOKUP(B1478,辅助信息!E:I,3,FALSE)</f>
        <v>（华西简阳西城嘉苑）四川省成都市简阳市简城街道高屋村</v>
      </c>
      <c r="J1478" s="6" t="str">
        <f>VLOOKUP(B1478,辅助信息!E:I,4,FALSE)</f>
        <v>张瀚镭</v>
      </c>
      <c r="K1478" s="6">
        <f>VLOOKUP(J1478,辅助信息!H:I,2,FALSE)</f>
        <v>15884666220</v>
      </c>
      <c r="L1478" s="133" t="str">
        <f>VLOOKUP(B1478,辅助信息!E:J,6,FALSE)</f>
        <v>优先威钢发货,我方卸车,新老国标钢厂不加价可直发</v>
      </c>
      <c r="M1478" s="98">
        <v>45787</v>
      </c>
      <c r="O1478" s="71">
        <f ca="1" t="shared" si="73"/>
        <v>1</v>
      </c>
      <c r="P1478" s="71">
        <f ca="1" t="shared" si="74"/>
        <v>0</v>
      </c>
      <c r="Q1478" s="72" t="str">
        <f>VLOOKUP(B1478,辅助信息!E:M,9,FALSE)</f>
        <v>ZTWM-CDGS-XS-2024-0030-华西集采-简州大道</v>
      </c>
      <c r="R1478" s="72" t="str">
        <f>_xlfn._xlws.FILTER(辅助信息!D:D,辅助信息!E:E=B1478)</f>
        <v>华西简阳西城嘉苑</v>
      </c>
    </row>
    <row r="1479" spans="2:18">
      <c r="B1479" s="4" t="s">
        <v>81</v>
      </c>
      <c r="C1479" s="5">
        <v>45786</v>
      </c>
      <c r="D1479" s="6" t="str">
        <f>VLOOKUP(B1479,辅助信息!E:K,7,FALSE)</f>
        <v>JWDDCD2025050700178</v>
      </c>
      <c r="E1479" s="6" t="str">
        <f>VLOOKUP(F1479,辅助信息!A:B,2,FALSE)</f>
        <v>盘螺</v>
      </c>
      <c r="F1479" s="4" t="s">
        <v>49</v>
      </c>
      <c r="G1479" s="7">
        <v>2</v>
      </c>
      <c r="H1479" s="117" t="str">
        <f>_xlfn.XLOOKUP(C1479&amp;F1479&amp;I1479&amp;J1479,'[1]2025年已发货'!$F:$F&amp;'[1]2025年已发货'!$C:$C&amp;'[1]2025年已发货'!$G:$G&amp;'[1]2025年已发货'!$H:$H,'[1]2025年已发货'!$E:$E,"未发货")</f>
        <v>未发货</v>
      </c>
      <c r="I1479" s="6" t="str">
        <f>VLOOKUP(B1479,辅助信息!E:I,3,FALSE)</f>
        <v>（华西简阳西城嘉苑）四川省成都市简阳市简城街道高屋村</v>
      </c>
      <c r="J1479" s="6" t="str">
        <f>VLOOKUP(B1479,辅助信息!E:I,4,FALSE)</f>
        <v>张瀚镭</v>
      </c>
      <c r="K1479" s="6">
        <f>VLOOKUP(J1479,辅助信息!H:I,2,FALSE)</f>
        <v>15884666220</v>
      </c>
      <c r="L1479" s="133" t="str">
        <f>VLOOKUP(B1479,辅助信息!E:J,6,FALSE)</f>
        <v>优先威钢发货,我方卸车,新老国标钢厂不加价可直发</v>
      </c>
      <c r="M1479" s="98">
        <v>45787</v>
      </c>
      <c r="O1479" s="71">
        <f ca="1" t="shared" si="73"/>
        <v>1</v>
      </c>
      <c r="P1479" s="71">
        <f ca="1" t="shared" si="74"/>
        <v>0</v>
      </c>
      <c r="Q1479" s="72" t="str">
        <f>VLOOKUP(B1479,辅助信息!E:M,9,FALSE)</f>
        <v>ZTWM-CDGS-XS-2024-0030-华西集采-简州大道</v>
      </c>
      <c r="R1479" s="72" t="str">
        <f>_xlfn._xlws.FILTER(辅助信息!D:D,辅助信息!E:E=B1479)</f>
        <v>华西简阳西城嘉苑</v>
      </c>
    </row>
    <row r="1480" spans="2:18">
      <c r="B1480" s="4" t="s">
        <v>81</v>
      </c>
      <c r="C1480" s="5">
        <v>45786</v>
      </c>
      <c r="D1480" s="6" t="str">
        <f>VLOOKUP(B1480,辅助信息!E:K,7,FALSE)</f>
        <v>JWDDCD2025050700178</v>
      </c>
      <c r="E1480" s="6" t="str">
        <f>VLOOKUP(F1480,辅助信息!A:B,2,FALSE)</f>
        <v>盘螺</v>
      </c>
      <c r="F1480" s="4" t="s">
        <v>40</v>
      </c>
      <c r="G1480" s="7">
        <v>51</v>
      </c>
      <c r="H1480" s="117" t="str">
        <f>_xlfn.XLOOKUP(C1480&amp;F1480&amp;I1480&amp;J1480,'[1]2025年已发货'!$F:$F&amp;'[1]2025年已发货'!$C:$C&amp;'[1]2025年已发货'!$G:$G&amp;'[1]2025年已发货'!$H:$H,'[1]2025年已发货'!$E:$E,"未发货")</f>
        <v>未发货</v>
      </c>
      <c r="I1480" s="6" t="str">
        <f>VLOOKUP(B1480,辅助信息!E:I,3,FALSE)</f>
        <v>（华西简阳西城嘉苑）四川省成都市简阳市简城街道高屋村</v>
      </c>
      <c r="J1480" s="6" t="str">
        <f>VLOOKUP(B1480,辅助信息!E:I,4,FALSE)</f>
        <v>张瀚镭</v>
      </c>
      <c r="K1480" s="6">
        <f>VLOOKUP(J1480,辅助信息!H:I,2,FALSE)</f>
        <v>15884666220</v>
      </c>
      <c r="L1480" s="133" t="str">
        <f>VLOOKUP(B1480,辅助信息!E:J,6,FALSE)</f>
        <v>优先威钢发货,我方卸车,新老国标钢厂不加价可直发</v>
      </c>
      <c r="M1480" s="98">
        <v>45787</v>
      </c>
      <c r="O1480" s="71">
        <f ca="1" t="shared" si="73"/>
        <v>1</v>
      </c>
      <c r="P1480" s="71">
        <f ca="1" t="shared" si="74"/>
        <v>0</v>
      </c>
      <c r="Q1480" s="72" t="str">
        <f>VLOOKUP(B1480,辅助信息!E:M,9,FALSE)</f>
        <v>ZTWM-CDGS-XS-2024-0030-华西集采-简州大道</v>
      </c>
      <c r="R1480" s="72" t="str">
        <f>_xlfn._xlws.FILTER(辅助信息!D:D,辅助信息!E:E=B1480)</f>
        <v>华西简阳西城嘉苑</v>
      </c>
    </row>
    <row r="1481" spans="2:18">
      <c r="B1481" s="4" t="s">
        <v>81</v>
      </c>
      <c r="C1481" s="5">
        <v>45786</v>
      </c>
      <c r="D1481" s="6" t="str">
        <f>VLOOKUP(B1481,辅助信息!E:K,7,FALSE)</f>
        <v>JWDDCD2025050700178</v>
      </c>
      <c r="E1481" s="6" t="str">
        <f>VLOOKUP(F1481,辅助信息!A:B,2,FALSE)</f>
        <v>螺纹钢</v>
      </c>
      <c r="F1481" s="4" t="s">
        <v>66</v>
      </c>
      <c r="G1481" s="7">
        <v>2.5</v>
      </c>
      <c r="H1481" s="117" t="str">
        <f>_xlfn.XLOOKUP(C1481&amp;F1481&amp;I1481&amp;J1481,'[1]2025年已发货'!$F:$F&amp;'[1]2025年已发货'!$C:$C&amp;'[1]2025年已发货'!$G:$G&amp;'[1]2025年已发货'!$H:$H,'[1]2025年已发货'!$E:$E,"未发货")</f>
        <v>未发货</v>
      </c>
      <c r="I1481" s="6" t="str">
        <f>VLOOKUP(B1481,辅助信息!E:I,3,FALSE)</f>
        <v>（华西简阳西城嘉苑）四川省成都市简阳市简城街道高屋村</v>
      </c>
      <c r="J1481" s="6" t="str">
        <f>VLOOKUP(B1481,辅助信息!E:I,4,FALSE)</f>
        <v>张瀚镭</v>
      </c>
      <c r="K1481" s="6">
        <f>VLOOKUP(J1481,辅助信息!H:I,2,FALSE)</f>
        <v>15884666220</v>
      </c>
      <c r="L1481" s="133" t="str">
        <f>VLOOKUP(B1481,辅助信息!E:J,6,FALSE)</f>
        <v>优先威钢发货,我方卸车,新老国标钢厂不加价可直发</v>
      </c>
      <c r="M1481" s="98">
        <v>45787</v>
      </c>
      <c r="O1481" s="71">
        <f ca="1" t="shared" si="73"/>
        <v>1</v>
      </c>
      <c r="P1481" s="71">
        <f ca="1" t="shared" si="74"/>
        <v>0</v>
      </c>
      <c r="Q1481" s="72" t="str">
        <f>VLOOKUP(B1481,辅助信息!E:M,9,FALSE)</f>
        <v>ZTWM-CDGS-XS-2024-0030-华西集采-简州大道</v>
      </c>
      <c r="R1481" s="72" t="str">
        <f>_xlfn._xlws.FILTER(辅助信息!D:D,辅助信息!E:E=B1481)</f>
        <v>华西简阳西城嘉苑</v>
      </c>
    </row>
    <row r="1482" spans="2:18">
      <c r="B1482" s="4" t="s">
        <v>81</v>
      </c>
      <c r="C1482" s="5">
        <v>45786</v>
      </c>
      <c r="D1482" s="6" t="str">
        <f>VLOOKUP(B1482,辅助信息!E:K,7,FALSE)</f>
        <v>JWDDCD2025050700178</v>
      </c>
      <c r="E1482" s="6" t="str">
        <f>VLOOKUP(F1482,辅助信息!A:B,2,FALSE)</f>
        <v>螺纹钢</v>
      </c>
      <c r="F1482" s="4" t="s">
        <v>82</v>
      </c>
      <c r="G1482" s="7">
        <v>2.5</v>
      </c>
      <c r="H1482" s="117" t="str">
        <f>_xlfn.XLOOKUP(C1482&amp;F1482&amp;I1482&amp;J1482,'[1]2025年已发货'!$F:$F&amp;'[1]2025年已发货'!$C:$C&amp;'[1]2025年已发货'!$G:$G&amp;'[1]2025年已发货'!$H:$H,'[1]2025年已发货'!$E:$E,"未发货")</f>
        <v>未发货</v>
      </c>
      <c r="I1482" s="6" t="str">
        <f>VLOOKUP(B1482,辅助信息!E:I,3,FALSE)</f>
        <v>（华西简阳西城嘉苑）四川省成都市简阳市简城街道高屋村</v>
      </c>
      <c r="J1482" s="6" t="str">
        <f>VLOOKUP(B1482,辅助信息!E:I,4,FALSE)</f>
        <v>张瀚镭</v>
      </c>
      <c r="K1482" s="6">
        <f>VLOOKUP(J1482,辅助信息!H:I,2,FALSE)</f>
        <v>15884666220</v>
      </c>
      <c r="L1482" s="133" t="str">
        <f>VLOOKUP(B1482,辅助信息!E:J,6,FALSE)</f>
        <v>优先威钢发货,我方卸车,新老国标钢厂不加价可直发</v>
      </c>
      <c r="M1482" s="98">
        <v>45787</v>
      </c>
      <c r="O1482" s="71">
        <f ca="1" t="shared" si="73"/>
        <v>1</v>
      </c>
      <c r="P1482" s="71">
        <f ca="1" t="shared" si="74"/>
        <v>0</v>
      </c>
      <c r="Q1482" s="72" t="str">
        <f>VLOOKUP(B1482,辅助信息!E:M,9,FALSE)</f>
        <v>ZTWM-CDGS-XS-2024-0030-华西集采-简州大道</v>
      </c>
      <c r="R1482" s="72" t="str">
        <f>_xlfn._xlws.FILTER(辅助信息!D:D,辅助信息!E:E=B1482)</f>
        <v>华西简阳西城嘉苑</v>
      </c>
    </row>
    <row r="1483" spans="2:18">
      <c r="B1483" s="4" t="s">
        <v>81</v>
      </c>
      <c r="C1483" s="5">
        <v>45786</v>
      </c>
      <c r="D1483" s="6" t="str">
        <f>VLOOKUP(B1483,辅助信息!E:K,7,FALSE)</f>
        <v>JWDDCD2025050700178</v>
      </c>
      <c r="E1483" s="6" t="str">
        <f>VLOOKUP(F1483,辅助信息!A:B,2,FALSE)</f>
        <v>螺纹钢</v>
      </c>
      <c r="F1483" s="4" t="s">
        <v>45</v>
      </c>
      <c r="G1483" s="7">
        <v>2.5</v>
      </c>
      <c r="H1483" s="117" t="str">
        <f>_xlfn.XLOOKUP(C1483&amp;F1483&amp;I1483&amp;J1483,'[1]2025年已发货'!$F:$F&amp;'[1]2025年已发货'!$C:$C&amp;'[1]2025年已发货'!$G:$G&amp;'[1]2025年已发货'!$H:$H,'[1]2025年已发货'!$E:$E,"未发货")</f>
        <v>未发货</v>
      </c>
      <c r="I1483" s="6" t="str">
        <f>VLOOKUP(B1483,辅助信息!E:I,3,FALSE)</f>
        <v>（华西简阳西城嘉苑）四川省成都市简阳市简城街道高屋村</v>
      </c>
      <c r="J1483" s="6" t="str">
        <f>VLOOKUP(B1483,辅助信息!E:I,4,FALSE)</f>
        <v>张瀚镭</v>
      </c>
      <c r="K1483" s="6">
        <f>VLOOKUP(J1483,辅助信息!H:I,2,FALSE)</f>
        <v>15884666220</v>
      </c>
      <c r="L1483" s="133" t="str">
        <f>VLOOKUP(B1483,辅助信息!E:J,6,FALSE)</f>
        <v>优先威钢发货,我方卸车,新老国标钢厂不加价可直发</v>
      </c>
      <c r="M1483" s="98">
        <v>45787</v>
      </c>
      <c r="O1483" s="71">
        <f ca="1" t="shared" si="73"/>
        <v>1</v>
      </c>
      <c r="P1483" s="71">
        <f ca="1" t="shared" si="74"/>
        <v>0</v>
      </c>
      <c r="Q1483" s="72" t="str">
        <f>VLOOKUP(B1483,辅助信息!E:M,9,FALSE)</f>
        <v>ZTWM-CDGS-XS-2024-0030-华西集采-简州大道</v>
      </c>
      <c r="R1483" s="72" t="str">
        <f>_xlfn._xlws.FILTER(辅助信息!D:D,辅助信息!E:E=B1483)</f>
        <v>华西简阳西城嘉苑</v>
      </c>
    </row>
    <row r="1484" spans="2:18">
      <c r="B1484" s="4" t="s">
        <v>81</v>
      </c>
      <c r="C1484" s="5">
        <v>45786</v>
      </c>
      <c r="D1484" s="6" t="str">
        <f>VLOOKUP(B1484,辅助信息!E:K,7,FALSE)</f>
        <v>JWDDCD2025050700178</v>
      </c>
      <c r="E1484" s="6" t="str">
        <f>VLOOKUP(F1484,辅助信息!A:B,2,FALSE)</f>
        <v>螺纹钢</v>
      </c>
      <c r="F1484" s="4" t="s">
        <v>21</v>
      </c>
      <c r="G1484" s="7">
        <v>2.5</v>
      </c>
      <c r="H1484" s="117" t="str">
        <f>_xlfn.XLOOKUP(C1484&amp;F1484&amp;I1484&amp;J1484,'[1]2025年已发货'!$F:$F&amp;'[1]2025年已发货'!$C:$C&amp;'[1]2025年已发货'!$G:$G&amp;'[1]2025年已发货'!$H:$H,'[1]2025年已发货'!$E:$E,"未发货")</f>
        <v>未发货</v>
      </c>
      <c r="I1484" s="6" t="str">
        <f>VLOOKUP(B1484,辅助信息!E:I,3,FALSE)</f>
        <v>（华西简阳西城嘉苑）四川省成都市简阳市简城街道高屋村</v>
      </c>
      <c r="J1484" s="6" t="str">
        <f>VLOOKUP(B1484,辅助信息!E:I,4,FALSE)</f>
        <v>张瀚镭</v>
      </c>
      <c r="K1484" s="6">
        <f>VLOOKUP(J1484,辅助信息!H:I,2,FALSE)</f>
        <v>15884666220</v>
      </c>
      <c r="L1484" s="133" t="str">
        <f>VLOOKUP(B1484,辅助信息!E:J,6,FALSE)</f>
        <v>优先威钢发货,我方卸车,新老国标钢厂不加价可直发</v>
      </c>
      <c r="M1484" s="98">
        <v>45787</v>
      </c>
      <c r="O1484" s="71">
        <f ca="1" t="shared" si="73"/>
        <v>1</v>
      </c>
      <c r="P1484" s="71">
        <f ca="1" t="shared" si="74"/>
        <v>0</v>
      </c>
      <c r="Q1484" s="72" t="str">
        <f>VLOOKUP(B1484,辅助信息!E:M,9,FALSE)</f>
        <v>ZTWM-CDGS-XS-2024-0030-华西集采-简州大道</v>
      </c>
      <c r="R1484" s="72" t="str">
        <f>_xlfn._xlws.FILTER(辅助信息!D:D,辅助信息!E:E=B1484)</f>
        <v>华西简阳西城嘉苑</v>
      </c>
    </row>
    <row r="1485" spans="2:18">
      <c r="B1485" s="4" t="s">
        <v>81</v>
      </c>
      <c r="C1485" s="5">
        <v>45786</v>
      </c>
      <c r="D1485" s="6" t="str">
        <f>VLOOKUP(B1485,辅助信息!E:K,7,FALSE)</f>
        <v>JWDDCD2025050700178</v>
      </c>
      <c r="E1485" s="6" t="str">
        <f>VLOOKUP(F1485,辅助信息!A:B,2,FALSE)</f>
        <v>螺纹钢</v>
      </c>
      <c r="F1485" s="4" t="s">
        <v>58</v>
      </c>
      <c r="G1485" s="7">
        <v>3.5</v>
      </c>
      <c r="H1485" s="117" t="str">
        <f>_xlfn.XLOOKUP(C1485&amp;F1485&amp;I1485&amp;J1485,'[1]2025年已发货'!$F:$F&amp;'[1]2025年已发货'!$C:$C&amp;'[1]2025年已发货'!$G:$G&amp;'[1]2025年已发货'!$H:$H,'[1]2025年已发货'!$E:$E,"未发货")</f>
        <v>未发货</v>
      </c>
      <c r="I1485" s="6" t="str">
        <f>VLOOKUP(B1485,辅助信息!E:I,3,FALSE)</f>
        <v>（华西简阳西城嘉苑）四川省成都市简阳市简城街道高屋村</v>
      </c>
      <c r="J1485" s="6" t="str">
        <f>VLOOKUP(B1485,辅助信息!E:I,4,FALSE)</f>
        <v>张瀚镭</v>
      </c>
      <c r="K1485" s="6">
        <f>VLOOKUP(J1485,辅助信息!H:I,2,FALSE)</f>
        <v>15884666220</v>
      </c>
      <c r="L1485" s="133" t="str">
        <f>VLOOKUP(B1485,辅助信息!E:J,6,FALSE)</f>
        <v>优先威钢发货,我方卸车,新老国标钢厂不加价可直发</v>
      </c>
      <c r="M1485" s="98">
        <v>45787</v>
      </c>
      <c r="O1485" s="71">
        <f ca="1" t="shared" si="73"/>
        <v>1</v>
      </c>
      <c r="P1485" s="71">
        <f ca="1" t="shared" si="74"/>
        <v>0</v>
      </c>
      <c r="Q1485" s="72" t="str">
        <f>VLOOKUP(B1485,辅助信息!E:M,9,FALSE)</f>
        <v>ZTWM-CDGS-XS-2024-0030-华西集采-简州大道</v>
      </c>
      <c r="R1485" s="72" t="str">
        <f>_xlfn._xlws.FILTER(辅助信息!D:D,辅助信息!E:E=B1485)</f>
        <v>华西简阳西城嘉苑</v>
      </c>
    </row>
    <row r="1486" spans="2:18">
      <c r="B1486" s="4" t="s">
        <v>81</v>
      </c>
      <c r="C1486" s="5">
        <v>45786</v>
      </c>
      <c r="D1486" s="6" t="str">
        <f>VLOOKUP(B1486,辅助信息!E:K,7,FALSE)</f>
        <v>JWDDCD2025050700178</v>
      </c>
      <c r="E1486" s="6" t="str">
        <f>VLOOKUP(F1486,辅助信息!A:B,2,FALSE)</f>
        <v>螺纹钢</v>
      </c>
      <c r="F1486" s="4" t="s">
        <v>46</v>
      </c>
      <c r="G1486" s="7">
        <v>2.5</v>
      </c>
      <c r="H1486" s="117" t="str">
        <f>_xlfn.XLOOKUP(C1486&amp;F1486&amp;I1486&amp;J1486,'[1]2025年已发货'!$F:$F&amp;'[1]2025年已发货'!$C:$C&amp;'[1]2025年已发货'!$G:$G&amp;'[1]2025年已发货'!$H:$H,'[1]2025年已发货'!$E:$E,"未发货")</f>
        <v>未发货</v>
      </c>
      <c r="I1486" s="6" t="str">
        <f>VLOOKUP(B1486,辅助信息!E:I,3,FALSE)</f>
        <v>（华西简阳西城嘉苑）四川省成都市简阳市简城街道高屋村</v>
      </c>
      <c r="J1486" s="6" t="str">
        <f>VLOOKUP(B1486,辅助信息!E:I,4,FALSE)</f>
        <v>张瀚镭</v>
      </c>
      <c r="K1486" s="6">
        <f>VLOOKUP(J1486,辅助信息!H:I,2,FALSE)</f>
        <v>15884666220</v>
      </c>
      <c r="L1486" s="133" t="str">
        <f>VLOOKUP(B1486,辅助信息!E:J,6,FALSE)</f>
        <v>优先威钢发货,我方卸车,新老国标钢厂不加价可直发</v>
      </c>
      <c r="M1486" s="98">
        <v>45787</v>
      </c>
      <c r="O1486" s="71">
        <f ca="1" t="shared" si="73"/>
        <v>1</v>
      </c>
      <c r="P1486" s="71">
        <f ca="1" t="shared" si="74"/>
        <v>0</v>
      </c>
      <c r="Q1486" s="72" t="str">
        <f>VLOOKUP(B1486,辅助信息!E:M,9,FALSE)</f>
        <v>ZTWM-CDGS-XS-2024-0030-华西集采-简州大道</v>
      </c>
      <c r="R1486" s="72" t="str">
        <f>_xlfn._xlws.FILTER(辅助信息!D:D,辅助信息!E:E=B1486)</f>
        <v>华西简阳西城嘉苑</v>
      </c>
    </row>
    <row r="1487" spans="2:18">
      <c r="B1487" s="4" t="s">
        <v>81</v>
      </c>
      <c r="C1487" s="5">
        <v>45786</v>
      </c>
      <c r="D1487" s="6" t="str">
        <f>VLOOKUP(B1487,辅助信息!E:K,7,FALSE)</f>
        <v>JWDDCD2025050700178</v>
      </c>
      <c r="E1487" s="6" t="str">
        <f>VLOOKUP(F1487,辅助信息!A:B,2,FALSE)</f>
        <v>螺纹钢</v>
      </c>
      <c r="F1487" s="4" t="s">
        <v>22</v>
      </c>
      <c r="G1487" s="7">
        <v>4.5</v>
      </c>
      <c r="H1487" s="117" t="str">
        <f>_xlfn.XLOOKUP(C1487&amp;F1487&amp;I1487&amp;J1487,'[1]2025年已发货'!$F:$F&amp;'[1]2025年已发货'!$C:$C&amp;'[1]2025年已发货'!$G:$G&amp;'[1]2025年已发货'!$H:$H,'[1]2025年已发货'!$E:$E,"未发货")</f>
        <v>未发货</v>
      </c>
      <c r="I1487" s="6" t="str">
        <f>VLOOKUP(B1487,辅助信息!E:I,3,FALSE)</f>
        <v>（华西简阳西城嘉苑）四川省成都市简阳市简城街道高屋村</v>
      </c>
      <c r="J1487" s="6" t="str">
        <f>VLOOKUP(B1487,辅助信息!E:I,4,FALSE)</f>
        <v>张瀚镭</v>
      </c>
      <c r="K1487" s="6">
        <f>VLOOKUP(J1487,辅助信息!H:I,2,FALSE)</f>
        <v>15884666220</v>
      </c>
      <c r="L1487" s="133" t="str">
        <f>VLOOKUP(B1487,辅助信息!E:J,6,FALSE)</f>
        <v>优先威钢发货,我方卸车,新老国标钢厂不加价可直发</v>
      </c>
      <c r="M1487" s="98">
        <v>45787</v>
      </c>
      <c r="O1487" s="71">
        <f ca="1" t="shared" si="73"/>
        <v>1</v>
      </c>
      <c r="P1487" s="71">
        <f ca="1" t="shared" si="74"/>
        <v>0</v>
      </c>
      <c r="Q1487" s="72" t="str">
        <f>VLOOKUP(B1487,辅助信息!E:M,9,FALSE)</f>
        <v>ZTWM-CDGS-XS-2024-0030-华西集采-简州大道</v>
      </c>
      <c r="R1487" s="72" t="str">
        <f>_xlfn._xlws.FILTER(辅助信息!D:D,辅助信息!E:E=B1487)</f>
        <v>华西简阳西城嘉苑</v>
      </c>
    </row>
  </sheetData>
  <autoFilter ref="A1:Q1487">
    <filterColumn colId="2">
      <filters>
        <dateGroupItem year="2025" month="5" day="9" dateTimeGrouping="day"/>
      </filters>
    </filterColumn>
    <extLst/>
  </autoFilter>
  <mergeCells count="272">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20" operator="lessThan">
      <formula>TODAY()</formula>
    </cfRule>
  </conditionalFormatting>
  <conditionalFormatting sqref="R1">
    <cfRule type="cellIs" dxfId="0" priority="105" operator="lessThan">
      <formula>TODAY()</formula>
    </cfRule>
  </conditionalFormatting>
  <conditionalFormatting sqref="L14:O14">
    <cfRule type="containsText" dxfId="1" priority="917" operator="between" text="送货车型9.6米">
      <formula>NOT(ISERROR(SEARCH("送货车型9.6米",L14)))</formula>
    </cfRule>
  </conditionalFormatting>
  <conditionalFormatting sqref="L28:O28">
    <cfRule type="containsText" dxfId="1" priority="913" operator="between" text="送货车型9.6米">
      <formula>NOT(ISERROR(SEARCH("送货车型9.6米",L28)))</formula>
    </cfRule>
  </conditionalFormatting>
  <conditionalFormatting sqref="L32:O32">
    <cfRule type="containsText" dxfId="1" priority="912" operator="between" text="送货车型9.6米">
      <formula>NOT(ISERROR(SEARCH("送货车型9.6米",L32)))</formula>
    </cfRule>
  </conditionalFormatting>
  <conditionalFormatting sqref="L40:O40">
    <cfRule type="containsText" dxfId="1" priority="909" operator="between" text="送货车型9.6米">
      <formula>NOT(ISERROR(SEARCH("送货车型9.6米",L40)))</formula>
    </cfRule>
  </conditionalFormatting>
  <conditionalFormatting sqref="L45:O45">
    <cfRule type="containsText" dxfId="1" priority="911" operator="between" text="送货车型9.6米">
      <formula>NOT(ISERROR(SEARCH("送货车型9.6米",L45)))</formula>
    </cfRule>
  </conditionalFormatting>
  <conditionalFormatting sqref="L50:O50">
    <cfRule type="containsText" dxfId="1" priority="908" operator="between" text="送货车型9.6米">
      <formula>NOT(ISERROR(SEARCH("送货车型9.6米",L50)))</formula>
    </cfRule>
  </conditionalFormatting>
  <conditionalFormatting sqref="F72">
    <cfRule type="containsText" dxfId="2" priority="906" operator="between" text="12m">
      <formula>NOT(ISERROR(SEARCH("12m",F72)))</formula>
    </cfRule>
    <cfRule type="containsText" dxfId="3" priority="907" operator="between" text="HRB500E">
      <formula>NOT(ISERROR(SEARCH("HRB500E",F72)))</formula>
    </cfRule>
  </conditionalFormatting>
  <conditionalFormatting sqref="L85:O85">
    <cfRule type="containsText" dxfId="1" priority="903" operator="between" text="送货车型9.6米">
      <formula>NOT(ISERROR(SEARCH("送货车型9.6米",L85)))</formula>
    </cfRule>
  </conditionalFormatting>
  <conditionalFormatting sqref="L89:O89">
    <cfRule type="containsText" dxfId="1" priority="902" operator="between" text="送货车型9.6米">
      <formula>NOT(ISERROR(SEARCH("送货车型9.6米",L89)))</formula>
    </cfRule>
  </conditionalFormatting>
  <conditionalFormatting sqref="L166:O166">
    <cfRule type="containsText" dxfId="1" priority="898" operator="between" text="送货车型9.6米">
      <formula>NOT(ISERROR(SEARCH("送货车型9.6米",L166)))</formula>
    </cfRule>
  </conditionalFormatting>
  <conditionalFormatting sqref="L174:O174">
    <cfRule type="containsText" dxfId="1" priority="894" operator="between" text="送货车型9.6米">
      <formula>NOT(ISERROR(SEARCH("送货车型9.6米",L174)))</formula>
    </cfRule>
  </conditionalFormatting>
  <conditionalFormatting sqref="L178:O178">
    <cfRule type="containsText" dxfId="1" priority="893" operator="between" text="送货车型9.6米">
      <formula>NOT(ISERROR(SEARCH("送货车型9.6米",L178)))</formula>
    </cfRule>
  </conditionalFormatting>
  <conditionalFormatting sqref="L185:O185">
    <cfRule type="containsText" dxfId="1" priority="892" operator="between" text="送货车型9.6米">
      <formula>NOT(ISERROR(SEARCH("送货车型9.6米",L185)))</formula>
    </cfRule>
  </conditionalFormatting>
  <conditionalFormatting sqref="L186:O186">
    <cfRule type="containsText" dxfId="1" priority="891" operator="between" text="送货车型9.6米">
      <formula>NOT(ISERROR(SEARCH("送货车型9.6米",L186)))</formula>
    </cfRule>
  </conditionalFormatting>
  <conditionalFormatting sqref="L188:O188">
    <cfRule type="containsText" dxfId="1" priority="897" operator="between" text="送货车型9.6米">
      <formula>NOT(ISERROR(SEARCH("送货车型9.6米",L188)))</formula>
    </cfRule>
  </conditionalFormatting>
  <conditionalFormatting sqref="L193:O193">
    <cfRule type="containsText" dxfId="1" priority="890" operator="between" text="送货车型9.6米">
      <formula>NOT(ISERROR(SEARCH("送货车型9.6米",L193)))</formula>
    </cfRule>
  </conditionalFormatting>
  <conditionalFormatting sqref="L197:O197">
    <cfRule type="containsText" dxfId="1" priority="889" operator="between" text="送货车型9.6米">
      <formula>NOT(ISERROR(SEARCH("送货车型9.6米",L197)))</formula>
    </cfRule>
  </conditionalFormatting>
  <conditionalFormatting sqref="L200:O200">
    <cfRule type="containsText" dxfId="1" priority="888" operator="between" text="送货车型9.6米">
      <formula>NOT(ISERROR(SEARCH("送货车型9.6米",L200)))</formula>
    </cfRule>
  </conditionalFormatting>
  <conditionalFormatting sqref="C233">
    <cfRule type="timePeriod" dxfId="4" priority="876" timePeriod="yesterday">
      <formula>FLOOR(C233,1)=TODAY()-1</formula>
    </cfRule>
  </conditionalFormatting>
  <conditionalFormatting sqref="C262">
    <cfRule type="timePeriod" dxfId="4" priority="879" timePeriod="yesterday">
      <formula>FLOOR(C262,1)=TODAY()-1</formula>
    </cfRule>
  </conditionalFormatting>
  <conditionalFormatting sqref="C266">
    <cfRule type="timePeriod" dxfId="4" priority="878" timePeriod="yesterday">
      <formula>FLOOR(C266,1)=TODAY()-1</formula>
    </cfRule>
  </conditionalFormatting>
  <conditionalFormatting sqref="L270:O270">
    <cfRule type="containsText" dxfId="1" priority="869" operator="between" text="送货车型9.6米">
      <formula>NOT(ISERROR(SEARCH("送货车型9.6米",L270)))</formula>
    </cfRule>
  </conditionalFormatting>
  <conditionalFormatting sqref="L274:O274">
    <cfRule type="containsText" dxfId="1" priority="868" operator="between" text="送货车型9.6米">
      <formula>NOT(ISERROR(SEARCH("送货车型9.6米",L274)))</formula>
    </cfRule>
  </conditionalFormatting>
  <conditionalFormatting sqref="L278:O278">
    <cfRule type="containsText" dxfId="1" priority="867" operator="between" text="送货车型9.6米">
      <formula>NOT(ISERROR(SEARCH("送货车型9.6米",L278)))</formula>
    </cfRule>
  </conditionalFormatting>
  <conditionalFormatting sqref="L284:O284">
    <cfRule type="containsText" dxfId="1" priority="866" operator="between" text="送货车型9.6米">
      <formula>NOT(ISERROR(SEARCH("送货车型9.6米",L284)))</formula>
    </cfRule>
  </conditionalFormatting>
  <conditionalFormatting sqref="L288:O288">
    <cfRule type="containsText" dxfId="1" priority="865" operator="between" text="送货车型9.6米">
      <formula>NOT(ISERROR(SEARCH("送货车型9.6米",L288)))</formula>
    </cfRule>
  </conditionalFormatting>
  <conditionalFormatting sqref="L290:O290">
    <cfRule type="containsText" dxfId="1" priority="864" operator="between" text="送货车型9.6米">
      <formula>NOT(ISERROR(SEARCH("送货车型9.6米",L290)))</formula>
    </cfRule>
  </conditionalFormatting>
  <conditionalFormatting sqref="L295:O295">
    <cfRule type="containsText" dxfId="1" priority="863" operator="between" text="送货车型9.6米">
      <formula>NOT(ISERROR(SEARCH("送货车型9.6米",L295)))</formula>
    </cfRule>
  </conditionalFormatting>
  <conditionalFormatting sqref="L299:O299">
    <cfRule type="containsText" dxfId="1" priority="862" operator="between" text="送货车型9.6米">
      <formula>NOT(ISERROR(SEARCH("送货车型9.6米",L299)))</formula>
    </cfRule>
  </conditionalFormatting>
  <conditionalFormatting sqref="L307:O307">
    <cfRule type="containsText" dxfId="1" priority="861" operator="between" text="送货车型9.6米">
      <formula>NOT(ISERROR(SEARCH("送货车型9.6米",L307)))</formula>
    </cfRule>
  </conditionalFormatting>
  <conditionalFormatting sqref="L310:O310">
    <cfRule type="containsText" dxfId="1" priority="860" operator="between" text="送货车型9.6米">
      <formula>NOT(ISERROR(SEARCH("送货车型9.6米",L310)))</formula>
    </cfRule>
  </conditionalFormatting>
  <conditionalFormatting sqref="L328">
    <cfRule type="containsText" dxfId="1" priority="858" operator="between" text="送货车型9.6米">
      <formula>NOT(ISERROR(SEARCH("送货车型9.6米",L328)))</formula>
    </cfRule>
  </conditionalFormatting>
  <conditionalFormatting sqref="L332">
    <cfRule type="containsText" dxfId="1" priority="855" operator="between" text="送货车型9.6米">
      <formula>NOT(ISERROR(SEARCH("送货车型9.6米",L332)))</formula>
    </cfRule>
  </conditionalFormatting>
  <conditionalFormatting sqref="C353">
    <cfRule type="timePeriod" dxfId="4" priority="836" timePeriod="yesterday">
      <formula>FLOOR(C353,1)=TODAY()-1</formula>
    </cfRule>
  </conditionalFormatting>
  <conditionalFormatting sqref="L353">
    <cfRule type="containsText" dxfId="1" priority="847" operator="between" text="送货车型9.6米">
      <formula>NOT(ISERROR(SEARCH("送货车型9.6米",L353)))</formula>
    </cfRule>
  </conditionalFormatting>
  <conditionalFormatting sqref="M353">
    <cfRule type="containsText" dxfId="1" priority="824" operator="between" text="送货车型9.6米">
      <formula>NOT(ISERROR(SEARCH("送货车型9.6米",M353)))</formula>
    </cfRule>
  </conditionalFormatting>
  <conditionalFormatting sqref="N353">
    <cfRule type="containsText" dxfId="1" priority="832" operator="between" text="送货车型9.6米">
      <formula>NOT(ISERROR(SEARCH("送货车型9.6米",N353)))</formula>
    </cfRule>
  </conditionalFormatting>
  <conditionalFormatting sqref="O353">
    <cfRule type="containsText" dxfId="1" priority="828" operator="between" text="送货车型9.6米">
      <formula>NOT(ISERROR(SEARCH("送货车型9.6米",O353)))</formula>
    </cfRule>
  </conditionalFormatting>
  <conditionalFormatting sqref="C354">
    <cfRule type="timePeriod" dxfId="4" priority="835" timePeriod="yesterday">
      <formula>FLOOR(C354,1)=TODAY()-1</formula>
    </cfRule>
  </conditionalFormatting>
  <conditionalFormatting sqref="M354">
    <cfRule type="containsText" dxfId="1" priority="823" operator="between" text="送货车型9.6米">
      <formula>NOT(ISERROR(SEARCH("送货车型9.6米",M354)))</formula>
    </cfRule>
  </conditionalFormatting>
  <conditionalFormatting sqref="N354">
    <cfRule type="containsText" dxfId="1" priority="831" operator="between" text="送货车型9.6米">
      <formula>NOT(ISERROR(SEARCH("送货车型9.6米",N354)))</formula>
    </cfRule>
  </conditionalFormatting>
  <conditionalFormatting sqref="O354">
    <cfRule type="containsText" dxfId="1" priority="827" operator="between" text="送货车型9.6米">
      <formula>NOT(ISERROR(SEARCH("送货车型9.6米",O354)))</formula>
    </cfRule>
  </conditionalFormatting>
  <conditionalFormatting sqref="C355">
    <cfRule type="timePeriod" dxfId="4" priority="834" timePeriod="yesterday">
      <formula>FLOOR(C355,1)=TODAY()-1</formula>
    </cfRule>
  </conditionalFormatting>
  <conditionalFormatting sqref="M355">
    <cfRule type="containsText" dxfId="1" priority="822" operator="between" text="送货车型9.6米">
      <formula>NOT(ISERROR(SEARCH("送货车型9.6米",M355)))</formula>
    </cfRule>
  </conditionalFormatting>
  <conditionalFormatting sqref="N355">
    <cfRule type="containsText" dxfId="1" priority="830" operator="between" text="送货车型9.6米">
      <formula>NOT(ISERROR(SEARCH("送货车型9.6米",N355)))</formula>
    </cfRule>
  </conditionalFormatting>
  <conditionalFormatting sqref="O355">
    <cfRule type="containsText" dxfId="1" priority="826" operator="between" text="送货车型9.6米">
      <formula>NOT(ISERROR(SEARCH("送货车型9.6米",O355)))</formula>
    </cfRule>
  </conditionalFormatting>
  <conditionalFormatting sqref="C356">
    <cfRule type="timePeriod" dxfId="4" priority="833" timePeriod="yesterday">
      <formula>FLOOR(C356,1)=TODAY()-1</formula>
    </cfRule>
  </conditionalFormatting>
  <conditionalFormatting sqref="M356">
    <cfRule type="containsText" dxfId="1" priority="821" operator="between" text="送货车型9.6米">
      <formula>NOT(ISERROR(SEARCH("送货车型9.6米",M356)))</formula>
    </cfRule>
  </conditionalFormatting>
  <conditionalFormatting sqref="N356">
    <cfRule type="containsText" dxfId="1" priority="829" operator="between" text="送货车型9.6米">
      <formula>NOT(ISERROR(SEARCH("送货车型9.6米",N356)))</formula>
    </cfRule>
  </conditionalFormatting>
  <conditionalFormatting sqref="O356">
    <cfRule type="containsText" dxfId="1" priority="825" operator="between" text="送货车型9.6米">
      <formula>NOT(ISERROR(SEARCH("送货车型9.6米",O356)))</formula>
    </cfRule>
  </conditionalFormatting>
  <conditionalFormatting sqref="L357">
    <cfRule type="containsText" dxfId="1" priority="846" operator="between" text="送货车型9.6米">
      <formula>NOT(ISERROR(SEARCH("送货车型9.6米",L357)))</formula>
    </cfRule>
  </conditionalFormatting>
  <conditionalFormatting sqref="L362">
    <cfRule type="containsText" dxfId="1" priority="845" operator="between" text="送货车型9.6米">
      <formula>NOT(ISERROR(SEARCH("送货车型9.6米",L362)))</formula>
    </cfRule>
  </conditionalFormatting>
  <conditionalFormatting sqref="L365">
    <cfRule type="containsText" dxfId="1" priority="844" operator="between" text="送货车型9.6米">
      <formula>NOT(ISERROR(SEARCH("送货车型9.6米",L365)))</formula>
    </cfRule>
  </conditionalFormatting>
  <conditionalFormatting sqref="L368">
    <cfRule type="containsText" dxfId="1" priority="843" operator="between" text="送货车型9.6米">
      <formula>NOT(ISERROR(SEARCH("送货车型9.6米",L368)))</formula>
    </cfRule>
  </conditionalFormatting>
  <conditionalFormatting sqref="L395">
    <cfRule type="containsText" dxfId="1" priority="814" operator="between" text="送货车型9.6米">
      <formula>NOT(ISERROR(SEARCH("送货车型9.6米",L395)))</formula>
    </cfRule>
  </conditionalFormatting>
  <conditionalFormatting sqref="L417:O417">
    <cfRule type="containsText" dxfId="1" priority="806" operator="between" text="送货车型9.6米">
      <formula>NOT(ISERROR(SEARCH("送货车型9.6米",L417)))</formula>
    </cfRule>
  </conditionalFormatting>
  <conditionalFormatting sqref="L509">
    <cfRule type="containsText" dxfId="1" priority="804" operator="between" text="送货车型9.6米">
      <formula>NOT(ISERROR(SEARCH("送货车型9.6米",L509)))</formula>
    </cfRule>
  </conditionalFormatting>
  <conditionalFormatting sqref="L559">
    <cfRule type="containsText" dxfId="1" priority="803" operator="between" text="送货车型9.6米">
      <formula>NOT(ISERROR(SEARCH("送货车型9.6米",L559)))</formula>
    </cfRule>
  </conditionalFormatting>
  <conditionalFormatting sqref="M693:O693">
    <cfRule type="containsText" dxfId="1" priority="796" operator="between" text="送货车型9.6米">
      <formula>NOT(ISERROR(SEARCH("送货车型9.6米",M693)))</formula>
    </cfRule>
  </conditionalFormatting>
  <conditionalFormatting sqref="L702">
    <cfRule type="containsText" dxfId="1" priority="798" operator="between" text="送货车型9.6米">
      <formula>NOT(ISERROR(SEARCH("送货车型9.6米",L702)))</formula>
    </cfRule>
  </conditionalFormatting>
  <conditionalFormatting sqref="M702:O702">
    <cfRule type="containsText" dxfId="1" priority="794" operator="between" text="送货车型9.6米">
      <formula>NOT(ISERROR(SEARCH("送货车型9.6米",M702)))</formula>
    </cfRule>
  </conditionalFormatting>
  <conditionalFormatting sqref="M703:O703">
    <cfRule type="containsText" dxfId="1" priority="793" operator="between" text="送货车型9.6米">
      <formula>NOT(ISERROR(SEARCH("送货车型9.6米",M703)))</formula>
    </cfRule>
  </conditionalFormatting>
  <conditionalFormatting sqref="M704:O704">
    <cfRule type="containsText" dxfId="1" priority="792" operator="between" text="送货车型9.6米">
      <formula>NOT(ISERROR(SEARCH("送货车型9.6米",M704)))</formula>
    </cfRule>
  </conditionalFormatting>
  <conditionalFormatting sqref="M705:O705">
    <cfRule type="containsText" dxfId="1" priority="791" operator="between" text="送货车型9.6米">
      <formula>NOT(ISERROR(SEARCH("送货车型9.6米",M705)))</formula>
    </cfRule>
  </conditionalFormatting>
  <conditionalFormatting sqref="M706:O706">
    <cfRule type="containsText" dxfId="1" priority="790" operator="between" text="送货车型9.6米">
      <formula>NOT(ISERROR(SEARCH("送货车型9.6米",M706)))</formula>
    </cfRule>
  </conditionalFormatting>
  <conditionalFormatting sqref="M707:O707">
    <cfRule type="containsText" dxfId="1" priority="789" operator="between" text="送货车型9.6米">
      <formula>NOT(ISERROR(SEARCH("送货车型9.6米",M707)))</formula>
    </cfRule>
  </conditionalFormatting>
  <conditionalFormatting sqref="L713">
    <cfRule type="containsText" dxfId="1" priority="795" operator="between" text="送货车型9.6米">
      <formula>NOT(ISERROR(SEARCH("送货车型9.6米",L713)))</formula>
    </cfRule>
  </conditionalFormatting>
  <conditionalFormatting sqref="L719">
    <cfRule type="containsText" dxfId="1" priority="788" operator="between" text="送货车型9.6米">
      <formula>NOT(ISERROR(SEARCH("送货车型9.6米",L719)))</formula>
    </cfRule>
  </conditionalFormatting>
  <conditionalFormatting sqref="M719:O719">
    <cfRule type="containsText" dxfId="1" priority="778" operator="between" text="送货车型9.6米">
      <formula>NOT(ISERROR(SEARCH("送货车型9.6米",M719)))</formula>
    </cfRule>
  </conditionalFormatting>
  <conditionalFormatting sqref="M720:O720">
    <cfRule type="containsText" dxfId="1" priority="777" operator="between" text="送货车型9.6米">
      <formula>NOT(ISERROR(SEARCH("送货车型9.6米",M720)))</formula>
    </cfRule>
  </conditionalFormatting>
  <conditionalFormatting sqref="M721:O721">
    <cfRule type="containsText" dxfId="1" priority="776" operator="between" text="送货车型9.6米">
      <formula>NOT(ISERROR(SEARCH("送货车型9.6米",M721)))</formula>
    </cfRule>
  </conditionalFormatting>
  <conditionalFormatting sqref="M722:O722">
    <cfRule type="containsText" dxfId="1" priority="775" operator="between" text="送货车型9.6米">
      <formula>NOT(ISERROR(SEARCH("送货车型9.6米",M722)))</formula>
    </cfRule>
  </conditionalFormatting>
  <conditionalFormatting sqref="M723:O723">
    <cfRule type="containsText" dxfId="1" priority="774" operator="between" text="送货车型9.6米">
      <formula>NOT(ISERROR(SEARCH("送货车型9.6米",M723)))</formula>
    </cfRule>
  </conditionalFormatting>
  <conditionalFormatting sqref="M724:O724">
    <cfRule type="containsText" dxfId="1" priority="773" operator="between" text="送货车型9.6米">
      <formula>NOT(ISERROR(SEARCH("送货车型9.6米",M724)))</formula>
    </cfRule>
  </conditionalFormatting>
  <conditionalFormatting sqref="M725:O725">
    <cfRule type="containsText" dxfId="1" priority="772" operator="between" text="送货车型9.6米">
      <formula>NOT(ISERROR(SEARCH("送货车型9.6米",M725)))</formula>
    </cfRule>
  </conditionalFormatting>
  <conditionalFormatting sqref="L726">
    <cfRule type="containsText" dxfId="1" priority="787" operator="between" text="送货车型9.6米">
      <formula>NOT(ISERROR(SEARCH("送货车型9.6米",L726)))</formula>
    </cfRule>
  </conditionalFormatting>
  <conditionalFormatting sqref="M726:O726">
    <cfRule type="containsText" dxfId="1" priority="771" operator="between" text="送货车型9.6米">
      <formula>NOT(ISERROR(SEARCH("送货车型9.6米",M726)))</formula>
    </cfRule>
  </conditionalFormatting>
  <conditionalFormatting sqref="M727:O727">
    <cfRule type="containsText" dxfId="1" priority="770" operator="between" text="送货车型9.6米">
      <formula>NOT(ISERROR(SEARCH("送货车型9.6米",M727)))</formula>
    </cfRule>
  </conditionalFormatting>
  <conditionalFormatting sqref="M728:O728">
    <cfRule type="containsText" dxfId="1" priority="769" operator="between" text="送货车型9.6米">
      <formula>NOT(ISERROR(SEARCH("送货车型9.6米",M728)))</formula>
    </cfRule>
  </conditionalFormatting>
  <conditionalFormatting sqref="M729:O729">
    <cfRule type="containsText" dxfId="1" priority="768" operator="between" text="送货车型9.6米">
      <formula>NOT(ISERROR(SEARCH("送货车型9.6米",M729)))</formula>
    </cfRule>
  </conditionalFormatting>
  <conditionalFormatting sqref="M730:O730">
    <cfRule type="containsText" dxfId="1" priority="767" operator="between" text="送货车型9.6米">
      <formula>NOT(ISERROR(SEARCH("送货车型9.6米",M730)))</formula>
    </cfRule>
  </conditionalFormatting>
  <conditionalFormatting sqref="M731:O731">
    <cfRule type="containsText" dxfId="1" priority="766" operator="between" text="送货车型9.6米">
      <formula>NOT(ISERROR(SEARCH("送货车型9.6米",M731)))</formula>
    </cfRule>
  </conditionalFormatting>
  <conditionalFormatting sqref="M732:O732">
    <cfRule type="containsText" dxfId="1" priority="765" operator="between" text="送货车型9.6米">
      <formula>NOT(ISERROR(SEARCH("送货车型9.6米",M732)))</formula>
    </cfRule>
  </conditionalFormatting>
  <conditionalFormatting sqref="L733">
    <cfRule type="containsText" dxfId="1" priority="780" operator="between" text="送货车型9.6米">
      <formula>NOT(ISERROR(SEARCH("送货车型9.6米",L733)))</formula>
    </cfRule>
  </conditionalFormatting>
  <conditionalFormatting sqref="M733">
    <cfRule type="containsText" dxfId="1" priority="757" operator="between" text="送货车型9.6米">
      <formula>NOT(ISERROR(SEARCH("送货车型9.6米",M733)))</formula>
    </cfRule>
  </conditionalFormatting>
  <conditionalFormatting sqref="N733">
    <cfRule type="containsText" dxfId="1" priority="762" operator="between" text="送货车型9.6米">
      <formula>NOT(ISERROR(SEARCH("送货车型9.6米",N733)))</formula>
    </cfRule>
  </conditionalFormatting>
  <conditionalFormatting sqref="O733">
    <cfRule type="containsText" dxfId="1" priority="752" operator="between" text="送货车型9.6米">
      <formula>NOT(ISERROR(SEARCH("送货车型9.6米",O733)))</formula>
    </cfRule>
  </conditionalFormatting>
  <conditionalFormatting sqref="M734">
    <cfRule type="containsText" dxfId="1" priority="756" operator="between" text="送货车型9.6米">
      <formula>NOT(ISERROR(SEARCH("送货车型9.6米",M734)))</formula>
    </cfRule>
  </conditionalFormatting>
  <conditionalFormatting sqref="N734">
    <cfRule type="containsText" dxfId="1" priority="761" operator="between" text="送货车型9.6米">
      <formula>NOT(ISERROR(SEARCH("送货车型9.6米",N734)))</formula>
    </cfRule>
  </conditionalFormatting>
  <conditionalFormatting sqref="O734">
    <cfRule type="containsText" dxfId="1" priority="751" operator="between" text="送货车型9.6米">
      <formula>NOT(ISERROR(SEARCH("送货车型9.6米",O734)))</formula>
    </cfRule>
  </conditionalFormatting>
  <conditionalFormatting sqref="M735">
    <cfRule type="containsText" dxfId="1" priority="755" operator="between" text="送货车型9.6米">
      <formula>NOT(ISERROR(SEARCH("送货车型9.6米",M735)))</formula>
    </cfRule>
  </conditionalFormatting>
  <conditionalFormatting sqref="N735">
    <cfRule type="containsText" dxfId="1" priority="760" operator="between" text="送货车型9.6米">
      <formula>NOT(ISERROR(SEARCH("送货车型9.6米",N735)))</formula>
    </cfRule>
  </conditionalFormatting>
  <conditionalFormatting sqref="O735">
    <cfRule type="containsText" dxfId="1" priority="750" operator="between" text="送货车型9.6米">
      <formula>NOT(ISERROR(SEARCH("送货车型9.6米",O735)))</formula>
    </cfRule>
  </conditionalFormatting>
  <conditionalFormatting sqref="M736">
    <cfRule type="containsText" dxfId="1" priority="754" operator="between" text="送货车型9.6米">
      <formula>NOT(ISERROR(SEARCH("送货车型9.6米",M736)))</formula>
    </cfRule>
  </conditionalFormatting>
  <conditionalFormatting sqref="N736">
    <cfRule type="containsText" dxfId="1" priority="759" operator="between" text="送货车型9.6米">
      <formula>NOT(ISERROR(SEARCH("送货车型9.6米",N736)))</formula>
    </cfRule>
  </conditionalFormatting>
  <conditionalFormatting sqref="O736">
    <cfRule type="containsText" dxfId="1" priority="749" operator="between" text="送货车型9.6米">
      <formula>NOT(ISERROR(SEARCH("送货车型9.6米",O736)))</formula>
    </cfRule>
  </conditionalFormatting>
  <conditionalFormatting sqref="M737">
    <cfRule type="containsText" dxfId="1" priority="753" operator="between" text="送货车型9.6米">
      <formula>NOT(ISERROR(SEARCH("送货车型9.6米",M737)))</formula>
    </cfRule>
  </conditionalFormatting>
  <conditionalFormatting sqref="N737">
    <cfRule type="containsText" dxfId="1" priority="758" operator="between" text="送货车型9.6米">
      <formula>NOT(ISERROR(SEARCH("送货车型9.6米",N737)))</formula>
    </cfRule>
  </conditionalFormatting>
  <conditionalFormatting sqref="O737">
    <cfRule type="containsText" dxfId="1" priority="748" operator="between" text="送货车型9.6米">
      <formula>NOT(ISERROR(SEARCH("送货车型9.6米",O737)))</formula>
    </cfRule>
  </conditionalFormatting>
  <conditionalFormatting sqref="L738">
    <cfRule type="containsText" dxfId="1" priority="784" operator="between" text="送货车型9.6米">
      <formula>NOT(ISERROR(SEARCH("送货车型9.6米",L738)))</formula>
    </cfRule>
  </conditionalFormatting>
  <conditionalFormatting sqref="M738:O738">
    <cfRule type="containsText" dxfId="1" priority="747" operator="between" text="送货车型9.6米">
      <formula>NOT(ISERROR(SEARCH("送货车型9.6米",M738)))</formula>
    </cfRule>
  </conditionalFormatting>
  <conditionalFormatting sqref="M739:O739">
    <cfRule type="containsText" dxfId="1" priority="746" operator="between" text="送货车型9.6米">
      <formula>NOT(ISERROR(SEARCH("送货车型9.6米",M739)))</formula>
    </cfRule>
  </conditionalFormatting>
  <conditionalFormatting sqref="L740">
    <cfRule type="containsText" dxfId="1" priority="782" operator="between" text="送货车型9.6米">
      <formula>NOT(ISERROR(SEARCH("送货车型9.6米",L740)))</formula>
    </cfRule>
  </conditionalFormatting>
  <conditionalFormatting sqref="M740:O740">
    <cfRule type="containsText" dxfId="1" priority="745" operator="between" text="送货车型9.6米">
      <formula>NOT(ISERROR(SEARCH("送货车型9.6米",M740)))</formula>
    </cfRule>
  </conditionalFormatting>
  <conditionalFormatting sqref="M741:O741">
    <cfRule type="containsText" dxfId="1" priority="744" operator="between" text="送货车型9.6米">
      <formula>NOT(ISERROR(SEARCH("送货车型9.6米",M741)))</formula>
    </cfRule>
  </conditionalFormatting>
  <conditionalFormatting sqref="M742:O742">
    <cfRule type="containsText" dxfId="1" priority="743" operator="between" text="送货车型9.6米">
      <formula>NOT(ISERROR(SEARCH("送货车型9.6米",M742)))</formula>
    </cfRule>
  </conditionalFormatting>
  <conditionalFormatting sqref="M743:O743">
    <cfRule type="containsText" dxfId="1" priority="742" operator="between" text="送货车型9.6米">
      <formula>NOT(ISERROR(SEARCH("送货车型9.6米",M743)))</formula>
    </cfRule>
  </conditionalFormatting>
  <conditionalFormatting sqref="M744:O744">
    <cfRule type="containsText" dxfId="1" priority="741" operator="between" text="送货车型9.6米">
      <formula>NOT(ISERROR(SEARCH("送货车型9.6米",M744)))</formula>
    </cfRule>
  </conditionalFormatting>
  <conditionalFormatting sqref="M745:O745">
    <cfRule type="containsText" dxfId="1" priority="740" operator="between" text="送货车型9.6米">
      <formula>NOT(ISERROR(SEARCH("送货车型9.6米",M745)))</formula>
    </cfRule>
  </conditionalFormatting>
  <conditionalFormatting sqref="L746">
    <cfRule type="containsText" dxfId="1" priority="779" operator="between" text="送货车型9.6米">
      <formula>NOT(ISERROR(SEARCH("送货车型9.6米",L746)))</formula>
    </cfRule>
  </conditionalFormatting>
  <conditionalFormatting sqref="M746:O746">
    <cfRule type="containsText" dxfId="1" priority="739" operator="between" text="送货车型9.6米">
      <formula>NOT(ISERROR(SEARCH("送货车型9.6米",M746)))</formula>
    </cfRule>
  </conditionalFormatting>
  <conditionalFormatting sqref="M747:O747">
    <cfRule type="containsText" dxfId="1" priority="738" operator="between" text="送货车型9.6米">
      <formula>NOT(ISERROR(SEARCH("送货车型9.6米",M747)))</formula>
    </cfRule>
  </conditionalFormatting>
  <conditionalFormatting sqref="M748:O748">
    <cfRule type="containsText" dxfId="1" priority="737" operator="between" text="送货车型9.6米">
      <formula>NOT(ISERROR(SEARCH("送货车型9.6米",M748)))</formula>
    </cfRule>
  </conditionalFormatting>
  <conditionalFormatting sqref="M749:O749">
    <cfRule type="containsText" dxfId="1" priority="736" operator="between" text="送货车型9.6米">
      <formula>NOT(ISERROR(SEARCH("送货车型9.6米",M749)))</formula>
    </cfRule>
  </conditionalFormatting>
  <conditionalFormatting sqref="M750:O750">
    <cfRule type="containsText" dxfId="1" priority="735" operator="between" text="送货车型9.6米">
      <formula>NOT(ISERROR(SEARCH("送货车型9.6米",M750)))</formula>
    </cfRule>
  </conditionalFormatting>
  <conditionalFormatting sqref="M751:O751">
    <cfRule type="containsText" dxfId="1" priority="734" operator="between" text="送货车型9.6米">
      <formula>NOT(ISERROR(SEARCH("送货车型9.6米",M751)))</formula>
    </cfRule>
  </conditionalFormatting>
  <conditionalFormatting sqref="L752">
    <cfRule type="containsText" dxfId="1" priority="733" operator="between" text="送货车型9.6米">
      <formula>NOT(ISERROR(SEARCH("送货车型9.6米",L752)))</formula>
    </cfRule>
  </conditionalFormatting>
  <conditionalFormatting sqref="M752:O752">
    <cfRule type="containsText" dxfId="1" priority="732" operator="between" text="送货车型9.6米">
      <formula>NOT(ISERROR(SEARCH("送货车型9.6米",M752)))</formula>
    </cfRule>
  </conditionalFormatting>
  <conditionalFormatting sqref="M753:O753">
    <cfRule type="containsText" dxfId="1" priority="731" operator="between" text="送货车型9.6米">
      <formula>NOT(ISERROR(SEARCH("送货车型9.6米",M753)))</formula>
    </cfRule>
  </conditionalFormatting>
  <conditionalFormatting sqref="M754:O754">
    <cfRule type="containsText" dxfId="1" priority="730" operator="between" text="送货车型9.6米">
      <formula>NOT(ISERROR(SEARCH("送货车型9.6米",M754)))</formula>
    </cfRule>
  </conditionalFormatting>
  <conditionalFormatting sqref="L755">
    <cfRule type="containsText" dxfId="1" priority="725" operator="between" text="送货车型9.6米">
      <formula>NOT(ISERROR(SEARCH("送货车型9.6米",L755)))</formula>
    </cfRule>
  </conditionalFormatting>
  <conditionalFormatting sqref="M755:O755">
    <cfRule type="containsText" dxfId="1" priority="724" operator="between" text="送货车型9.6米">
      <formula>NOT(ISERROR(SEARCH("送货车型9.6米",M755)))</formula>
    </cfRule>
  </conditionalFormatting>
  <conditionalFormatting sqref="M756:O756">
    <cfRule type="containsText" dxfId="1" priority="723" operator="between" text="送货车型9.6米">
      <formula>NOT(ISERROR(SEARCH("送货车型9.6米",M756)))</formula>
    </cfRule>
  </conditionalFormatting>
  <conditionalFormatting sqref="M757:O757">
    <cfRule type="containsText" dxfId="1" priority="722" operator="between" text="送货车型9.6米">
      <formula>NOT(ISERROR(SEARCH("送货车型9.6米",M757)))</formula>
    </cfRule>
  </conditionalFormatting>
  <conditionalFormatting sqref="M758:O758">
    <cfRule type="containsText" dxfId="1" priority="721" operator="between" text="送货车型9.6米">
      <formula>NOT(ISERROR(SEARCH("送货车型9.6米",M758)))</formula>
    </cfRule>
  </conditionalFormatting>
  <conditionalFormatting sqref="L767">
    <cfRule type="containsText" dxfId="1" priority="719" operator="between" text="送货车型9.6米">
      <formula>NOT(ISERROR(SEARCH("送货车型9.6米",L767)))</formula>
    </cfRule>
  </conditionalFormatting>
  <conditionalFormatting sqref="C790">
    <cfRule type="timePeriod" dxfId="4" priority="702" timePeriod="yesterday">
      <formula>FLOOR(C790,1)=TODAY()-1</formula>
    </cfRule>
  </conditionalFormatting>
  <conditionalFormatting sqref="M791:O791">
    <cfRule type="containsText" dxfId="1" priority="718" operator="between" text="送货车型9.6米">
      <formula>NOT(ISERROR(SEARCH("送货车型9.6米",M791)))</formula>
    </cfRule>
  </conditionalFormatting>
  <conditionalFormatting sqref="L793">
    <cfRule type="containsText" dxfId="1" priority="703" operator="between" text="送货车型9.6米">
      <formula>NOT(ISERROR(SEARCH("送货车型9.6米",L793)))</formula>
    </cfRule>
  </conditionalFormatting>
  <conditionalFormatting sqref="L795">
    <cfRule type="containsText" dxfId="1" priority="712" operator="between" text="送货车型9.6米">
      <formula>NOT(ISERROR(SEARCH("送货车型9.6米",L795)))</formula>
    </cfRule>
  </conditionalFormatting>
  <conditionalFormatting sqref="M795:O795">
    <cfRule type="containsText" dxfId="1" priority="716" operator="between" text="送货车型9.6米">
      <formula>NOT(ISERROR(SEARCH("送货车型9.6米",M795)))</formula>
    </cfRule>
  </conditionalFormatting>
  <conditionalFormatting sqref="M796:O796">
    <cfRule type="containsText" dxfId="1" priority="715" operator="between" text="送货车型9.6米">
      <formula>NOT(ISERROR(SEARCH("送货车型9.6米",M796)))</formula>
    </cfRule>
  </conditionalFormatting>
  <conditionalFormatting sqref="L799">
    <cfRule type="containsText" dxfId="1" priority="711" operator="between" text="送货车型9.6米">
      <formula>NOT(ISERROR(SEARCH("送货车型9.6米",L799)))</formula>
    </cfRule>
  </conditionalFormatting>
  <conditionalFormatting sqref="L801">
    <cfRule type="containsText" dxfId="1" priority="707" operator="between" text="送货车型9.6米">
      <formula>NOT(ISERROR(SEARCH("送货车型9.6米",L801)))</formula>
    </cfRule>
  </conditionalFormatting>
  <conditionalFormatting sqref="L803">
    <cfRule type="containsText" dxfId="1" priority="706" operator="between" text="送货车型9.6米">
      <formula>NOT(ISERROR(SEARCH("送货车型9.6米",L803)))</formula>
    </cfRule>
  </conditionalFormatting>
  <conditionalFormatting sqref="M803:N803">
    <cfRule type="containsText" dxfId="1" priority="709" operator="between" text="送货车型9.6米">
      <formula>NOT(ISERROR(SEARCH("送货车型9.6米",M803)))</formula>
    </cfRule>
  </conditionalFormatting>
  <conditionalFormatting sqref="L805">
    <cfRule type="containsText" dxfId="1" priority="705" operator="between" text="送货车型9.6米">
      <formula>NOT(ISERROR(SEARCH("送货车型9.6米",L805)))</formula>
    </cfRule>
  </conditionalFormatting>
  <conditionalFormatting sqref="L809">
    <cfRule type="containsText" dxfId="1" priority="704" operator="between" text="送货车型9.6米">
      <formula>NOT(ISERROR(SEARCH("送货车型9.6米",L809)))</formula>
    </cfRule>
  </conditionalFormatting>
  <conditionalFormatting sqref="L820">
    <cfRule type="containsText" dxfId="1" priority="701" operator="between" text="送货车型9.6米">
      <formula>NOT(ISERROR(SEARCH("送货车型9.6米",L820)))</formula>
    </cfRule>
  </conditionalFormatting>
  <conditionalFormatting sqref="L825">
    <cfRule type="containsText" dxfId="1" priority="698" operator="between" text="送货车型9.6米">
      <formula>NOT(ISERROR(SEARCH("送货车型9.6米",L825)))</formula>
    </cfRule>
  </conditionalFormatting>
  <conditionalFormatting sqref="L827">
    <cfRule type="containsText" dxfId="1" priority="697" operator="between" text="送货车型9.6米">
      <formula>NOT(ISERROR(SEARCH("送货车型9.6米",L827)))</formula>
    </cfRule>
  </conditionalFormatting>
  <conditionalFormatting sqref="M827:O827">
    <cfRule type="containsText" dxfId="1" priority="696" operator="between" text="送货车型9.6米">
      <formula>NOT(ISERROR(SEARCH("送货车型9.6米",M827)))</formula>
    </cfRule>
  </conditionalFormatting>
  <conditionalFormatting sqref="M828:O828">
    <cfRule type="containsText" dxfId="1" priority="695" operator="between" text="送货车型9.6米">
      <formula>NOT(ISERROR(SEARCH("送货车型9.6米",M828)))</formula>
    </cfRule>
  </conditionalFormatting>
  <conditionalFormatting sqref="M829:O829">
    <cfRule type="containsText" dxfId="1" priority="694" operator="between" text="送货车型9.6米">
      <formula>NOT(ISERROR(SEARCH("送货车型9.6米",M829)))</formula>
    </cfRule>
  </conditionalFormatting>
  <conditionalFormatting sqref="M830:O830">
    <cfRule type="containsText" dxfId="1" priority="693" operator="between" text="送货车型9.6米">
      <formula>NOT(ISERROR(SEARCH("送货车型9.6米",M830)))</formula>
    </cfRule>
  </conditionalFormatting>
  <conditionalFormatting sqref="M831:O831">
    <cfRule type="containsText" dxfId="1" priority="692" operator="between" text="送货车型9.6米">
      <formula>NOT(ISERROR(SEARCH("送货车型9.6米",M831)))</formula>
    </cfRule>
  </conditionalFormatting>
  <conditionalFormatting sqref="M832:O832">
    <cfRule type="containsText" dxfId="1" priority="691" operator="between" text="送货车型9.6米">
      <formula>NOT(ISERROR(SEARCH("送货车型9.6米",M832)))</formula>
    </cfRule>
  </conditionalFormatting>
  <conditionalFormatting sqref="M833:O833">
    <cfRule type="containsText" dxfId="1" priority="690" operator="between" text="送货车型9.6米">
      <formula>NOT(ISERROR(SEARCH("送货车型9.6米",M833)))</formula>
    </cfRule>
  </conditionalFormatting>
  <conditionalFormatting sqref="M855">
    <cfRule type="containsText" dxfId="1" priority="681" operator="between" text="送货车型9.6米">
      <formula>NOT(ISERROR(SEARCH("送货车型9.6米",M855)))</formula>
    </cfRule>
  </conditionalFormatting>
  <conditionalFormatting sqref="M856:O856">
    <cfRule type="containsText" dxfId="1" priority="682" operator="between" text="送货车型9.6米">
      <formula>NOT(ISERROR(SEARCH("送货车型9.6米",M856)))</formula>
    </cfRule>
  </conditionalFormatting>
  <conditionalFormatting sqref="L880">
    <cfRule type="containsText" dxfId="1" priority="627" operator="between" text="送货车型9.6米">
      <formula>NOT(ISERROR(SEARCH("送货车型9.6米",L880)))</formula>
    </cfRule>
  </conditionalFormatting>
  <conditionalFormatting sqref="L881">
    <cfRule type="containsText" dxfId="1" priority="633" operator="between" text="送货车型9.6米">
      <formula>NOT(ISERROR(SEARCH("送货车型9.6米",L881)))</formula>
    </cfRule>
  </conditionalFormatting>
  <conditionalFormatting sqref="L883">
    <cfRule type="containsText" dxfId="1" priority="674" operator="between" text="送货车型9.6米">
      <formula>NOT(ISERROR(SEARCH("送货车型9.6米",L883)))</formula>
    </cfRule>
  </conditionalFormatting>
  <conditionalFormatting sqref="L887">
    <cfRule type="containsText" dxfId="1" priority="672" operator="between" text="送货车型9.6米">
      <formula>NOT(ISERROR(SEARCH("送货车型9.6米",L887)))</formula>
    </cfRule>
  </conditionalFormatting>
  <conditionalFormatting sqref="M887">
    <cfRule type="containsText" dxfId="1" priority="656" operator="between" text="送货车型9.6米">
      <formula>NOT(ISERROR(SEARCH("送货车型9.6米",M887)))</formula>
    </cfRule>
  </conditionalFormatting>
  <conditionalFormatting sqref="N887">
    <cfRule type="expression" dxfId="5" priority="655">
      <formula>N887&gt;0</formula>
    </cfRule>
  </conditionalFormatting>
  <conditionalFormatting sqref="M888">
    <cfRule type="containsText" dxfId="1" priority="642" operator="between" text="送货车型9.6米">
      <formula>NOT(ISERROR(SEARCH("送货车型9.6米",M888)))</formula>
    </cfRule>
  </conditionalFormatting>
  <conditionalFormatting sqref="N888">
    <cfRule type="containsText" dxfId="1" priority="654" operator="between" text="送货车型9.6米">
      <formula>NOT(ISERROR(SEARCH("送货车型9.6米",N888)))</formula>
    </cfRule>
  </conditionalFormatting>
  <conditionalFormatting sqref="M889">
    <cfRule type="containsText" dxfId="1" priority="641" operator="between" text="送货车型9.6米">
      <formula>NOT(ISERROR(SEARCH("送货车型9.6米",M889)))</formula>
    </cfRule>
  </conditionalFormatting>
  <conditionalFormatting sqref="N889">
    <cfRule type="containsText" dxfId="1" priority="653" operator="between" text="送货车型9.6米">
      <formula>NOT(ISERROR(SEARCH("送货车型9.6米",N889)))</formula>
    </cfRule>
  </conditionalFormatting>
  <conditionalFormatting sqref="M890">
    <cfRule type="containsText" dxfId="1" priority="640" operator="between" text="送货车型9.6米">
      <formula>NOT(ISERROR(SEARCH("送货车型9.6米",M890)))</formula>
    </cfRule>
  </conditionalFormatting>
  <conditionalFormatting sqref="N890">
    <cfRule type="containsText" dxfId="1" priority="652" operator="between" text="送货车型9.6米">
      <formula>NOT(ISERROR(SEARCH("送货车型9.6米",N890)))</formula>
    </cfRule>
  </conditionalFormatting>
  <conditionalFormatting sqref="M891">
    <cfRule type="containsText" dxfId="1" priority="639" operator="between" text="送货车型9.6米">
      <formula>NOT(ISERROR(SEARCH("送货车型9.6米",M891)))</formula>
    </cfRule>
  </conditionalFormatting>
  <conditionalFormatting sqref="N891">
    <cfRule type="containsText" dxfId="1" priority="651" operator="between" text="送货车型9.6米">
      <formula>NOT(ISERROR(SEARCH("送货车型9.6米",N891)))</formula>
    </cfRule>
  </conditionalFormatting>
  <conditionalFormatting sqref="M892">
    <cfRule type="containsText" dxfId="1" priority="638" operator="between" text="送货车型9.6米">
      <formula>NOT(ISERROR(SEARCH("送货车型9.6米",M892)))</formula>
    </cfRule>
  </conditionalFormatting>
  <conditionalFormatting sqref="N892">
    <cfRule type="containsText" dxfId="1" priority="650" operator="between" text="送货车型9.6米">
      <formula>NOT(ISERROR(SEARCH("送货车型9.6米",N892)))</formula>
    </cfRule>
  </conditionalFormatting>
  <conditionalFormatting sqref="N893">
    <cfRule type="containsText" dxfId="1" priority="649" operator="between" text="送货车型9.6米">
      <formula>NOT(ISERROR(SEARCH("送货车型9.6米",N893)))</formula>
    </cfRule>
  </conditionalFormatting>
  <conditionalFormatting sqref="L894">
    <cfRule type="containsText" dxfId="1" priority="671" operator="between" text="送货车型9.6米">
      <formula>NOT(ISERROR(SEARCH("送货车型9.6米",L894)))</formula>
    </cfRule>
  </conditionalFormatting>
  <conditionalFormatting sqref="N894">
    <cfRule type="containsText" dxfId="1" priority="670" operator="between" text="送货车型9.6米">
      <formula>NOT(ISERROR(SEARCH("送货车型9.6米",N894)))</formula>
    </cfRule>
  </conditionalFormatting>
  <conditionalFormatting sqref="N895">
    <cfRule type="containsText" dxfId="1" priority="669" operator="between" text="送货车型9.6米">
      <formula>NOT(ISERROR(SEARCH("送货车型9.6米",N895)))</formula>
    </cfRule>
  </conditionalFormatting>
  <conditionalFormatting sqref="N896">
    <cfRule type="containsText" dxfId="1" priority="668" operator="between" text="送货车型9.6米">
      <formula>NOT(ISERROR(SEARCH("送货车型9.6米",N896)))</formula>
    </cfRule>
  </conditionalFormatting>
  <conditionalFormatting sqref="N897">
    <cfRule type="containsText" dxfId="1" priority="667" operator="between" text="送货车型9.6米">
      <formula>NOT(ISERROR(SEARCH("送货车型9.6米",N897)))</formula>
    </cfRule>
  </conditionalFormatting>
  <conditionalFormatting sqref="N898">
    <cfRule type="containsText" dxfId="1" priority="666" operator="between" text="送货车型9.6米">
      <formula>NOT(ISERROR(SEARCH("送货车型9.6米",N898)))</formula>
    </cfRule>
  </conditionalFormatting>
  <conditionalFormatting sqref="N899">
    <cfRule type="containsText" dxfId="1" priority="665" operator="between" text="送货车型9.6米">
      <formula>NOT(ISERROR(SEARCH("送货车型9.6米",N899)))</formula>
    </cfRule>
  </conditionalFormatting>
  <conditionalFormatting sqref="C901">
    <cfRule type="timePeriod" dxfId="4" priority="632" timePeriod="yesterday">
      <formula>FLOOR(C901,1)=TODAY()-1</formula>
    </cfRule>
  </conditionalFormatting>
  <conditionalFormatting sqref="L901">
    <cfRule type="containsText" dxfId="1" priority="628" operator="between" text="送货车型9.6米">
      <formula>NOT(ISERROR(SEARCH("送货车型9.6米",L901)))</formula>
    </cfRule>
  </conditionalFormatting>
  <conditionalFormatting sqref="C902">
    <cfRule type="timePeriod" dxfId="4" priority="631" timePeriod="yesterday">
      <formula>FLOOR(C902,1)=TODAY()-1</formula>
    </cfRule>
  </conditionalFormatting>
  <conditionalFormatting sqref="C903">
    <cfRule type="timePeriod" dxfId="4" priority="630" timePeriod="yesterday">
      <formula>FLOOR(C903,1)=TODAY()-1</formula>
    </cfRule>
  </conditionalFormatting>
  <conditionalFormatting sqref="L905">
    <cfRule type="containsText" dxfId="1" priority="626" operator="between" text="送货车型9.6米">
      <formula>NOT(ISERROR(SEARCH("送货车型9.6米",L905)))</formula>
    </cfRule>
  </conditionalFormatting>
  <conditionalFormatting sqref="L908">
    <cfRule type="containsText" dxfId="1" priority="625" operator="between" text="送货车型9.6米">
      <formula>NOT(ISERROR(SEARCH("送货车型9.6米",L908)))</formula>
    </cfRule>
  </conditionalFormatting>
  <conditionalFormatting sqref="L911">
    <cfRule type="containsText" dxfId="1" priority="624" operator="between" text="送货车型9.6米">
      <formula>NOT(ISERROR(SEARCH("送货车型9.6米",L911)))</formula>
    </cfRule>
  </conditionalFormatting>
  <conditionalFormatting sqref="L917">
    <cfRule type="containsText" dxfId="1" priority="623" operator="between" text="送货车型9.6米">
      <formula>NOT(ISERROR(SEARCH("送货车型9.6米",L917)))</formula>
    </cfRule>
  </conditionalFormatting>
  <conditionalFormatting sqref="L918">
    <cfRule type="containsText" dxfId="1" priority="622" operator="between" text="送货车型9.6米">
      <formula>NOT(ISERROR(SEARCH("送货车型9.6米",L918)))</formula>
    </cfRule>
  </conditionalFormatting>
  <conditionalFormatting sqref="L923">
    <cfRule type="containsText" dxfId="1" priority="621" operator="between" text="送货车型9.6米">
      <formula>NOT(ISERROR(SEARCH("送货车型9.6米",L923)))</formula>
    </cfRule>
  </conditionalFormatting>
  <conditionalFormatting sqref="L951">
    <cfRule type="containsText" dxfId="1" priority="619" operator="between" text="送货车型9.6米">
      <formula>NOT(ISERROR(SEARCH("送货车型9.6米",L951)))</formula>
    </cfRule>
  </conditionalFormatting>
  <conditionalFormatting sqref="L955">
    <cfRule type="containsText" dxfId="1" priority="531" operator="between" text="送货车型9.6米">
      <formula>NOT(ISERROR(SEARCH("送货车型9.6米",L955)))</formula>
    </cfRule>
  </conditionalFormatting>
  <conditionalFormatting sqref="O955">
    <cfRule type="containsText" dxfId="1" priority="612" operator="between" text="送货车型9.6米">
      <formula>NOT(ISERROR(SEARCH("送货车型9.6米",O955)))</formula>
    </cfRule>
  </conditionalFormatting>
  <conditionalFormatting sqref="P955">
    <cfRule type="expression" dxfId="5" priority="571">
      <formula>P955&gt;0</formula>
    </cfRule>
  </conditionalFormatting>
  <conditionalFormatting sqref="O956">
    <cfRule type="containsText" dxfId="1" priority="611" operator="between" text="送货车型9.6米">
      <formula>NOT(ISERROR(SEARCH("送货车型9.6米",O956)))</formula>
    </cfRule>
  </conditionalFormatting>
  <conditionalFormatting sqref="P956">
    <cfRule type="expression" dxfId="5" priority="570">
      <formula>P956&gt;0</formula>
    </cfRule>
  </conditionalFormatting>
  <conditionalFormatting sqref="O957">
    <cfRule type="containsText" dxfId="1" priority="610" operator="between" text="送货车型9.6米">
      <formula>NOT(ISERROR(SEARCH("送货车型9.6米",O957)))</formula>
    </cfRule>
  </conditionalFormatting>
  <conditionalFormatting sqref="P957">
    <cfRule type="expression" dxfId="5" priority="569">
      <formula>P957&gt;0</formula>
    </cfRule>
  </conditionalFormatting>
  <conditionalFormatting sqref="O958">
    <cfRule type="containsText" dxfId="1" priority="609" operator="between" text="送货车型9.6米">
      <formula>NOT(ISERROR(SEARCH("送货车型9.6米",O958)))</formula>
    </cfRule>
  </conditionalFormatting>
  <conditionalFormatting sqref="P958">
    <cfRule type="expression" dxfId="5" priority="568">
      <formula>P958&gt;0</formula>
    </cfRule>
  </conditionalFormatting>
  <conditionalFormatting sqref="O959">
    <cfRule type="containsText" dxfId="1" priority="608" operator="between" text="送货车型9.6米">
      <formula>NOT(ISERROR(SEARCH("送货车型9.6米",O959)))</formula>
    </cfRule>
  </conditionalFormatting>
  <conditionalFormatting sqref="P959">
    <cfRule type="expression" dxfId="5" priority="567">
      <formula>P959&gt;0</formula>
    </cfRule>
  </conditionalFormatting>
  <conditionalFormatting sqref="O960">
    <cfRule type="containsText" dxfId="1" priority="607" operator="between" text="送货车型9.6米">
      <formula>NOT(ISERROR(SEARCH("送货车型9.6米",O960)))</formula>
    </cfRule>
  </conditionalFormatting>
  <conditionalFormatting sqref="P960">
    <cfRule type="expression" dxfId="5" priority="566">
      <formula>P960&gt;0</formula>
    </cfRule>
  </conditionalFormatting>
  <conditionalFormatting sqref="L961">
    <cfRule type="containsText" dxfId="1" priority="530" operator="between" text="送货车型9.6米">
      <formula>NOT(ISERROR(SEARCH("送货车型9.6米",L961)))</formula>
    </cfRule>
  </conditionalFormatting>
  <conditionalFormatting sqref="O961">
    <cfRule type="containsText" dxfId="1" priority="606" operator="between" text="送货车型9.6米">
      <formula>NOT(ISERROR(SEARCH("送货车型9.6米",O961)))</formula>
    </cfRule>
  </conditionalFormatting>
  <conditionalFormatting sqref="P961">
    <cfRule type="expression" dxfId="5" priority="565">
      <formula>P961&gt;0</formula>
    </cfRule>
  </conditionalFormatting>
  <conditionalFormatting sqref="O962">
    <cfRule type="containsText" dxfId="1" priority="605" operator="between" text="送货车型9.6米">
      <formula>NOT(ISERROR(SEARCH("送货车型9.6米",O962)))</formula>
    </cfRule>
  </conditionalFormatting>
  <conditionalFormatting sqref="P962">
    <cfRule type="expression" dxfId="5" priority="564">
      <formula>P962&gt;0</formula>
    </cfRule>
  </conditionalFormatting>
  <conditionalFormatting sqref="O963">
    <cfRule type="containsText" dxfId="1" priority="604" operator="between" text="送货车型9.6米">
      <formula>NOT(ISERROR(SEARCH("送货车型9.6米",O963)))</formula>
    </cfRule>
  </conditionalFormatting>
  <conditionalFormatting sqref="P963">
    <cfRule type="expression" dxfId="5" priority="563">
      <formula>P963&gt;0</formula>
    </cfRule>
  </conditionalFormatting>
  <conditionalFormatting sqref="L964">
    <cfRule type="containsText" dxfId="1" priority="529" operator="between" text="送货车型9.6米">
      <formula>NOT(ISERROR(SEARCH("送货车型9.6米",L964)))</formula>
    </cfRule>
  </conditionalFormatting>
  <conditionalFormatting sqref="O964">
    <cfRule type="containsText" dxfId="1" priority="603" operator="between" text="送货车型9.6米">
      <formula>NOT(ISERROR(SEARCH("送货车型9.6米",O964)))</formula>
    </cfRule>
  </conditionalFormatting>
  <conditionalFormatting sqref="P964">
    <cfRule type="expression" dxfId="5" priority="562">
      <formula>P964&gt;0</formula>
    </cfRule>
  </conditionalFormatting>
  <conditionalFormatting sqref="O965">
    <cfRule type="containsText" dxfId="1" priority="602" operator="between" text="送货车型9.6米">
      <formula>NOT(ISERROR(SEARCH("送货车型9.6米",O965)))</formula>
    </cfRule>
  </conditionalFormatting>
  <conditionalFormatting sqref="P965">
    <cfRule type="expression" dxfId="5" priority="561">
      <formula>P965&gt;0</formula>
    </cfRule>
  </conditionalFormatting>
  <conditionalFormatting sqref="O966">
    <cfRule type="containsText" dxfId="1" priority="601" operator="between" text="送货车型9.6米">
      <formula>NOT(ISERROR(SEARCH("送货车型9.6米",O966)))</formula>
    </cfRule>
  </conditionalFormatting>
  <conditionalFormatting sqref="P966">
    <cfRule type="expression" dxfId="5" priority="560">
      <formula>P966&gt;0</formula>
    </cfRule>
  </conditionalFormatting>
  <conditionalFormatting sqref="O967">
    <cfRule type="containsText" dxfId="1" priority="600" operator="between" text="送货车型9.6米">
      <formula>NOT(ISERROR(SEARCH("送货车型9.6米",O967)))</formula>
    </cfRule>
  </conditionalFormatting>
  <conditionalFormatting sqref="L968">
    <cfRule type="containsText" dxfId="1" priority="528" operator="between" text="送货车型9.6米">
      <formula>NOT(ISERROR(SEARCH("送货车型9.6米",L968)))</formula>
    </cfRule>
  </conditionalFormatting>
  <conditionalFormatting sqref="O968">
    <cfRule type="containsText" dxfId="1" priority="599" operator="between" text="送货车型9.6米">
      <formula>NOT(ISERROR(SEARCH("送货车型9.6米",O968)))</formula>
    </cfRule>
  </conditionalFormatting>
  <conditionalFormatting sqref="L969">
    <cfRule type="containsText" dxfId="1" priority="527" operator="between" text="送货车型9.6米">
      <formula>NOT(ISERROR(SEARCH("送货车型9.6米",L969)))</formula>
    </cfRule>
  </conditionalFormatting>
  <conditionalFormatting sqref="O969">
    <cfRule type="containsText" dxfId="1" priority="598" operator="between" text="送货车型9.6米">
      <formula>NOT(ISERROR(SEARCH("送货车型9.6米",O969)))</formula>
    </cfRule>
  </conditionalFormatting>
  <conditionalFormatting sqref="O970">
    <cfRule type="containsText" dxfId="1" priority="597" operator="between" text="送货车型9.6米">
      <formula>NOT(ISERROR(SEARCH("送货车型9.6米",O970)))</formula>
    </cfRule>
  </conditionalFormatting>
  <conditionalFormatting sqref="O971">
    <cfRule type="containsText" dxfId="1" priority="596" operator="between" text="送货车型9.6米">
      <formula>NOT(ISERROR(SEARCH("送货车型9.6米",O971)))</formula>
    </cfRule>
  </conditionalFormatting>
  <conditionalFormatting sqref="L972">
    <cfRule type="containsText" dxfId="1" priority="526" operator="between" text="送货车型9.6米">
      <formula>NOT(ISERROR(SEARCH("送货车型9.6米",L972)))</formula>
    </cfRule>
  </conditionalFormatting>
  <conditionalFormatting sqref="O972">
    <cfRule type="containsText" dxfId="1" priority="595" operator="between" text="送货车型9.6米">
      <formula>NOT(ISERROR(SEARCH("送货车型9.6米",O972)))</formula>
    </cfRule>
  </conditionalFormatting>
  <conditionalFormatting sqref="O973">
    <cfRule type="containsText" dxfId="1" priority="594" operator="between" text="送货车型9.6米">
      <formula>NOT(ISERROR(SEARCH("送货车型9.6米",O973)))</formula>
    </cfRule>
  </conditionalFormatting>
  <conditionalFormatting sqref="O974">
    <cfRule type="containsText" dxfId="1" priority="593" operator="between" text="送货车型9.6米">
      <formula>NOT(ISERROR(SEARCH("送货车型9.6米",O974)))</formula>
    </cfRule>
  </conditionalFormatting>
  <conditionalFormatting sqref="O975">
    <cfRule type="containsText" dxfId="1" priority="592" operator="between" text="送货车型9.6米">
      <formula>NOT(ISERROR(SEARCH("送货车型9.6米",O975)))</formula>
    </cfRule>
  </conditionalFormatting>
  <conditionalFormatting sqref="L976">
    <cfRule type="containsText" dxfId="1" priority="525" operator="between" text="送货车型9.6米">
      <formula>NOT(ISERROR(SEARCH("送货车型9.6米",L976)))</formula>
    </cfRule>
  </conditionalFormatting>
  <conditionalFormatting sqref="O976">
    <cfRule type="containsText" dxfId="1" priority="591" operator="between" text="送货车型9.6米">
      <formula>NOT(ISERROR(SEARCH("送货车型9.6米",O976)))</formula>
    </cfRule>
  </conditionalFormatting>
  <conditionalFormatting sqref="O977">
    <cfRule type="containsText" dxfId="1" priority="590" operator="between" text="送货车型9.6米">
      <formula>NOT(ISERROR(SEARCH("送货车型9.6米",O977)))</formula>
    </cfRule>
  </conditionalFormatting>
  <conditionalFormatting sqref="O978">
    <cfRule type="containsText" dxfId="1" priority="589" operator="between" text="送货车型9.6米">
      <formula>NOT(ISERROR(SEARCH("送货车型9.6米",O978)))</formula>
    </cfRule>
  </conditionalFormatting>
  <conditionalFormatting sqref="O979">
    <cfRule type="containsText" dxfId="1" priority="588" operator="between" text="送货车型9.6米">
      <formula>NOT(ISERROR(SEARCH("送货车型9.6米",O979)))</formula>
    </cfRule>
  </conditionalFormatting>
  <conditionalFormatting sqref="O980">
    <cfRule type="containsText" dxfId="1" priority="587" operator="between" text="送货车型9.6米">
      <formula>NOT(ISERROR(SEARCH("送货车型9.6米",O980)))</formula>
    </cfRule>
  </conditionalFormatting>
  <conditionalFormatting sqref="L981">
    <cfRule type="containsText" dxfId="1" priority="524" operator="between" text="送货车型9.6米">
      <formula>NOT(ISERROR(SEARCH("送货车型9.6米",L981)))</formula>
    </cfRule>
  </conditionalFormatting>
  <conditionalFormatting sqref="O981">
    <cfRule type="containsText" dxfId="1" priority="586" operator="between" text="送货车型9.6米">
      <formula>NOT(ISERROR(SEARCH("送货车型9.6米",O981)))</formula>
    </cfRule>
  </conditionalFormatting>
  <conditionalFormatting sqref="O982">
    <cfRule type="containsText" dxfId="1" priority="585" operator="between" text="送货车型9.6米">
      <formula>NOT(ISERROR(SEARCH("送货车型9.6米",O982)))</formula>
    </cfRule>
  </conditionalFormatting>
  <conditionalFormatting sqref="O983">
    <cfRule type="containsText" dxfId="1" priority="584" operator="between" text="送货车型9.6米">
      <formula>NOT(ISERROR(SEARCH("送货车型9.6米",O983)))</formula>
    </cfRule>
  </conditionalFormatting>
  <conditionalFormatting sqref="O984">
    <cfRule type="containsText" dxfId="1" priority="583" operator="between" text="送货车型9.6米">
      <formula>NOT(ISERROR(SEARCH("送货车型9.6米",O984)))</formula>
    </cfRule>
  </conditionalFormatting>
  <conditionalFormatting sqref="O985">
    <cfRule type="containsText" dxfId="1" priority="582" operator="between" text="送货车型9.6米">
      <formula>NOT(ISERROR(SEARCH("送货车型9.6米",O985)))</formula>
    </cfRule>
  </conditionalFormatting>
  <conditionalFormatting sqref="O986">
    <cfRule type="containsText" dxfId="1" priority="581" operator="between" text="送货车型9.6米">
      <formula>NOT(ISERROR(SEARCH("送货车型9.6米",O986)))</formula>
    </cfRule>
  </conditionalFormatting>
  <conditionalFormatting sqref="L987">
    <cfRule type="containsText" dxfId="1" priority="523" operator="between" text="送货车型9.6米">
      <formula>NOT(ISERROR(SEARCH("送货车型9.6米",L987)))</formula>
    </cfRule>
  </conditionalFormatting>
  <conditionalFormatting sqref="O987">
    <cfRule type="containsText" dxfId="1" priority="580" operator="between" text="送货车型9.6米">
      <formula>NOT(ISERROR(SEARCH("送货车型9.6米",O987)))</formula>
    </cfRule>
  </conditionalFormatting>
  <conditionalFormatting sqref="O988">
    <cfRule type="containsText" dxfId="1" priority="579" operator="between" text="送货车型9.6米">
      <formula>NOT(ISERROR(SEARCH("送货车型9.6米",O988)))</formula>
    </cfRule>
  </conditionalFormatting>
  <conditionalFormatting sqref="O989">
    <cfRule type="containsText" dxfId="1" priority="578" operator="between" text="送货车型9.6米">
      <formula>NOT(ISERROR(SEARCH("送货车型9.6米",O989)))</formula>
    </cfRule>
  </conditionalFormatting>
  <conditionalFormatting sqref="O990">
    <cfRule type="containsText" dxfId="1" priority="577" operator="between" text="送货车型9.6米">
      <formula>NOT(ISERROR(SEARCH("送货车型9.6米",O990)))</formula>
    </cfRule>
  </conditionalFormatting>
  <conditionalFormatting sqref="L991">
    <cfRule type="containsText" dxfId="1" priority="522" operator="between" text="送货车型9.6米">
      <formula>NOT(ISERROR(SEARCH("送货车型9.6米",L991)))</formula>
    </cfRule>
  </conditionalFormatting>
  <conditionalFormatting sqref="O991">
    <cfRule type="containsText" dxfId="1" priority="576" operator="between" text="送货车型9.6米">
      <formula>NOT(ISERROR(SEARCH("送货车型9.6米",O991)))</formula>
    </cfRule>
  </conditionalFormatting>
  <conditionalFormatting sqref="O992">
    <cfRule type="containsText" dxfId="1" priority="575" operator="between" text="送货车型9.6米">
      <formula>NOT(ISERROR(SEARCH("送货车型9.6米",O992)))</formula>
    </cfRule>
  </conditionalFormatting>
  <conditionalFormatting sqref="O993">
    <cfRule type="containsText" dxfId="1" priority="574" operator="between" text="送货车型9.6米">
      <formula>NOT(ISERROR(SEARCH("送货车型9.6米",O993)))</formula>
    </cfRule>
  </conditionalFormatting>
  <conditionalFormatting sqref="L995">
    <cfRule type="containsText" dxfId="1" priority="521" operator="between" text="送货车型9.6米">
      <formula>NOT(ISERROR(SEARCH("送货车型9.6米",L995)))</formula>
    </cfRule>
  </conditionalFormatting>
  <conditionalFormatting sqref="L996">
    <cfRule type="containsText" dxfId="1" priority="315" operator="between" text="送货车型9.6米">
      <formula>NOT(ISERROR(SEARCH("送货车型9.6米",L996)))</formula>
    </cfRule>
  </conditionalFormatting>
  <conditionalFormatting sqref="O996">
    <cfRule type="containsText" dxfId="1" priority="314" operator="between" text="送货车型9.6米">
      <formula>NOT(ISERROR(SEARCH("送货车型9.6米",O996)))</formula>
    </cfRule>
  </conditionalFormatting>
  <conditionalFormatting sqref="P996">
    <cfRule type="expression" dxfId="5" priority="313">
      <formula>P996&gt;0</formula>
    </cfRule>
  </conditionalFormatting>
  <conditionalFormatting sqref="L998:O998">
    <cfRule type="containsText" dxfId="1" priority="324" operator="between" text="送货车型9.6米">
      <formula>NOT(ISERROR(SEARCH("送货车型9.6米",L998)))</formula>
    </cfRule>
  </conditionalFormatting>
  <conditionalFormatting sqref="P998">
    <cfRule type="expression" dxfId="5" priority="323">
      <formula>P998&gt;0</formula>
    </cfRule>
  </conditionalFormatting>
  <conditionalFormatting sqref="L1002">
    <cfRule type="containsText" dxfId="1" priority="304" operator="between" text="送货车型9.6米">
      <formula>NOT(ISERROR(SEARCH("送货车型9.6米",L1002)))</formula>
    </cfRule>
  </conditionalFormatting>
  <conditionalFormatting sqref="L1004">
    <cfRule type="containsText" dxfId="1" priority="305" operator="between" text="送货车型9.6米">
      <formula>NOT(ISERROR(SEARCH("送货车型9.6米",L1004)))</formula>
    </cfRule>
  </conditionalFormatting>
  <conditionalFormatting sqref="L1006">
    <cfRule type="containsText" dxfId="1" priority="309" operator="between" text="送货车型9.6米">
      <formula>NOT(ISERROR(SEARCH("送货车型9.6米",L1006)))</formula>
    </cfRule>
  </conditionalFormatting>
  <conditionalFormatting sqref="L1008">
    <cfRule type="containsText" dxfId="1" priority="308" operator="between" text="送货车型9.6米">
      <formula>NOT(ISERROR(SEARCH("送货车型9.6米",L1008)))</formula>
    </cfRule>
  </conditionalFormatting>
  <conditionalFormatting sqref="L1012">
    <cfRule type="containsText" dxfId="1" priority="307" operator="between" text="送货车型9.6米">
      <formula>NOT(ISERROR(SEARCH("送货车型9.6米",L1012)))</formula>
    </cfRule>
  </conditionalFormatting>
  <conditionalFormatting sqref="L1017">
    <cfRule type="containsText" dxfId="1" priority="306" operator="between" text="送货车型9.6米">
      <formula>NOT(ISERROR(SEARCH("送货车型9.6米",L1017)))</formula>
    </cfRule>
  </conditionalFormatting>
  <conditionalFormatting sqref="C1028">
    <cfRule type="timePeriod" dxfId="4" priority="272" timePeriod="yesterday">
      <formula>FLOOR(C1028,1)=TODAY()-1</formula>
    </cfRule>
  </conditionalFormatting>
  <conditionalFormatting sqref="L1028">
    <cfRule type="containsText" dxfId="1" priority="284" operator="between" text="送货车型9.6米">
      <formula>NOT(ISERROR(SEARCH("送货车型9.6米",L1028)))</formula>
    </cfRule>
  </conditionalFormatting>
  <conditionalFormatting sqref="O1028">
    <cfRule type="containsText" dxfId="1" priority="231" operator="between" text="送货车型9.6米">
      <formula>NOT(ISERROR(SEARCH("送货车型9.6米",O1028)))</formula>
    </cfRule>
  </conditionalFormatting>
  <conditionalFormatting sqref="P1028">
    <cfRule type="expression" dxfId="5" priority="190">
      <formula>P1028&gt;0</formula>
    </cfRule>
  </conditionalFormatting>
  <conditionalFormatting sqref="O1029">
    <cfRule type="containsText" dxfId="1" priority="230" operator="between" text="送货车型9.6米">
      <formula>NOT(ISERROR(SEARCH("送货车型9.6米",O1029)))</formula>
    </cfRule>
  </conditionalFormatting>
  <conditionalFormatting sqref="P1029">
    <cfRule type="expression" dxfId="5" priority="189">
      <formula>P1029&gt;0</formula>
    </cfRule>
  </conditionalFormatting>
  <conditionalFormatting sqref="O1030">
    <cfRule type="containsText" dxfId="1" priority="229" operator="between" text="送货车型9.6米">
      <formula>NOT(ISERROR(SEARCH("送货车型9.6米",O1030)))</formula>
    </cfRule>
  </conditionalFormatting>
  <conditionalFormatting sqref="P1030">
    <cfRule type="expression" dxfId="5" priority="188">
      <formula>P1030&gt;0</formula>
    </cfRule>
  </conditionalFormatting>
  <conditionalFormatting sqref="O1031">
    <cfRule type="containsText" dxfId="1" priority="228" operator="between" text="送货车型9.6米">
      <formula>NOT(ISERROR(SEARCH("送货车型9.6米",O1031)))</formula>
    </cfRule>
  </conditionalFormatting>
  <conditionalFormatting sqref="P1031">
    <cfRule type="expression" dxfId="5" priority="187">
      <formula>P1031&gt;0</formula>
    </cfRule>
  </conditionalFormatting>
  <conditionalFormatting sqref="L1032">
    <cfRule type="containsText" dxfId="1" priority="283" operator="between" text="送货车型9.6米">
      <formula>NOT(ISERROR(SEARCH("送货车型9.6米",L1032)))</formula>
    </cfRule>
  </conditionalFormatting>
  <conditionalFormatting sqref="O1032">
    <cfRule type="containsText" dxfId="1" priority="227" operator="between" text="送货车型9.6米">
      <formula>NOT(ISERROR(SEARCH("送货车型9.6米",O1032)))</formula>
    </cfRule>
  </conditionalFormatting>
  <conditionalFormatting sqref="P1032">
    <cfRule type="expression" dxfId="5" priority="186">
      <formula>P1032&gt;0</formula>
    </cfRule>
  </conditionalFormatting>
  <conditionalFormatting sqref="O1033">
    <cfRule type="containsText" dxfId="1" priority="226" operator="between" text="送货车型9.6米">
      <formula>NOT(ISERROR(SEARCH("送货车型9.6米",O1033)))</formula>
    </cfRule>
  </conditionalFormatting>
  <conditionalFormatting sqref="P1033">
    <cfRule type="expression" dxfId="5" priority="185">
      <formula>P1033&gt;0</formula>
    </cfRule>
  </conditionalFormatting>
  <conditionalFormatting sqref="L1034">
    <cfRule type="containsText" dxfId="1" priority="282" operator="between" text="送货车型9.6米">
      <formula>NOT(ISERROR(SEARCH("送货车型9.6米",L1034)))</formula>
    </cfRule>
  </conditionalFormatting>
  <conditionalFormatting sqref="O1034">
    <cfRule type="containsText" dxfId="1" priority="225" operator="between" text="送货车型9.6米">
      <formula>NOT(ISERROR(SEARCH("送货车型9.6米",O1034)))</formula>
    </cfRule>
  </conditionalFormatting>
  <conditionalFormatting sqref="P1034">
    <cfRule type="expression" dxfId="5" priority="184">
      <formula>P1034&gt;0</formula>
    </cfRule>
  </conditionalFormatting>
  <conditionalFormatting sqref="O1035">
    <cfRule type="containsText" dxfId="1" priority="224" operator="between" text="送货车型9.6米">
      <formula>NOT(ISERROR(SEARCH("送货车型9.6米",O1035)))</formula>
    </cfRule>
  </conditionalFormatting>
  <conditionalFormatting sqref="P1035">
    <cfRule type="expression" dxfId="5" priority="183">
      <formula>P1035&gt;0</formula>
    </cfRule>
  </conditionalFormatting>
  <conditionalFormatting sqref="O1036">
    <cfRule type="containsText" dxfId="1" priority="223" operator="between" text="送货车型9.6米">
      <formula>NOT(ISERROR(SEARCH("送货车型9.6米",O1036)))</formula>
    </cfRule>
  </conditionalFormatting>
  <conditionalFormatting sqref="P1036">
    <cfRule type="expression" dxfId="5" priority="182">
      <formula>P1036&gt;0</formula>
    </cfRule>
  </conditionalFormatting>
  <conditionalFormatting sqref="C1037">
    <cfRule type="timePeriod" dxfId="4" priority="263" timePeriod="yesterday">
      <formula>FLOOR(C1037,1)=TODAY()-1</formula>
    </cfRule>
  </conditionalFormatting>
  <conditionalFormatting sqref="O1037">
    <cfRule type="containsText" dxfId="1" priority="222" operator="between" text="送货车型9.6米">
      <formula>NOT(ISERROR(SEARCH("送货车型9.6米",O1037)))</formula>
    </cfRule>
  </conditionalFormatting>
  <conditionalFormatting sqref="P1037">
    <cfRule type="expression" dxfId="5" priority="181">
      <formula>P1037&gt;0</formula>
    </cfRule>
  </conditionalFormatting>
  <conditionalFormatting sqref="O1038">
    <cfRule type="containsText" dxfId="1" priority="221" operator="between" text="送货车型9.6米">
      <formula>NOT(ISERROR(SEARCH("送货车型9.6米",O1038)))</formula>
    </cfRule>
  </conditionalFormatting>
  <conditionalFormatting sqref="P1038">
    <cfRule type="expression" dxfId="5" priority="180">
      <formula>P1038&gt;0</formula>
    </cfRule>
  </conditionalFormatting>
  <conditionalFormatting sqref="O1039">
    <cfRule type="containsText" dxfId="1" priority="220" operator="between" text="送货车型9.6米">
      <formula>NOT(ISERROR(SEARCH("送货车型9.6米",O1039)))</formula>
    </cfRule>
  </conditionalFormatting>
  <conditionalFormatting sqref="P1039">
    <cfRule type="expression" dxfId="5" priority="179">
      <formula>P1039&gt;0</formula>
    </cfRule>
  </conditionalFormatting>
  <conditionalFormatting sqref="O1040">
    <cfRule type="containsText" dxfId="1" priority="219" operator="between" text="送货车型9.6米">
      <formula>NOT(ISERROR(SEARCH("送货车型9.6米",O1040)))</formula>
    </cfRule>
  </conditionalFormatting>
  <conditionalFormatting sqref="P1040">
    <cfRule type="expression" dxfId="5" priority="178">
      <formula>P1040&gt;0</formula>
    </cfRule>
  </conditionalFormatting>
  <conditionalFormatting sqref="L1041">
    <cfRule type="containsText" dxfId="1" priority="281" operator="between" text="送货车型9.6米">
      <formula>NOT(ISERROR(SEARCH("送货车型9.6米",L1041)))</formula>
    </cfRule>
  </conditionalFormatting>
  <conditionalFormatting sqref="O1041">
    <cfRule type="containsText" dxfId="1" priority="218" operator="between" text="送货车型9.6米">
      <formula>NOT(ISERROR(SEARCH("送货车型9.6米",O1041)))</formula>
    </cfRule>
  </conditionalFormatting>
  <conditionalFormatting sqref="P1041">
    <cfRule type="expression" dxfId="5" priority="177">
      <formula>P1041&gt;0</formula>
    </cfRule>
  </conditionalFormatting>
  <conditionalFormatting sqref="O1042">
    <cfRule type="containsText" dxfId="1" priority="217" operator="between" text="送货车型9.6米">
      <formula>NOT(ISERROR(SEARCH("送货车型9.6米",O1042)))</formula>
    </cfRule>
  </conditionalFormatting>
  <conditionalFormatting sqref="P1042">
    <cfRule type="expression" dxfId="5" priority="176">
      <formula>P1042&gt;0</formula>
    </cfRule>
  </conditionalFormatting>
  <conditionalFormatting sqref="O1043">
    <cfRule type="containsText" dxfId="1" priority="216" operator="between" text="送货车型9.6米">
      <formula>NOT(ISERROR(SEARCH("送货车型9.6米",O1043)))</formula>
    </cfRule>
  </conditionalFormatting>
  <conditionalFormatting sqref="P1043">
    <cfRule type="expression" dxfId="5" priority="175">
      <formula>P1043&gt;0</formula>
    </cfRule>
  </conditionalFormatting>
  <conditionalFormatting sqref="O1044">
    <cfRule type="containsText" dxfId="1" priority="215" operator="between" text="送货车型9.6米">
      <formula>NOT(ISERROR(SEARCH("送货车型9.6米",O1044)))</formula>
    </cfRule>
  </conditionalFormatting>
  <conditionalFormatting sqref="P1044">
    <cfRule type="expression" dxfId="5" priority="174">
      <formula>P1044&gt;0</formula>
    </cfRule>
  </conditionalFormatting>
  <conditionalFormatting sqref="C1045">
    <cfRule type="timePeriod" dxfId="4" priority="255" timePeriod="yesterday">
      <formula>FLOOR(C1045,1)=TODAY()-1</formula>
    </cfRule>
  </conditionalFormatting>
  <conditionalFormatting sqref="L1045">
    <cfRule type="containsText" dxfId="1" priority="280" operator="between" text="送货车型9.6米">
      <formula>NOT(ISERROR(SEARCH("送货车型9.6米",L1045)))</formula>
    </cfRule>
  </conditionalFormatting>
  <conditionalFormatting sqref="O1045">
    <cfRule type="containsText" dxfId="1" priority="214" operator="between" text="送货车型9.6米">
      <formula>NOT(ISERROR(SEARCH("送货车型9.6米",O1045)))</formula>
    </cfRule>
  </conditionalFormatting>
  <conditionalFormatting sqref="P1045">
    <cfRule type="expression" dxfId="5" priority="173">
      <formula>P1045&gt;0</formula>
    </cfRule>
  </conditionalFormatting>
  <conditionalFormatting sqref="C1046">
    <cfRule type="timePeriod" dxfId="4" priority="254" timePeriod="yesterday">
      <formula>FLOOR(C1046,1)=TODAY()-1</formula>
    </cfRule>
  </conditionalFormatting>
  <conditionalFormatting sqref="O1046">
    <cfRule type="containsText" dxfId="1" priority="213" operator="between" text="送货车型9.6米">
      <formula>NOT(ISERROR(SEARCH("送货车型9.6米",O1046)))</formula>
    </cfRule>
  </conditionalFormatting>
  <conditionalFormatting sqref="P1046">
    <cfRule type="expression" dxfId="5" priority="172">
      <formula>P1046&gt;0</formula>
    </cfRule>
  </conditionalFormatting>
  <conditionalFormatting sqref="C1047">
    <cfRule type="timePeriod" dxfId="4" priority="253" timePeriod="yesterday">
      <formula>FLOOR(C1047,1)=TODAY()-1</formula>
    </cfRule>
  </conditionalFormatting>
  <conditionalFormatting sqref="O1047">
    <cfRule type="containsText" dxfId="1" priority="212" operator="between" text="送货车型9.6米">
      <formula>NOT(ISERROR(SEARCH("送货车型9.6米",O1047)))</formula>
    </cfRule>
  </conditionalFormatting>
  <conditionalFormatting sqref="P1047">
    <cfRule type="expression" dxfId="5" priority="171">
      <formula>P1047&gt;0</formula>
    </cfRule>
  </conditionalFormatting>
  <conditionalFormatting sqref="C1048">
    <cfRule type="timePeriod" dxfId="4" priority="252" timePeriod="yesterday">
      <formula>FLOOR(C1048,1)=TODAY()-1</formula>
    </cfRule>
  </conditionalFormatting>
  <conditionalFormatting sqref="O1048">
    <cfRule type="containsText" dxfId="1" priority="211" operator="between" text="送货车型9.6米">
      <formula>NOT(ISERROR(SEARCH("送货车型9.6米",O1048)))</formula>
    </cfRule>
  </conditionalFormatting>
  <conditionalFormatting sqref="P1048">
    <cfRule type="expression" dxfId="5" priority="170">
      <formula>P1048&gt;0</formula>
    </cfRule>
  </conditionalFormatting>
  <conditionalFormatting sqref="C1049">
    <cfRule type="timePeriod" dxfId="4" priority="251" timePeriod="yesterday">
      <formula>FLOOR(C1049,1)=TODAY()-1</formula>
    </cfRule>
  </conditionalFormatting>
  <conditionalFormatting sqref="O1049">
    <cfRule type="containsText" dxfId="1" priority="210" operator="between" text="送货车型9.6米">
      <formula>NOT(ISERROR(SEARCH("送货车型9.6米",O1049)))</formula>
    </cfRule>
  </conditionalFormatting>
  <conditionalFormatting sqref="P1049">
    <cfRule type="expression" dxfId="5" priority="169">
      <formula>P1049&gt;0</formula>
    </cfRule>
  </conditionalFormatting>
  <conditionalFormatting sqref="L1050">
    <cfRule type="containsText" dxfId="1" priority="279" operator="between" text="送货车型9.6米">
      <formula>NOT(ISERROR(SEARCH("送货车型9.6米",L1050)))</formula>
    </cfRule>
  </conditionalFormatting>
  <conditionalFormatting sqref="O1050">
    <cfRule type="containsText" dxfId="1" priority="209" operator="between" text="送货车型9.6米">
      <formula>NOT(ISERROR(SEARCH("送货车型9.6米",O1050)))</formula>
    </cfRule>
  </conditionalFormatting>
  <conditionalFormatting sqref="P1050">
    <cfRule type="expression" dxfId="5" priority="168">
      <formula>P1050&gt;0</formula>
    </cfRule>
  </conditionalFormatting>
  <conditionalFormatting sqref="O1051">
    <cfRule type="containsText" dxfId="1" priority="208" operator="between" text="送货车型9.6米">
      <formula>NOT(ISERROR(SEARCH("送货车型9.6米",O1051)))</formula>
    </cfRule>
  </conditionalFormatting>
  <conditionalFormatting sqref="P1051">
    <cfRule type="expression" dxfId="5" priority="167">
      <formula>P1051&gt;0</formula>
    </cfRule>
  </conditionalFormatting>
  <conditionalFormatting sqref="O1052">
    <cfRule type="containsText" dxfId="1" priority="207" operator="between" text="送货车型9.6米">
      <formula>NOT(ISERROR(SEARCH("送货车型9.6米",O1052)))</formula>
    </cfRule>
  </conditionalFormatting>
  <conditionalFormatting sqref="P1052">
    <cfRule type="expression" dxfId="5" priority="166">
      <formula>P1052&gt;0</formula>
    </cfRule>
  </conditionalFormatting>
  <conditionalFormatting sqref="O1053">
    <cfRule type="containsText" dxfId="1" priority="206" operator="between" text="送货车型9.6米">
      <formula>NOT(ISERROR(SEARCH("送货车型9.6米",O1053)))</formula>
    </cfRule>
  </conditionalFormatting>
  <conditionalFormatting sqref="P1053">
    <cfRule type="expression" dxfId="5" priority="165">
      <formula>P1053&gt;0</formula>
    </cfRule>
  </conditionalFormatting>
  <conditionalFormatting sqref="L1054">
    <cfRule type="containsText" dxfId="1" priority="278" operator="between" text="送货车型9.6米">
      <formula>NOT(ISERROR(SEARCH("送货车型9.6米",L1054)))</formula>
    </cfRule>
  </conditionalFormatting>
  <conditionalFormatting sqref="O1054">
    <cfRule type="containsText" dxfId="1" priority="205" operator="between" text="送货车型9.6米">
      <formula>NOT(ISERROR(SEARCH("送货车型9.6米",O1054)))</formula>
    </cfRule>
  </conditionalFormatting>
  <conditionalFormatting sqref="P1054">
    <cfRule type="expression" dxfId="5" priority="164">
      <formula>P1054&gt;0</formula>
    </cfRule>
  </conditionalFormatting>
  <conditionalFormatting sqref="O1055">
    <cfRule type="containsText" dxfId="1" priority="204" operator="between" text="送货车型9.6米">
      <formula>NOT(ISERROR(SEARCH("送货车型9.6米",O1055)))</formula>
    </cfRule>
  </conditionalFormatting>
  <conditionalFormatting sqref="P1055">
    <cfRule type="expression" dxfId="5" priority="163">
      <formula>P1055&gt;0</formula>
    </cfRule>
  </conditionalFormatting>
  <conditionalFormatting sqref="L1056">
    <cfRule type="containsText" dxfId="1" priority="277" operator="between" text="送货车型9.6米">
      <formula>NOT(ISERROR(SEARCH("送货车型9.6米",L1056)))</formula>
    </cfRule>
  </conditionalFormatting>
  <conditionalFormatting sqref="O1056">
    <cfRule type="containsText" dxfId="1" priority="203" operator="between" text="送货车型9.6米">
      <formula>NOT(ISERROR(SEARCH("送货车型9.6米",O1056)))</formula>
    </cfRule>
  </conditionalFormatting>
  <conditionalFormatting sqref="P1056">
    <cfRule type="expression" dxfId="5" priority="162">
      <formula>P1056&gt;0</formula>
    </cfRule>
  </conditionalFormatting>
  <conditionalFormatting sqref="O1057">
    <cfRule type="containsText" dxfId="1" priority="202" operator="between" text="送货车型9.6米">
      <formula>NOT(ISERROR(SEARCH("送货车型9.6米",O1057)))</formula>
    </cfRule>
  </conditionalFormatting>
  <conditionalFormatting sqref="P1057">
    <cfRule type="expression" dxfId="5" priority="161">
      <formula>P1057&gt;0</formula>
    </cfRule>
  </conditionalFormatting>
  <conditionalFormatting sqref="O1058">
    <cfRule type="containsText" dxfId="1" priority="201" operator="between" text="送货车型9.6米">
      <formula>NOT(ISERROR(SEARCH("送货车型9.6米",O1058)))</formula>
    </cfRule>
  </conditionalFormatting>
  <conditionalFormatting sqref="P1058">
    <cfRule type="expression" dxfId="5" priority="160">
      <formula>P1058&gt;0</formula>
    </cfRule>
  </conditionalFormatting>
  <conditionalFormatting sqref="L1059">
    <cfRule type="containsText" dxfId="1" priority="276" operator="between" text="送货车型9.6米">
      <formula>NOT(ISERROR(SEARCH("送货车型9.6米",L1059)))</formula>
    </cfRule>
  </conditionalFormatting>
  <conditionalFormatting sqref="O1059">
    <cfRule type="containsText" dxfId="1" priority="200" operator="between" text="送货车型9.6米">
      <formula>NOT(ISERROR(SEARCH("送货车型9.6米",O1059)))</formula>
    </cfRule>
  </conditionalFormatting>
  <conditionalFormatting sqref="P1059">
    <cfRule type="expression" dxfId="5" priority="159">
      <formula>P1059&gt;0</formula>
    </cfRule>
  </conditionalFormatting>
  <conditionalFormatting sqref="O1060">
    <cfRule type="containsText" dxfId="1" priority="199" operator="between" text="送货车型9.6米">
      <formula>NOT(ISERROR(SEARCH("送货车型9.6米",O1060)))</formula>
    </cfRule>
  </conditionalFormatting>
  <conditionalFormatting sqref="P1060">
    <cfRule type="expression" dxfId="5" priority="158">
      <formula>P1060&gt;0</formula>
    </cfRule>
  </conditionalFormatting>
  <conditionalFormatting sqref="O1061">
    <cfRule type="containsText" dxfId="1" priority="198" operator="between" text="送货车型9.6米">
      <formula>NOT(ISERROR(SEARCH("送货车型9.6米",O1061)))</formula>
    </cfRule>
  </conditionalFormatting>
  <conditionalFormatting sqref="P1061">
    <cfRule type="expression" dxfId="5" priority="157">
      <formula>P1061&gt;0</formula>
    </cfRule>
  </conditionalFormatting>
  <conditionalFormatting sqref="L1062">
    <cfRule type="containsText" dxfId="1" priority="275" operator="between" text="送货车型9.6米">
      <formula>NOT(ISERROR(SEARCH("送货车型9.6米",L1062)))</formula>
    </cfRule>
  </conditionalFormatting>
  <conditionalFormatting sqref="O1062">
    <cfRule type="containsText" dxfId="1" priority="197" operator="between" text="送货车型9.6米">
      <formula>NOT(ISERROR(SEARCH("送货车型9.6米",O1062)))</formula>
    </cfRule>
  </conditionalFormatting>
  <conditionalFormatting sqref="P1062">
    <cfRule type="expression" dxfId="5" priority="156">
      <formula>P1062&gt;0</formula>
    </cfRule>
  </conditionalFormatting>
  <conditionalFormatting sqref="O1063">
    <cfRule type="containsText" dxfId="1" priority="196" operator="between" text="送货车型9.6米">
      <formula>NOT(ISERROR(SEARCH("送货车型9.6米",O1063)))</formula>
    </cfRule>
  </conditionalFormatting>
  <conditionalFormatting sqref="P1063">
    <cfRule type="expression" dxfId="5" priority="155">
      <formula>P1063&gt;0</formula>
    </cfRule>
  </conditionalFormatting>
  <conditionalFormatting sqref="O1064">
    <cfRule type="containsText" dxfId="1" priority="195" operator="between" text="送货车型9.6米">
      <formula>NOT(ISERROR(SEARCH("送货车型9.6米",O1064)))</formula>
    </cfRule>
  </conditionalFormatting>
  <conditionalFormatting sqref="P1064">
    <cfRule type="expression" dxfId="5" priority="154">
      <formula>P1064&gt;0</formula>
    </cfRule>
  </conditionalFormatting>
  <conditionalFormatting sqref="O1065">
    <cfRule type="containsText" dxfId="1" priority="194" operator="between" text="送货车型9.6米">
      <formula>NOT(ISERROR(SEARCH("送货车型9.6米",O1065)))</formula>
    </cfRule>
  </conditionalFormatting>
  <conditionalFormatting sqref="P1065">
    <cfRule type="expression" dxfId="5" priority="153">
      <formula>P1065&gt;0</formula>
    </cfRule>
  </conditionalFormatting>
  <conditionalFormatting sqref="L1066">
    <cfRule type="containsText" dxfId="1" priority="274" operator="between" text="送货车型9.6米">
      <formula>NOT(ISERROR(SEARCH("送货车型9.6米",L1066)))</formula>
    </cfRule>
  </conditionalFormatting>
  <conditionalFormatting sqref="O1066">
    <cfRule type="containsText" dxfId="1" priority="193" operator="between" text="送货车型9.6米">
      <formula>NOT(ISERROR(SEARCH("送货车型9.6米",O1066)))</formula>
    </cfRule>
  </conditionalFormatting>
  <conditionalFormatting sqref="P1066">
    <cfRule type="expression" dxfId="5" priority="152">
      <formula>P1066&gt;0</formula>
    </cfRule>
  </conditionalFormatting>
  <conditionalFormatting sqref="O1067">
    <cfRule type="containsText" dxfId="1" priority="192" operator="between" text="送货车型9.6米">
      <formula>NOT(ISERROR(SEARCH("送货车型9.6米",O1067)))</formula>
    </cfRule>
  </conditionalFormatting>
  <conditionalFormatting sqref="P1067">
    <cfRule type="expression" dxfId="5" priority="151">
      <formula>P1067&gt;0</formula>
    </cfRule>
  </conditionalFormatting>
  <conditionalFormatting sqref="O1068">
    <cfRule type="containsText" dxfId="1" priority="191" operator="between" text="送货车型9.6米">
      <formula>NOT(ISERROR(SEARCH("送货车型9.6米",O1068)))</formula>
    </cfRule>
  </conditionalFormatting>
  <conditionalFormatting sqref="P1068">
    <cfRule type="expression" dxfId="5" priority="150">
      <formula>P1068&gt;0</formula>
    </cfRule>
  </conditionalFormatting>
  <conditionalFormatting sqref="M1112">
    <cfRule type="containsText" dxfId="1" priority="28" operator="between" text="送货车型9.6米">
      <formula>NOT(ISERROR(SEARCH("送货车型9.6米",M1112)))</formula>
    </cfRule>
  </conditionalFormatting>
  <conditionalFormatting sqref="O1300">
    <cfRule type="containsText" dxfId="1" priority="15" operator="between" text="送货车型9.6米">
      <formula>NOT(ISERROR(SEARCH("送货车型9.6米",O1300)))</formula>
    </cfRule>
  </conditionalFormatting>
  <conditionalFormatting sqref="P1300">
    <cfRule type="expression" dxfId="5" priority="14">
      <formula>P1300&gt;0</formula>
    </cfRule>
  </conditionalFormatting>
  <conditionalFormatting sqref="I1402:L1402">
    <cfRule type="expression" dxfId="6" priority="6649">
      <formula>AND(NOT(HasFormula(#REF!)),#REF!&lt;&gt;"")</formula>
    </cfRule>
    <cfRule type="expression" dxfId="7" priority="6650">
      <formula>AND(NOT(HasFormula(A1402)),A1402&lt;&gt;"")</formula>
    </cfRule>
  </conditionalFormatting>
  <conditionalFormatting sqref="D1419">
    <cfRule type="expression" dxfId="6" priority="6639">
      <formula>AND(NOT(HasFormula(#REF!)),#REF!&lt;&gt;"")</formula>
    </cfRule>
    <cfRule type="expression" dxfId="7" priority="6640">
      <formula>AND(NOT(HasFormula(XEZ1419)),XEZ1419&lt;&gt;"")</formula>
    </cfRule>
  </conditionalFormatting>
  <conditionalFormatting sqref="I1419:L1419">
    <cfRule type="expression" dxfId="6" priority="6643">
      <formula>AND(NOT(HasFormula(#REF!)),#REF!&lt;&gt;"")</formula>
    </cfRule>
    <cfRule type="expression" dxfId="7" priority="6644">
      <formula>AND(NOT(HasFormula(A1419)),A1419&lt;&gt;"")</formula>
    </cfRule>
  </conditionalFormatting>
  <conditionalFormatting sqref="D1420">
    <cfRule type="expression" dxfId="6" priority="6595">
      <formula>AND(NOT(HasFormula(XFD1422)),XFD1422&lt;&gt;"")</formula>
    </cfRule>
    <cfRule type="expression" dxfId="7" priority="6596">
      <formula>AND(NOT(HasFormula(XEZ1420)),XEZ1420&lt;&gt;"")</formula>
    </cfRule>
  </conditionalFormatting>
  <conditionalFormatting sqref="D1421">
    <cfRule type="expression" dxfId="6" priority="6587">
      <formula>AND(NOT(HasFormula(#REF!)),#REF!&lt;&gt;"")</formula>
    </cfRule>
    <cfRule type="expression" dxfId="7" priority="6588">
      <formula>AND(NOT(HasFormula(XEZ1421)),XEZ1421&lt;&gt;"")</formula>
    </cfRule>
  </conditionalFormatting>
  <conditionalFormatting sqref="I1421:L1421">
    <cfRule type="expression" dxfId="6" priority="6607">
      <formula>AND(NOT(HasFormula(E1429)),E1429&lt;&gt;"")</formula>
    </cfRule>
    <cfRule type="expression" dxfId="7" priority="6608">
      <formula>AND(NOT(HasFormula(A1421)),A1421&lt;&gt;"")</formula>
    </cfRule>
  </conditionalFormatting>
  <conditionalFormatting sqref="I1428:L1428">
    <cfRule type="expression" dxfId="6" priority="6615">
      <formula>AND(NOT(HasFormula(E1432)),E1432&lt;&gt;"")</formula>
    </cfRule>
    <cfRule type="expression" dxfId="7" priority="6616">
      <formula>AND(NOT(HasFormula(A1428)),A1428&lt;&gt;"")</formula>
    </cfRule>
  </conditionalFormatting>
  <conditionalFormatting sqref="I1431:L1431">
    <cfRule type="expression" dxfId="6" priority="6621">
      <formula>AND(NOT(HasFormula(E1435)),E1435&lt;&gt;"")</formula>
    </cfRule>
    <cfRule type="expression" dxfId="7" priority="6622">
      <formula>AND(NOT(HasFormula(A1431)),A1431&lt;&gt;"")</formula>
    </cfRule>
  </conditionalFormatting>
  <conditionalFormatting sqref="D1487">
    <cfRule type="expression" dxfId="6" priority="6663">
      <formula>AND(NOT(HasFormula(#REF!)),#REF!&lt;&gt;"")</formula>
    </cfRule>
    <cfRule type="expression" dxfId="7" priority="6664">
      <formula>AND(NOT(HasFormula(XEZ1487)),XEZ1487&lt;&gt;"")</formula>
    </cfRule>
  </conditionalFormatting>
  <conditionalFormatting sqref="I1487:L1487">
    <cfRule type="expression" dxfId="6" priority="6667">
      <formula>AND(NOT(HasFormula(#REF!)),#REF!&lt;&gt;"")</formula>
    </cfRule>
    <cfRule type="expression" dxfId="7" priority="6668">
      <formula>AND(NOT(HasFormula(A1487)),A1487&lt;&gt;"")</formula>
    </cfRule>
  </conditionalFormatting>
  <conditionalFormatting sqref="C18:C59">
    <cfRule type="timePeriod" dxfId="4" priority="910" timePeriod="yesterday">
      <formula>FLOOR(C18,1)=TODAY()-1</formula>
    </cfRule>
  </conditionalFormatting>
  <conditionalFormatting sqref="C60:C91">
    <cfRule type="timePeriod" dxfId="4" priority="904" timePeriod="yesterday">
      <formula>FLOOR(C60,1)=TODAY()-1</formula>
    </cfRule>
  </conditionalFormatting>
  <conditionalFormatting sqref="C166:C200">
    <cfRule type="timePeriod" dxfId="4" priority="895" timePeriod="yesterday">
      <formula>FLOOR(C166,1)=TODAY()-1</formula>
    </cfRule>
  </conditionalFormatting>
  <conditionalFormatting sqref="C263:C265">
    <cfRule type="timePeriod" dxfId="4" priority="887" timePeriod="yesterday">
      <formula>FLOOR(C263,1)=TODAY()-1</formula>
    </cfRule>
  </conditionalFormatting>
  <conditionalFormatting sqref="C395:C397">
    <cfRule type="timePeriod" dxfId="4" priority="810" timePeriod="yesterday">
      <formula>FLOOR(C395,1)=TODAY()-1</formula>
    </cfRule>
  </conditionalFormatting>
  <conditionalFormatting sqref="C417:C424">
    <cfRule type="timePeriod" dxfId="4" priority="805" timePeriod="yesterday">
      <formula>FLOOR(C417,1)=TODAY()-1</formula>
    </cfRule>
  </conditionalFormatting>
  <conditionalFormatting sqref="C608:C637">
    <cfRule type="timePeriod" dxfId="4" priority="799" timePeriod="yesterday">
      <formula>FLOOR(C608,1)=TODAY()-1</formula>
    </cfRule>
  </conditionalFormatting>
  <conditionalFormatting sqref="C693:C717">
    <cfRule type="timePeriod" dxfId="4" priority="797" timePeriod="yesterday">
      <formula>FLOOR(C693,1)=TODAY()-1</formula>
    </cfRule>
  </conditionalFormatting>
  <conditionalFormatting sqref="C738:C754">
    <cfRule type="timePeriod" dxfId="4" priority="781" timePeriod="yesterday">
      <formula>FLOOR(C738,1)=TODAY()-1</formula>
    </cfRule>
  </conditionalFormatting>
  <conditionalFormatting sqref="C755:C772">
    <cfRule type="timePeriod" dxfId="4" priority="720" timePeriod="yesterday">
      <formula>FLOOR(C755,1)=TODAY()-1</formula>
    </cfRule>
  </conditionalFormatting>
  <conditionalFormatting sqref="C857:C900">
    <cfRule type="timePeriod" dxfId="4" priority="635" timePeriod="yesterday">
      <formula>FLOOR(C857,1)=TODAY()-1</formula>
    </cfRule>
  </conditionalFormatting>
  <conditionalFormatting sqref="C904:C905">
    <cfRule type="timePeriod" dxfId="4" priority="629" timePeriod="yesterday">
      <formula>FLOOR(C904,1)=TODAY()-1</formula>
    </cfRule>
  </conditionalFormatting>
  <conditionalFormatting sqref="C906:C941">
    <cfRule type="timePeriod" dxfId="4" priority="620" timePeriod="yesterday">
      <formula>FLOOR(C906,1)=TODAY()-1</formula>
    </cfRule>
  </conditionalFormatting>
  <conditionalFormatting sqref="C955:C995">
    <cfRule type="timePeriod" dxfId="4" priority="617" timePeriod="yesterday">
      <formula>FLOOR(C955,1)=TODAY()-1</formula>
    </cfRule>
  </conditionalFormatting>
  <conditionalFormatting sqref="C996:C1019">
    <cfRule type="timePeriod" dxfId="4" priority="311" timePeriod="yesterday">
      <formula>FLOOR(C996,1)=TODAY()-1</formula>
    </cfRule>
  </conditionalFormatting>
  <conditionalFormatting sqref="C1029:C1036">
    <cfRule type="timePeriod" dxfId="4" priority="149" timePeriod="yesterday">
      <formula>FLOOR(C1029,1)=TODAY()-1</formula>
    </cfRule>
  </conditionalFormatting>
  <conditionalFormatting sqref="C1038:C1044">
    <cfRule type="timePeriod" dxfId="4" priority="148" timePeriod="yesterday">
      <formula>FLOOR(C1038,1)=TODAY()-1</formula>
    </cfRule>
  </conditionalFormatting>
  <conditionalFormatting sqref="C1050:C1068">
    <cfRule type="timePeriod" dxfId="4" priority="147" timePeriod="yesterday">
      <formula>FLOOR(C1050,1)=TODAY()-1</formula>
    </cfRule>
  </conditionalFormatting>
  <conditionalFormatting sqref="C1069:C1137">
    <cfRule type="timePeriod" dxfId="4" priority="99" timePeriod="yesterday">
      <formula>FLOOR(C1069,1)=TODAY()-1</formula>
    </cfRule>
  </conditionalFormatting>
  <conditionalFormatting sqref="D2:D1048576">
    <cfRule type="expression" dxfId="5" priority="6">
      <formula>AND(NOT(_xlfn.ISFORMULA(D2)),D2&lt;&gt;"")</formula>
    </cfRule>
  </conditionalFormatting>
  <conditionalFormatting sqref="D1401:D1402">
    <cfRule type="expression" dxfId="6" priority="6645">
      <formula>AND(NOT(HasFormula(#REF!)),#REF!&lt;&gt;"")</formula>
    </cfRule>
    <cfRule type="expression" dxfId="7" priority="6646">
      <formula>AND(NOT(HasFormula(XEZ1401)),XEZ1401&lt;&gt;"")</formula>
    </cfRule>
  </conditionalFormatting>
  <conditionalFormatting sqref="D1405:D1406">
    <cfRule type="expression" dxfId="6" priority="6651">
      <formula>AND(NOT(HasFormula(XFD1407)),XFD1407&lt;&gt;"")</formula>
    </cfRule>
    <cfRule type="expression" dxfId="7" priority="6652">
      <formula>AND(NOT(HasFormula(XEZ1405)),XEZ1405&lt;&gt;"")</formula>
    </cfRule>
  </conditionalFormatting>
  <conditionalFormatting sqref="D1434:D1435">
    <cfRule type="expression" dxfId="6" priority="6599">
      <formula>AND(NOT(HasFormula(XFD1421)),XFD1421&lt;&gt;"")</formula>
    </cfRule>
    <cfRule type="expression" dxfId="7" priority="6600">
      <formula>AND(NOT(HasFormula(XEZ1434)),XEZ1434&lt;&gt;"")</formula>
    </cfRule>
  </conditionalFormatting>
  <conditionalFormatting sqref="E1434:E1435">
    <cfRule type="expression" dxfId="6" priority="6601">
      <formula>AND(NOT(HasFormula(A1421)),A1421&lt;&gt;"")</formula>
    </cfRule>
    <cfRule type="expression" dxfId="7" priority="6602">
      <formula>AND(NOT(HasFormula(XFA1434)),XFA1434&lt;&gt;"")</formula>
    </cfRule>
  </conditionalFormatting>
  <conditionalFormatting sqref="F18:F49">
    <cfRule type="containsText" dxfId="2" priority="914" operator="between" text="12m">
      <formula>NOT(ISERROR(SEARCH("12m",F18)))</formula>
    </cfRule>
    <cfRule type="containsText" dxfId="3" priority="915" operator="between" text="HRB500E">
      <formula>NOT(ISERROR(SEARCH("HRB500E",F18)))</formula>
    </cfRule>
  </conditionalFormatting>
  <conditionalFormatting sqref="F263:F265">
    <cfRule type="containsText" dxfId="2" priority="884" operator="between" text="12m">
      <formula>NOT(ISERROR(SEARCH("12m",F263)))</formula>
    </cfRule>
    <cfRule type="containsText" dxfId="3" priority="885" operator="between" text="HRB500E">
      <formula>NOT(ISERROR(SEARCH("HRB500E",F263)))</formula>
    </cfRule>
  </conditionalFormatting>
  <conditionalFormatting sqref="F350:F355">
    <cfRule type="containsText" dxfId="2" priority="851" operator="between" text="12m">
      <formula>NOT(ISERROR(SEARCH("12m",F350)))</formula>
    </cfRule>
    <cfRule type="containsText" dxfId="3" priority="852" operator="between" text="HRB500E">
      <formula>NOT(ISERROR(SEARCH("HRB500E",F350)))</formula>
    </cfRule>
  </conditionalFormatting>
  <conditionalFormatting sqref="F395:F397">
    <cfRule type="containsText" dxfId="2" priority="818" operator="between" text="12m">
      <formula>NOT(ISERROR(SEARCH("12m",F395)))</formula>
    </cfRule>
    <cfRule type="containsText" dxfId="3" priority="819" operator="between" text="HRB500E">
      <formula>NOT(ISERROR(SEARCH("HRB500E",F395)))</formula>
    </cfRule>
  </conditionalFormatting>
  <conditionalFormatting sqref="F417:F424">
    <cfRule type="containsText" dxfId="2" priority="807" operator="between" text="12m">
      <formula>NOT(ISERROR(SEARCH("12m",F417)))</formula>
    </cfRule>
    <cfRule type="containsText" dxfId="3" priority="808" operator="between" text="HRB500E">
      <formula>NOT(ISERROR(SEARCH("HRB500E",F417)))</formula>
    </cfRule>
  </conditionalFormatting>
  <conditionalFormatting sqref="F955:F994">
    <cfRule type="containsText" dxfId="2" priority="615" operator="between" text="12m">
      <formula>NOT(ISERROR(SEARCH("12m",F955)))</formula>
    </cfRule>
    <cfRule type="containsText" dxfId="3" priority="616" operator="between" text="HRB500E">
      <formula>NOT(ISERROR(SEARCH("HRB500E",F955)))</formula>
    </cfRule>
  </conditionalFormatting>
  <conditionalFormatting sqref="F1096:F1115">
    <cfRule type="containsText" dxfId="2" priority="30" operator="between" text="12m">
      <formula>NOT(ISERROR(SEARCH("12m",F1096)))</formula>
    </cfRule>
    <cfRule type="containsText" dxfId="3" priority="31" operator="between" text="HRB500E">
      <formula>NOT(ISERROR(SEARCH("HRB500E",F1096)))</formula>
    </cfRule>
  </conditionalFormatting>
  <conditionalFormatting sqref="H1434:H1435">
    <cfRule type="expression" dxfId="6" priority="6613">
      <formula>AND(NOT(HasFormula(D1429)),D1429&lt;&gt;"")</formula>
    </cfRule>
    <cfRule type="expression" dxfId="7" priority="6614">
      <formula>AND(NOT(HasFormula(XFD1434)),XFD1434&lt;&gt;"")</formula>
    </cfRule>
  </conditionalFormatting>
  <conditionalFormatting sqref="H1048548:H1048576">
    <cfRule type="expression" dxfId="6" priority="6629">
      <formula>AND(NOT(HasFormula(D1)),D1&lt;&gt;"")</formula>
    </cfRule>
    <cfRule type="expression" dxfId="7" priority="6630">
      <formula>AND(NOT(HasFormula(XFD1048548)),XFD1048548&lt;&gt;"")</formula>
    </cfRule>
  </conditionalFormatting>
  <conditionalFormatting sqref="L1000:L1001">
    <cfRule type="containsText" dxfId="1" priority="318" operator="between" text="送货车型9.6米">
      <formula>NOT(ISERROR(SEARCH("送货车型9.6米",L1000)))</formula>
    </cfRule>
  </conditionalFormatting>
  <conditionalFormatting sqref="L1069:L1137">
    <cfRule type="containsText" dxfId="1" priority="116" operator="between" text="送货车型9.6米">
      <formula>NOT(ISERROR(SEARCH("送货车型9.6米",L1069)))</formula>
    </cfRule>
  </conditionalFormatting>
  <conditionalFormatting sqref="M318:M327">
    <cfRule type="containsText" dxfId="1" priority="856" operator="between" text="送货车型9.6米">
      <formula>NOT(ISERROR(SEARCH("送货车型9.6米",M318)))</formula>
    </cfRule>
  </conditionalFormatting>
  <conditionalFormatting sqref="M357:M361">
    <cfRule type="containsText" dxfId="1" priority="849" operator="between" text="送货车型9.6米">
      <formula>NOT(ISERROR(SEARCH("送货车型9.6米",M357)))</formula>
    </cfRule>
  </conditionalFormatting>
  <conditionalFormatting sqref="M362:M367">
    <cfRule type="containsText" dxfId="1" priority="850" operator="between" text="送货车型9.6米">
      <formula>NOT(ISERROR(SEARCH("送货车型9.6米",M362)))</formula>
    </cfRule>
  </conditionalFormatting>
  <conditionalFormatting sqref="M368:M382">
    <cfRule type="containsText" dxfId="1" priority="842" operator="between" text="送货车型9.6米">
      <formula>NOT(ISERROR(SEARCH("送货车型9.6米",M368)))</formula>
    </cfRule>
  </conditionalFormatting>
  <conditionalFormatting sqref="M395:M397">
    <cfRule type="containsText" dxfId="1" priority="815" operator="between" text="送货车型9.6米">
      <formula>NOT(ISERROR(SEARCH("送货车型9.6米",M395)))</formula>
    </cfRule>
  </conditionalFormatting>
  <conditionalFormatting sqref="M801:M802">
    <cfRule type="containsText" dxfId="1" priority="710" operator="between" text="送货车型9.6米">
      <formula>NOT(ISERROR(SEARCH("送货车型9.6米",M801)))</formula>
    </cfRule>
  </conditionalFormatting>
  <conditionalFormatting sqref="M847:M850">
    <cfRule type="containsText" dxfId="1" priority="678" operator="between" text="送货车型9.6米">
      <formula>NOT(ISERROR(SEARCH("送货车型9.6米",M847)))</formula>
    </cfRule>
  </conditionalFormatting>
  <conditionalFormatting sqref="M851:M854">
    <cfRule type="containsText" dxfId="1" priority="680" operator="between" text="送货车型9.6米">
      <formula>NOT(ISERROR(SEARCH("送货车型9.6米",M851)))</formula>
    </cfRule>
  </conditionalFormatting>
  <conditionalFormatting sqref="M893:M904">
    <cfRule type="containsText" dxfId="1" priority="637" operator="between" text="送货车型9.6米">
      <formula>NOT(ISERROR(SEARCH("送货车型9.6米",M893)))</formula>
    </cfRule>
  </conditionalFormatting>
  <conditionalFormatting sqref="M955:M994">
    <cfRule type="containsText" dxfId="1" priority="614" operator="between" text="送货车型9.6米">
      <formula>NOT(ISERROR(SEARCH("送货车型9.6米",M955)))</formula>
    </cfRule>
  </conditionalFormatting>
  <conditionalFormatting sqref="M1008:M1019">
    <cfRule type="containsText" dxfId="1" priority="303" operator="between" text="送货车型9.6米">
      <formula>NOT(ISERROR(SEARCH("送货车型9.6米",M1008)))</formula>
    </cfRule>
  </conditionalFormatting>
  <conditionalFormatting sqref="N395:N397">
    <cfRule type="containsText" dxfId="1" priority="820" operator="between" text="送货车型9.6米">
      <formula>NOT(ISERROR(SEARCH("送货车型9.6米",N395)))</formula>
    </cfRule>
  </conditionalFormatting>
  <conditionalFormatting sqref="N900:N904">
    <cfRule type="containsText" dxfId="1" priority="664" operator="between" text="送货车型9.6米">
      <formula>NOT(ISERROR(SEARCH("送货车型9.6米",N900)))</formula>
    </cfRule>
  </conditionalFormatting>
  <conditionalFormatting sqref="O395:O397">
    <cfRule type="containsText" dxfId="1" priority="816" operator="between" text="送货车型9.6米">
      <formula>NOT(ISERROR(SEARCH("送货车型9.6米",O395)))</formula>
    </cfRule>
  </conditionalFormatting>
  <conditionalFormatting sqref="O994:O995">
    <cfRule type="containsText" dxfId="1" priority="573" operator="between" text="送货车型9.6米">
      <formula>NOT(ISERROR(SEARCH("送货车型9.6米",O994)))</formula>
    </cfRule>
  </conditionalFormatting>
  <conditionalFormatting sqref="O1069:O1137">
    <cfRule type="containsText" dxfId="1" priority="122" operator="between" text="送货车型9.6米">
      <formula>NOT(ISERROR(SEARCH("送货车型9.6米",O1069)))</formula>
    </cfRule>
  </conditionalFormatting>
  <conditionalFormatting sqref="P598:P692">
    <cfRule type="expression" dxfId="5" priority="800">
      <formula>P598&gt;0</formula>
    </cfRule>
  </conditionalFormatting>
  <conditionalFormatting sqref="P751:P773">
    <cfRule type="expression" dxfId="5" priority="700">
      <formula>P751&gt;0</formula>
    </cfRule>
  </conditionalFormatting>
  <conditionalFormatting sqref="P812:P954">
    <cfRule type="expression" dxfId="5" priority="699">
      <formula>P812&gt;0</formula>
    </cfRule>
  </conditionalFormatting>
  <conditionalFormatting sqref="P1069:P1075">
    <cfRule type="expression" dxfId="5" priority="118">
      <formula>P1069&gt;0</formula>
    </cfRule>
  </conditionalFormatting>
  <conditionalFormatting sqref="P1076:P1146">
    <cfRule type="expression" dxfId="5" priority="27">
      <formula>P1076&gt;0</formula>
    </cfRule>
  </conditionalFormatting>
  <conditionalFormatting sqref="P1216:P1218">
    <cfRule type="expression" dxfId="5" priority="5">
      <formula>P1216&gt;0</formula>
    </cfRule>
  </conditionalFormatting>
  <conditionalFormatting sqref="P1223:P1225">
    <cfRule type="expression" dxfId="5" priority="4">
      <formula>P1223&gt;0</formula>
    </cfRule>
  </conditionalFormatting>
  <conditionalFormatting sqref="P1235:P1254">
    <cfRule type="expression" dxfId="5" priority="3">
      <formula>P1235&gt;0</formula>
    </cfRule>
  </conditionalFormatting>
  <conditionalFormatting sqref="P1402:P1412">
    <cfRule type="expression" dxfId="5" priority="2">
      <formula>P1402&gt;0</formula>
    </cfRule>
  </conditionalFormatting>
  <conditionalFormatting sqref="P1413:P1487">
    <cfRule type="expression" dxfId="5" priority="1">
      <formula>P1413&gt;0</formula>
    </cfRule>
  </conditionalFormatting>
  <conditionalFormatting sqref="C1:C17 C92:C165 C201:C232 C234:C261 C267:C349 C383:C394 C398:C416 C425:C607 C638:C692 C718:C737 C773:C789 C791:C856 C942:C954 C1020:C1027 C1138:C1048576">
    <cfRule type="timePeriod" dxfId="4" priority="6586" timePeriod="yesterday">
      <formula>FLOOR(C1,1)=TODAY()-1</formula>
    </cfRule>
  </conditionalFormatting>
  <conditionalFormatting sqref="E1 D2:E1400 E1401 H1:L1401 D1403:D1404 D1407:D1418 D1436:D1486 D1422:D1427 D1429:D1430 D1432:D1433 D1488:D1048541">
    <cfRule type="expression" dxfId="6" priority="7">
      <formula>AND(NOT(HasFormula(XFD2)),XFD2&lt;&gt;"")</formula>
    </cfRule>
    <cfRule type="expression" dxfId="7" priority="8">
      <formula>AND(NOT(HasFormula(XEZ1)),XEZ1&lt;&gt;"")</formula>
    </cfRule>
  </conditionalFormatting>
  <conditionalFormatting sqref="F1:F17 F50:F71 F73:F170 F172:F262 F266:F349 F356:F394 F398:F416 F425:F607 F613:F954 F995:F1095 F1116:F1048576">
    <cfRule type="containsText" dxfId="2" priority="3550" operator="between" text="12m">
      <formula>NOT(ISERROR(SEARCH("12m",F1)))</formula>
    </cfRule>
    <cfRule type="containsText" dxfId="3" priority="5893"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77" operator="between" text="送货车型9.6米">
      <formula>NOT(ISERROR(SEARCH("送货车型9.6米",L1)))</formula>
    </cfRule>
  </conditionalFormatting>
  <conditionalFormatting sqref="L18:O18 L21:O21 L23:O23 L27:O27">
    <cfRule type="containsText" dxfId="1" priority="916" operator="between" text="送货车型9.6米">
      <formula>NOT(ISERROR(SEARCH("送货车型9.6米",L18)))</formula>
    </cfRule>
  </conditionalFormatting>
  <conditionalFormatting sqref="L318 M328:O335 N318:O327">
    <cfRule type="containsText" dxfId="1" priority="859" operator="between" text="送货车型9.6米">
      <formula>NOT(ISERROR(SEARCH("送货车型9.6米",L318)))</formula>
    </cfRule>
  </conditionalFormatting>
  <conditionalFormatting sqref="C350:C352 C357:C382">
    <cfRule type="timePeriod" dxfId="4" priority="854" timePeriod="yesterday">
      <formula>FLOOR(C350,1)=TODAY()-1</formula>
    </cfRule>
  </conditionalFormatting>
  <conditionalFormatting sqref="L350:O350 M351:O352 O356:O382">
    <cfRule type="containsText" dxfId="1" priority="853" operator="between" text="送货车型9.6米">
      <formula>NOT(ISERROR(SEARCH("送货车型9.6米",L350)))</formula>
    </cfRule>
  </conditionalFormatting>
  <conditionalFormatting sqref="M792:O794">
    <cfRule type="containsText" dxfId="1" priority="717" operator="between" text="送货车型9.6米">
      <formula>NOT(ISERROR(SEARCH("送货车型9.6米",M792)))</formula>
    </cfRule>
  </conditionalFormatting>
  <conditionalFormatting sqref="M797:O798">
    <cfRule type="containsText" dxfId="1" priority="714" operator="between" text="送货车型9.6米">
      <formula>NOT(ISERROR(SEARCH("送货车型9.6米",M797)))</formula>
    </cfRule>
  </conditionalFormatting>
  <conditionalFormatting sqref="M799:O800 O801:O803">
    <cfRule type="containsText" dxfId="1" priority="713" operator="between" text="送货车型9.6米">
      <formula>NOT(ISERROR(SEARCH("送货车型9.6米",M799)))</formula>
    </cfRule>
  </conditionalFormatting>
  <conditionalFormatting sqref="M804:O811">
    <cfRule type="containsText" dxfId="1" priority="708" operator="between" text="送货车型9.6米">
      <formula>NOT(ISERROR(SEARCH("送货车型9.6米",M804)))</formula>
    </cfRule>
  </conditionalFormatting>
  <conditionalFormatting sqref="P967:P995 P997 P999:P1027">
    <cfRule type="expression" dxfId="5" priority="559">
      <formula>P967&gt;0</formula>
    </cfRule>
  </conditionalFormatting>
  <conditionalFormatting sqref="M1096:M1111 M1113:M1137">
    <cfRule type="containsText" dxfId="1" priority="29" operator="between" text="送货车型9.6米">
      <formula>NOT(ISERROR(SEARCH("送货车型9.6米",M1096)))</formula>
    </cfRule>
  </conditionalFormatting>
  <conditionalFormatting sqref="P1147:P1215 P1219:P1222 P1226:P1234 P1255:P1264">
    <cfRule type="expression" dxfId="5" priority="26">
      <formula>P1147&gt;0</formula>
    </cfRule>
  </conditionalFormatting>
  <conditionalFormatting sqref="P1265:P1299 P1301:P1315">
    <cfRule type="expression" dxfId="5" priority="16">
      <formula>P1265&gt;0</formula>
    </cfRule>
  </conditionalFormatting>
  <conditionalFormatting sqref="E1402 H1402">
    <cfRule type="expression" dxfId="6" priority="6647">
      <formula>AND(NOT(HasFormula(#REF!)),#REF!&lt;&gt;"")</formula>
    </cfRule>
    <cfRule type="expression" dxfId="7" priority="6648">
      <formula>AND(NOT(HasFormula(XFA1402)),XFA1402&lt;&gt;"")</formula>
    </cfRule>
  </conditionalFormatting>
  <conditionalFormatting sqref="E1403:E1404 H1403:H1404 E1407:E1418 H1407:H1418 E1420 H1420">
    <cfRule type="expression" dxfId="6" priority="6625">
      <formula>AND(NOT(HasFormula(A1404)),A1404&lt;&gt;"")</formula>
    </cfRule>
    <cfRule type="expression" dxfId="7" priority="6626">
      <formula>AND(NOT(HasFormula(XFA1403)),XFA1403&lt;&gt;"")</formula>
    </cfRule>
  </conditionalFormatting>
  <conditionalFormatting sqref="I1403:L1404 I1407:L1418 I1420:L1420">
    <cfRule type="expression" dxfId="6" priority="6627">
      <formula>AND(NOT(HasFormula(E1404)),E1404&lt;&gt;"")</formula>
    </cfRule>
    <cfRule type="expression" dxfId="7" priority="6628">
      <formula>AND(NOT(HasFormula(A1403)),A1403&lt;&gt;"")</formula>
    </cfRule>
  </conditionalFormatting>
  <conditionalFormatting sqref="E1405:E1406 H1405:H1406">
    <cfRule type="expression" dxfId="6" priority="6653">
      <formula>AND(NOT(HasFormula(A1407)),A1407&lt;&gt;"")</formula>
    </cfRule>
    <cfRule type="expression" dxfId="7" priority="6654">
      <formula>AND(NOT(HasFormula(XFA1405)),XFA1405&lt;&gt;"")</formula>
    </cfRule>
  </conditionalFormatting>
  <conditionalFormatting sqref="I1405:L1406">
    <cfRule type="expression" dxfId="6" priority="6655">
      <formula>AND(NOT(HasFormula(E1407)),E1407&lt;&gt;"")</formula>
    </cfRule>
    <cfRule type="expression" dxfId="7" priority="6656">
      <formula>AND(NOT(HasFormula(A1405)),A1405&lt;&gt;"")</formula>
    </cfRule>
  </conditionalFormatting>
  <conditionalFormatting sqref="E1419 H1419">
    <cfRule type="expression" dxfId="6" priority="6641">
      <formula>AND(NOT(HasFormula(#REF!)),#REF!&lt;&gt;"")</formula>
    </cfRule>
    <cfRule type="expression" dxfId="7" priority="6642">
      <formula>AND(NOT(HasFormula(XFA1419)),XFA1419&lt;&gt;"")</formula>
    </cfRule>
  </conditionalFormatting>
  <conditionalFormatting sqref="E1421 H1421">
    <cfRule type="expression" dxfId="6" priority="6603">
      <formula>AND(NOT(HasFormula(A1429)),A1429&lt;&gt;"")</formula>
    </cfRule>
    <cfRule type="expression" dxfId="7" priority="6604">
      <formula>AND(NOT(HasFormula(XFA1421)),XFA1421&lt;&gt;"")</formula>
    </cfRule>
  </conditionalFormatting>
  <conditionalFormatting sqref="E1422:E1427 H1422:H1427 E1432:E1433 H1432:H1433">
    <cfRule type="expression" dxfId="6" priority="6597">
      <formula>AND(NOT(HasFormula(A1423)),A1423&lt;&gt;"")</formula>
    </cfRule>
    <cfRule type="expression" dxfId="7" priority="6598">
      <formula>AND(NOT(HasFormula(XFA1422)),XFA1422&lt;&gt;"")</formula>
    </cfRule>
  </conditionalFormatting>
  <conditionalFormatting sqref="I1422:L1427 I1432:L1433">
    <cfRule type="expression" dxfId="6" priority="6605">
      <formula>AND(NOT(HasFormula(E1423)),E1423&lt;&gt;"")</formula>
    </cfRule>
    <cfRule type="expression" dxfId="7" priority="6606">
      <formula>AND(NOT(HasFormula(A1422)),A1422&lt;&gt;"")</formula>
    </cfRule>
  </conditionalFormatting>
  <conditionalFormatting sqref="D1431 D1428">
    <cfRule type="expression" dxfId="6" priority="6609">
      <formula>AND(NOT(HasFormula(XFD1432)),XFD1432&lt;&gt;"")</formula>
    </cfRule>
    <cfRule type="expression" dxfId="7" priority="6610">
      <formula>AND(NOT(HasFormula(XEZ1428)),XEZ1428&lt;&gt;"")</formula>
    </cfRule>
  </conditionalFormatting>
  <conditionalFormatting sqref="E1428 H1428">
    <cfRule type="expression" dxfId="6" priority="6611">
      <formula>AND(NOT(HasFormula(A1432)),A1432&lt;&gt;"")</formula>
    </cfRule>
    <cfRule type="expression" dxfId="7" priority="6612">
      <formula>AND(NOT(HasFormula(XFA1428)),XFA1428&lt;&gt;"")</formula>
    </cfRule>
  </conditionalFormatting>
  <conditionalFormatting sqref="E1436:E1486 H1436:H1486 E1429:E1430 H1429:H1430 E1488:E1048541 H1488:H1048547">
    <cfRule type="expression" dxfId="6" priority="6591">
      <formula>AND(NOT(HasFormula(A1430)),A1430&lt;&gt;"")</formula>
    </cfRule>
    <cfRule type="expression" dxfId="7" priority="6592">
      <formula>AND(NOT(HasFormula(XFA1429)),XFA1429&lt;&gt;"")</formula>
    </cfRule>
  </conditionalFormatting>
  <conditionalFormatting sqref="I1436:L1486 I1429:L1430 I1488:L1048547">
    <cfRule type="expression" dxfId="6" priority="6593">
      <formula>AND(NOT(HasFormula(E1430)),E1430&lt;&gt;"")</formula>
    </cfRule>
    <cfRule type="expression" dxfId="7" priority="6594">
      <formula>AND(NOT(HasFormula(A1429)),A1429&lt;&gt;"")</formula>
    </cfRule>
  </conditionalFormatting>
  <conditionalFormatting sqref="E1431 H1431">
    <cfRule type="expression" dxfId="6" priority="6619">
      <formula>AND(NOT(HasFormula(A1435)),A1435&lt;&gt;"")</formula>
    </cfRule>
    <cfRule type="expression" dxfId="7" priority="6620">
      <formula>AND(NOT(HasFormula(XFA1431)),XFA1431&lt;&gt;"")</formula>
    </cfRule>
  </conditionalFormatting>
  <conditionalFormatting sqref="I1434:L1435">
    <cfRule type="expression" dxfId="6" priority="6617">
      <formula>AND(NOT(HasFormula(E1429)),E1429&lt;&gt;"")</formula>
    </cfRule>
    <cfRule type="expression" dxfId="7" priority="6618">
      <formula>AND(NOT(HasFormula(A1434)),A1434&lt;&gt;"")</formula>
    </cfRule>
  </conditionalFormatting>
  <conditionalFormatting sqref="E1487 H1487">
    <cfRule type="expression" dxfId="6" priority="6665">
      <formula>AND(NOT(HasFormula(#REF!)),#REF!&lt;&gt;"")</formula>
    </cfRule>
    <cfRule type="expression" dxfId="7" priority="6666">
      <formula>AND(NOT(HasFormula(XFA1487)),XFA1487&lt;&gt;"")</formula>
    </cfRule>
  </conditionalFormatting>
  <conditionalFormatting sqref="D1048542:E1048576">
    <cfRule type="expression" dxfId="6" priority="6589">
      <formula>AND(NOT(HasFormula(XFD1)),XFD1&lt;&gt;"")</formula>
    </cfRule>
    <cfRule type="expression" dxfId="7" priority="6590">
      <formula>AND(NOT(HasFormula(XEZ1048542)),XEZ1048542&lt;&gt;"")</formula>
    </cfRule>
  </conditionalFormatting>
  <conditionalFormatting sqref="I1048548:L1048576">
    <cfRule type="expression" dxfId="6" priority="6631">
      <formula>AND(NOT(HasFormula(E1)),E1&lt;&gt;"")</formula>
    </cfRule>
    <cfRule type="expression" dxfId="7" priority="6632">
      <formula>AND(NOT(HasFormula(A1048548)),A1048548&lt;&gt;"")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selection activeCell="A15" sqref="A3 A8:A10 A15:A20"/>
    </sheetView>
  </sheetViews>
  <sheetFormatPr defaultColWidth="9" defaultRowHeight="13.5"/>
  <cols>
    <col min="1" max="1" width="22.25" style="8" customWidth="1"/>
    <col min="2" max="2" width="8.875" style="8" customWidth="1"/>
    <col min="3" max="3" width="7.25" style="43" customWidth="1"/>
    <col min="4" max="4" width="41.625" style="44" customWidth="1"/>
    <col min="5" max="5" width="52.125" style="8" customWidth="1"/>
    <col min="6" max="6" width="26" style="8" hidden="1" customWidth="1"/>
    <col min="7" max="7" width="74.625" style="8" customWidth="1"/>
    <col min="8" max="8" width="8.25" style="8" customWidth="1"/>
    <col min="9" max="9" width="10.875" style="8" customWidth="1"/>
    <col min="10" max="10" width="31" style="45" customWidth="1"/>
    <col min="11" max="11" width="26.5" style="46" customWidth="1"/>
    <col min="12" max="12" width="14.75" style="46" customWidth="1"/>
    <col min="13" max="13" width="67.625" style="46" customWidth="1"/>
  </cols>
  <sheetData>
    <row r="1" customFormat="1" ht="14.25" customHeight="1" spans="1:13">
      <c r="A1" s="47" t="s">
        <v>4</v>
      </c>
      <c r="B1" s="47" t="s">
        <v>3</v>
      </c>
      <c r="C1" s="48"/>
      <c r="D1" s="49" t="s">
        <v>16</v>
      </c>
      <c r="E1" s="50" t="s">
        <v>150</v>
      </c>
      <c r="F1" s="50" t="s">
        <v>151</v>
      </c>
      <c r="G1" s="50" t="s">
        <v>7</v>
      </c>
      <c r="H1" s="50" t="s">
        <v>8</v>
      </c>
      <c r="I1" s="50" t="s">
        <v>9</v>
      </c>
      <c r="J1" s="50" t="s">
        <v>152</v>
      </c>
      <c r="K1" s="47" t="s">
        <v>2</v>
      </c>
      <c r="L1" s="60" t="s">
        <v>153</v>
      </c>
      <c r="M1" s="47" t="s">
        <v>15</v>
      </c>
    </row>
    <row r="2" spans="1:13">
      <c r="A2" s="7" t="s">
        <v>57</v>
      </c>
      <c r="B2" s="7" t="s">
        <v>154</v>
      </c>
      <c r="C2" s="51"/>
      <c r="D2" s="52" t="s">
        <v>155</v>
      </c>
      <c r="E2" s="53" t="s">
        <v>155</v>
      </c>
      <c r="F2" s="4" t="s">
        <v>156</v>
      </c>
      <c r="G2" s="4" t="s">
        <v>157</v>
      </c>
      <c r="H2" s="4" t="s">
        <v>158</v>
      </c>
      <c r="I2" s="4">
        <v>18980927613</v>
      </c>
      <c r="J2" s="58" t="s">
        <v>159</v>
      </c>
      <c r="K2" s="61"/>
      <c r="L2" s="60"/>
      <c r="M2" s="60"/>
    </row>
    <row r="3" spans="1:13">
      <c r="A3" s="7" t="s">
        <v>53</v>
      </c>
      <c r="B3" s="7" t="s">
        <v>154</v>
      </c>
      <c r="C3" s="51"/>
      <c r="D3" s="52" t="s">
        <v>160</v>
      </c>
      <c r="E3" s="53" t="s">
        <v>160</v>
      </c>
      <c r="F3" s="4" t="s">
        <v>161</v>
      </c>
      <c r="G3" s="4" t="s">
        <v>162</v>
      </c>
      <c r="H3" s="4" t="s">
        <v>163</v>
      </c>
      <c r="I3" s="4">
        <v>18308463588</v>
      </c>
      <c r="J3" s="58" t="s">
        <v>164</v>
      </c>
      <c r="K3" s="61"/>
      <c r="L3" s="60"/>
      <c r="M3" s="60"/>
    </row>
    <row r="4" spans="1:13">
      <c r="A4" s="7" t="s">
        <v>51</v>
      </c>
      <c r="B4" s="7" t="s">
        <v>154</v>
      </c>
      <c r="C4" s="51"/>
      <c r="D4" s="52" t="s">
        <v>165</v>
      </c>
      <c r="E4" s="53" t="s">
        <v>165</v>
      </c>
      <c r="F4" s="4" t="s">
        <v>166</v>
      </c>
      <c r="G4" s="54" t="s">
        <v>167</v>
      </c>
      <c r="H4" s="4" t="s">
        <v>168</v>
      </c>
      <c r="I4" s="4">
        <v>18683358310</v>
      </c>
      <c r="J4" s="58" t="s">
        <v>169</v>
      </c>
      <c r="K4" s="61"/>
      <c r="L4" s="60"/>
      <c r="M4" s="60"/>
    </row>
    <row r="5" spans="1:13">
      <c r="A5" s="7" t="s">
        <v>61</v>
      </c>
      <c r="B5" s="7" t="s">
        <v>154</v>
      </c>
      <c r="C5" s="51"/>
      <c r="D5" s="52" t="s">
        <v>44</v>
      </c>
      <c r="E5" s="53" t="s">
        <v>44</v>
      </c>
      <c r="F5" s="4" t="s">
        <v>170</v>
      </c>
      <c r="G5" s="4" t="s">
        <v>171</v>
      </c>
      <c r="H5" s="4" t="s">
        <v>172</v>
      </c>
      <c r="I5" s="4">
        <v>18384145895</v>
      </c>
      <c r="J5" s="58" t="s">
        <v>173</v>
      </c>
      <c r="K5" s="62" t="s">
        <v>174</v>
      </c>
      <c r="L5" s="60"/>
      <c r="M5" s="53" t="s">
        <v>175</v>
      </c>
    </row>
    <row r="6" spans="1:13">
      <c r="A6" s="4"/>
      <c r="B6" s="4"/>
      <c r="C6" s="51"/>
      <c r="D6" s="52" t="s">
        <v>81</v>
      </c>
      <c r="E6" s="53" t="s">
        <v>81</v>
      </c>
      <c r="F6" s="4" t="s">
        <v>176</v>
      </c>
      <c r="G6" s="4" t="s">
        <v>177</v>
      </c>
      <c r="H6" s="4" t="s">
        <v>178</v>
      </c>
      <c r="I6" s="4">
        <v>15884666220</v>
      </c>
      <c r="J6" s="58" t="s">
        <v>179</v>
      </c>
      <c r="K6" s="62" t="s">
        <v>180</v>
      </c>
      <c r="L6" s="60"/>
      <c r="M6" s="53" t="s">
        <v>181</v>
      </c>
    </row>
    <row r="7" spans="1:13">
      <c r="A7" s="7" t="s">
        <v>49</v>
      </c>
      <c r="B7" s="7" t="s">
        <v>119</v>
      </c>
      <c r="C7" s="51"/>
      <c r="D7" s="52" t="s">
        <v>182</v>
      </c>
      <c r="E7" s="53" t="s">
        <v>182</v>
      </c>
      <c r="F7" s="4" t="s">
        <v>183</v>
      </c>
      <c r="G7" s="4" t="s">
        <v>184</v>
      </c>
      <c r="H7" s="4" t="s">
        <v>185</v>
      </c>
      <c r="I7" s="4">
        <v>18180498749</v>
      </c>
      <c r="J7" s="58" t="s">
        <v>186</v>
      </c>
      <c r="K7" s="63" t="s">
        <v>187</v>
      </c>
      <c r="L7" s="60"/>
      <c r="M7" s="60"/>
    </row>
    <row r="8" spans="1:13">
      <c r="A8" s="7" t="s">
        <v>40</v>
      </c>
      <c r="B8" s="7" t="s">
        <v>119</v>
      </c>
      <c r="C8" s="51"/>
      <c r="D8" s="52" t="s">
        <v>92</v>
      </c>
      <c r="E8" s="53" t="s">
        <v>92</v>
      </c>
      <c r="F8" s="4" t="s">
        <v>188</v>
      </c>
      <c r="G8" s="4" t="s">
        <v>189</v>
      </c>
      <c r="H8" s="4" t="s">
        <v>190</v>
      </c>
      <c r="I8" s="4">
        <v>13458642015</v>
      </c>
      <c r="J8" s="58" t="s">
        <v>191</v>
      </c>
      <c r="K8" s="62" t="s">
        <v>192</v>
      </c>
      <c r="L8" s="60"/>
      <c r="M8" s="53" t="s">
        <v>193</v>
      </c>
    </row>
    <row r="9" spans="1:13">
      <c r="A9" s="7" t="s">
        <v>41</v>
      </c>
      <c r="B9" s="7" t="s">
        <v>119</v>
      </c>
      <c r="C9" s="51"/>
      <c r="D9" s="52" t="s">
        <v>194</v>
      </c>
      <c r="E9" s="55" t="s">
        <v>48</v>
      </c>
      <c r="F9" s="4" t="s">
        <v>188</v>
      </c>
      <c r="G9" s="4" t="str">
        <f>"("&amp;(E9)&amp;")"&amp;"成都市简阳市白金山水库"</f>
        <v>(华西颐海-科创农业生态谷-1号钢筋房)成都市简阳市白金山水库</v>
      </c>
      <c r="H9" s="4" t="s">
        <v>190</v>
      </c>
      <c r="I9" s="4">
        <v>13458642015</v>
      </c>
      <c r="J9" s="58" t="s">
        <v>191</v>
      </c>
      <c r="K9" s="62" t="s">
        <v>195</v>
      </c>
      <c r="L9" s="60"/>
      <c r="M9" s="53" t="s">
        <v>196</v>
      </c>
    </row>
    <row r="10" spans="1:13">
      <c r="A10" s="7" t="s">
        <v>26</v>
      </c>
      <c r="B10" s="7" t="s">
        <v>119</v>
      </c>
      <c r="C10" s="51"/>
      <c r="D10" s="52" t="s">
        <v>194</v>
      </c>
      <c r="E10" s="55" t="s">
        <v>197</v>
      </c>
      <c r="F10" s="4" t="s">
        <v>188</v>
      </c>
      <c r="G10" s="4" t="str">
        <f>"("&amp;(E10)&amp;")"&amp;"成都市简阳市白金山水库"</f>
        <v>(华西颐海-科创农业生态谷-2号钢筋房)成都市简阳市白金山水库</v>
      </c>
      <c r="H10" s="4" t="s">
        <v>190</v>
      </c>
      <c r="I10" s="4">
        <v>13458642015</v>
      </c>
      <c r="J10" s="58" t="s">
        <v>191</v>
      </c>
      <c r="K10" s="62" t="s">
        <v>195</v>
      </c>
      <c r="L10" s="60"/>
      <c r="M10" s="53" t="s">
        <v>196</v>
      </c>
    </row>
    <row r="11" spans="1:13">
      <c r="A11" s="7" t="s">
        <v>198</v>
      </c>
      <c r="B11" s="7" t="s">
        <v>119</v>
      </c>
      <c r="C11" s="51"/>
      <c r="D11" s="52" t="s">
        <v>199</v>
      </c>
      <c r="E11" s="53" t="s">
        <v>199</v>
      </c>
      <c r="F11" s="4" t="s">
        <v>200</v>
      </c>
      <c r="G11" s="4" t="s">
        <v>201</v>
      </c>
      <c r="H11" s="4" t="s">
        <v>202</v>
      </c>
      <c r="I11" s="4">
        <v>18683201292</v>
      </c>
      <c r="J11" s="58" t="s">
        <v>173</v>
      </c>
      <c r="K11" s="62" t="s">
        <v>203</v>
      </c>
      <c r="L11" s="60"/>
      <c r="M11" s="53" t="s">
        <v>204</v>
      </c>
    </row>
    <row r="12" spans="1:13">
      <c r="A12" s="4"/>
      <c r="B12" s="4"/>
      <c r="C12" s="51"/>
      <c r="D12" s="52" t="s">
        <v>205</v>
      </c>
      <c r="E12" s="53" t="s">
        <v>205</v>
      </c>
      <c r="F12" s="4" t="s">
        <v>206</v>
      </c>
      <c r="G12" s="4" t="s">
        <v>207</v>
      </c>
      <c r="H12" s="4" t="s">
        <v>208</v>
      </c>
      <c r="I12" s="4">
        <v>19982812229</v>
      </c>
      <c r="J12" s="58"/>
      <c r="K12" s="62" t="s">
        <v>209</v>
      </c>
      <c r="L12" s="60"/>
      <c r="M12" s="53"/>
    </row>
    <row r="13" spans="1:13">
      <c r="A13" s="7" t="s">
        <v>210</v>
      </c>
      <c r="B13" s="7" t="s">
        <v>116</v>
      </c>
      <c r="C13" s="51"/>
      <c r="D13" s="52" t="s">
        <v>145</v>
      </c>
      <c r="E13" s="53" t="s">
        <v>145</v>
      </c>
      <c r="F13" s="4" t="s">
        <v>211</v>
      </c>
      <c r="G13" s="4" t="s">
        <v>212</v>
      </c>
      <c r="H13" s="4" t="s">
        <v>213</v>
      </c>
      <c r="I13" s="4">
        <v>15528785906</v>
      </c>
      <c r="J13" s="58" t="s">
        <v>214</v>
      </c>
      <c r="K13" s="62" t="s">
        <v>215</v>
      </c>
      <c r="L13" s="60"/>
      <c r="M13" s="53"/>
    </row>
    <row r="14" spans="1:13">
      <c r="A14" s="7" t="s">
        <v>27</v>
      </c>
      <c r="B14" s="7" t="s">
        <v>116</v>
      </c>
      <c r="C14" s="51"/>
      <c r="D14" s="52" t="s">
        <v>216</v>
      </c>
      <c r="E14" s="53" t="s">
        <v>47</v>
      </c>
      <c r="F14" s="4" t="s">
        <v>217</v>
      </c>
      <c r="G14" s="4" t="s">
        <v>218</v>
      </c>
      <c r="H14" s="56" t="s">
        <v>219</v>
      </c>
      <c r="I14" s="4">
        <v>15108211617</v>
      </c>
      <c r="J14" s="58" t="s">
        <v>220</v>
      </c>
      <c r="K14" s="62" t="s">
        <v>221</v>
      </c>
      <c r="L14" s="60"/>
      <c r="M14" s="53" t="s">
        <v>222</v>
      </c>
    </row>
    <row r="15" spans="1:13">
      <c r="A15" s="7" t="s">
        <v>19</v>
      </c>
      <c r="B15" s="7" t="s">
        <v>116</v>
      </c>
      <c r="C15" s="51"/>
      <c r="D15" s="52" t="s">
        <v>216</v>
      </c>
      <c r="E15" s="53" t="s">
        <v>68</v>
      </c>
      <c r="F15" s="4" t="s">
        <v>217</v>
      </c>
      <c r="G15" s="4" t="s">
        <v>223</v>
      </c>
      <c r="H15" s="56" t="s">
        <v>224</v>
      </c>
      <c r="I15" s="4">
        <v>18381899787</v>
      </c>
      <c r="J15" s="58" t="s">
        <v>220</v>
      </c>
      <c r="K15" s="62" t="s">
        <v>221</v>
      </c>
      <c r="L15" s="60"/>
      <c r="M15" s="53" t="s">
        <v>222</v>
      </c>
    </row>
    <row r="16" spans="1:13">
      <c r="A16" s="7" t="s">
        <v>32</v>
      </c>
      <c r="B16" s="7" t="s">
        <v>116</v>
      </c>
      <c r="C16" s="51"/>
      <c r="D16" s="52" t="s">
        <v>216</v>
      </c>
      <c r="E16" s="53" t="s">
        <v>225</v>
      </c>
      <c r="F16" s="4" t="s">
        <v>217</v>
      </c>
      <c r="G16" s="4" t="s">
        <v>226</v>
      </c>
      <c r="H16" s="56" t="s">
        <v>224</v>
      </c>
      <c r="I16" s="4">
        <v>18381899787</v>
      </c>
      <c r="J16" s="58" t="s">
        <v>220</v>
      </c>
      <c r="K16" s="62" t="s">
        <v>221</v>
      </c>
      <c r="L16" s="60"/>
      <c r="M16" s="53" t="s">
        <v>222</v>
      </c>
    </row>
    <row r="17" spans="1:13">
      <c r="A17" s="7" t="s">
        <v>30</v>
      </c>
      <c r="B17" s="7" t="s">
        <v>116</v>
      </c>
      <c r="C17" s="51"/>
      <c r="D17" s="52" t="s">
        <v>216</v>
      </c>
      <c r="E17" s="53" t="s">
        <v>227</v>
      </c>
      <c r="F17" s="4" t="s">
        <v>217</v>
      </c>
      <c r="G17" s="4" t="s">
        <v>228</v>
      </c>
      <c r="H17" s="56" t="s">
        <v>229</v>
      </c>
      <c r="I17" s="4"/>
      <c r="J17" s="58" t="s">
        <v>220</v>
      </c>
      <c r="K17" s="62" t="s">
        <v>221</v>
      </c>
      <c r="L17" s="60"/>
      <c r="M17" s="53" t="s">
        <v>222</v>
      </c>
    </row>
    <row r="18" spans="1:13">
      <c r="A18" s="7" t="s">
        <v>33</v>
      </c>
      <c r="B18" s="7" t="s">
        <v>116</v>
      </c>
      <c r="C18" s="51"/>
      <c r="D18" s="52" t="s">
        <v>216</v>
      </c>
      <c r="E18" s="53" t="s">
        <v>69</v>
      </c>
      <c r="F18" s="4" t="s">
        <v>217</v>
      </c>
      <c r="G18" s="4" t="s">
        <v>230</v>
      </c>
      <c r="H18" s="56" t="s">
        <v>231</v>
      </c>
      <c r="I18" s="4">
        <v>18381904567</v>
      </c>
      <c r="J18" s="58" t="s">
        <v>220</v>
      </c>
      <c r="K18" s="62" t="s">
        <v>221</v>
      </c>
      <c r="L18" s="60"/>
      <c r="M18" s="53" t="s">
        <v>222</v>
      </c>
    </row>
    <row r="19" spans="1:13">
      <c r="A19" s="7" t="s">
        <v>28</v>
      </c>
      <c r="B19" s="7" t="s">
        <v>116</v>
      </c>
      <c r="C19" s="51"/>
      <c r="D19" s="52" t="s">
        <v>216</v>
      </c>
      <c r="E19" s="53" t="s">
        <v>232</v>
      </c>
      <c r="F19" s="4" t="s">
        <v>217</v>
      </c>
      <c r="G19" s="4" t="s">
        <v>233</v>
      </c>
      <c r="H19" s="56" t="s">
        <v>231</v>
      </c>
      <c r="I19" s="4">
        <v>18381904567</v>
      </c>
      <c r="J19" s="58" t="s">
        <v>220</v>
      </c>
      <c r="K19" s="62" t="s">
        <v>221</v>
      </c>
      <c r="L19" s="60"/>
      <c r="M19" s="53" t="s">
        <v>222</v>
      </c>
    </row>
    <row r="20" ht="13" customHeight="1" spans="1:13">
      <c r="A20" s="7" t="s">
        <v>18</v>
      </c>
      <c r="B20" s="7" t="s">
        <v>116</v>
      </c>
      <c r="C20" s="51"/>
      <c r="D20" s="52" t="s">
        <v>216</v>
      </c>
      <c r="E20" s="53" t="s">
        <v>56</v>
      </c>
      <c r="F20" s="4" t="s">
        <v>217</v>
      </c>
      <c r="G20" s="4" t="s">
        <v>234</v>
      </c>
      <c r="H20" s="56" t="s">
        <v>231</v>
      </c>
      <c r="I20" s="4">
        <v>18381904567</v>
      </c>
      <c r="J20" s="58" t="s">
        <v>220</v>
      </c>
      <c r="K20" s="62" t="s">
        <v>221</v>
      </c>
      <c r="L20" s="60"/>
      <c r="M20" s="53" t="s">
        <v>222</v>
      </c>
    </row>
    <row r="21" ht="13" customHeight="1" spans="1:13">
      <c r="A21" s="7" t="s">
        <v>65</v>
      </c>
      <c r="B21" s="7" t="s">
        <v>116</v>
      </c>
      <c r="C21" s="51"/>
      <c r="D21" s="52" t="s">
        <v>216</v>
      </c>
      <c r="E21" s="53" t="s">
        <v>235</v>
      </c>
      <c r="F21" s="4" t="s">
        <v>217</v>
      </c>
      <c r="G21" s="4" t="s">
        <v>236</v>
      </c>
      <c r="H21" s="56" t="s">
        <v>231</v>
      </c>
      <c r="I21" s="4">
        <v>18381904567</v>
      </c>
      <c r="J21" s="58" t="s">
        <v>220</v>
      </c>
      <c r="K21" s="62" t="s">
        <v>221</v>
      </c>
      <c r="L21" s="60"/>
      <c r="M21" s="53" t="s">
        <v>222</v>
      </c>
    </row>
    <row r="22" ht="13" customHeight="1" spans="1:13">
      <c r="A22" s="7" t="s">
        <v>52</v>
      </c>
      <c r="B22" s="7" t="s">
        <v>116</v>
      </c>
      <c r="C22" s="51"/>
      <c r="D22" s="52" t="s">
        <v>216</v>
      </c>
      <c r="E22" s="53" t="s">
        <v>237</v>
      </c>
      <c r="F22" s="4" t="s">
        <v>217</v>
      </c>
      <c r="G22" s="4" t="s">
        <v>238</v>
      </c>
      <c r="H22" s="56" t="s">
        <v>231</v>
      </c>
      <c r="I22" s="4">
        <v>18381904567</v>
      </c>
      <c r="J22" s="58" t="s">
        <v>220</v>
      </c>
      <c r="K22" s="62" t="s">
        <v>221</v>
      </c>
      <c r="L22" s="60"/>
      <c r="M22" s="53" t="s">
        <v>222</v>
      </c>
    </row>
    <row r="23" ht="13" customHeight="1" spans="1:13">
      <c r="A23" s="7"/>
      <c r="B23" s="7"/>
      <c r="C23" s="51"/>
      <c r="D23" s="52" t="s">
        <v>216</v>
      </c>
      <c r="E23" s="53" t="s">
        <v>112</v>
      </c>
      <c r="F23" s="4" t="s">
        <v>217</v>
      </c>
      <c r="G23" s="4" t="s">
        <v>239</v>
      </c>
      <c r="H23" s="56" t="s">
        <v>231</v>
      </c>
      <c r="I23" s="4">
        <v>18381904567</v>
      </c>
      <c r="J23" s="58" t="s">
        <v>220</v>
      </c>
      <c r="K23" s="62" t="s">
        <v>221</v>
      </c>
      <c r="L23" s="60"/>
      <c r="M23" s="53" t="s">
        <v>222</v>
      </c>
    </row>
    <row r="24" spans="1:13">
      <c r="A24" s="7" t="s">
        <v>111</v>
      </c>
      <c r="B24" s="7" t="s">
        <v>116</v>
      </c>
      <c r="C24" s="51"/>
      <c r="D24" s="52" t="s">
        <v>216</v>
      </c>
      <c r="E24" s="53" t="s">
        <v>147</v>
      </c>
      <c r="F24" s="4" t="s">
        <v>217</v>
      </c>
      <c r="G24" s="4" t="s">
        <v>240</v>
      </c>
      <c r="H24" s="56" t="s">
        <v>231</v>
      </c>
      <c r="I24" s="4">
        <v>18381904567</v>
      </c>
      <c r="J24" s="58" t="s">
        <v>220</v>
      </c>
      <c r="K24" s="62" t="s">
        <v>221</v>
      </c>
      <c r="L24" s="60"/>
      <c r="M24" s="53" t="s">
        <v>222</v>
      </c>
    </row>
    <row r="25" spans="1:13">
      <c r="A25" s="7" t="s">
        <v>76</v>
      </c>
      <c r="B25" s="7" t="s">
        <v>116</v>
      </c>
      <c r="C25" s="51"/>
      <c r="D25" s="52" t="s">
        <v>241</v>
      </c>
      <c r="E25" s="53" t="s">
        <v>241</v>
      </c>
      <c r="F25" s="4" t="s">
        <v>242</v>
      </c>
      <c r="G25" s="4" t="s">
        <v>243</v>
      </c>
      <c r="H25" s="4" t="s">
        <v>244</v>
      </c>
      <c r="I25" s="4">
        <v>15283947738</v>
      </c>
      <c r="J25" s="58" t="s">
        <v>245</v>
      </c>
      <c r="K25" s="62" t="s">
        <v>246</v>
      </c>
      <c r="L25" s="60"/>
      <c r="M25" s="53" t="s">
        <v>247</v>
      </c>
    </row>
    <row r="26" spans="1:13">
      <c r="A26" s="7" t="s">
        <v>90</v>
      </c>
      <c r="B26" s="7" t="s">
        <v>116</v>
      </c>
      <c r="C26" s="51"/>
      <c r="D26" s="52" t="s">
        <v>248</v>
      </c>
      <c r="E26" s="53" t="s">
        <v>31</v>
      </c>
      <c r="F26" s="4" t="s">
        <v>217</v>
      </c>
      <c r="G26" s="4" t="s">
        <v>249</v>
      </c>
      <c r="H26" s="4" t="s">
        <v>250</v>
      </c>
      <c r="I26" s="4">
        <v>15692885305</v>
      </c>
      <c r="J26" s="58" t="s">
        <v>38</v>
      </c>
      <c r="K26" s="62" t="s">
        <v>251</v>
      </c>
      <c r="L26" s="60"/>
      <c r="M26" s="53" t="s">
        <v>252</v>
      </c>
    </row>
    <row r="27" customFormat="1" spans="1:13">
      <c r="A27" s="7" t="s">
        <v>130</v>
      </c>
      <c r="B27" s="7" t="s">
        <v>116</v>
      </c>
      <c r="C27" s="51"/>
      <c r="D27" s="57" t="s">
        <v>253</v>
      </c>
      <c r="E27" s="53" t="s">
        <v>106</v>
      </c>
      <c r="F27" s="4" t="s">
        <v>254</v>
      </c>
      <c r="G27" s="4" t="s">
        <v>122</v>
      </c>
      <c r="H27" s="4" t="s">
        <v>123</v>
      </c>
      <c r="I27" s="4">
        <v>15228205853</v>
      </c>
      <c r="J27" s="58" t="s">
        <v>124</v>
      </c>
      <c r="K27" s="63" t="s">
        <v>121</v>
      </c>
      <c r="L27" s="60"/>
      <c r="M27" s="53" t="s">
        <v>255</v>
      </c>
    </row>
    <row r="28" spans="1:13">
      <c r="A28" s="7" t="s">
        <v>138</v>
      </c>
      <c r="B28" s="7" t="s">
        <v>116</v>
      </c>
      <c r="C28" s="51"/>
      <c r="D28" s="57" t="s">
        <v>253</v>
      </c>
      <c r="E28" s="53" t="s">
        <v>107</v>
      </c>
      <c r="F28" s="4" t="s">
        <v>254</v>
      </c>
      <c r="G28" s="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 t="s">
        <v>123</v>
      </c>
      <c r="I28" s="4">
        <v>15228205853</v>
      </c>
      <c r="J28" s="58" t="s">
        <v>256</v>
      </c>
      <c r="K28" s="62" t="s">
        <v>121</v>
      </c>
      <c r="L28" s="60"/>
      <c r="M28" s="53" t="s">
        <v>255</v>
      </c>
    </row>
    <row r="29" spans="1:13">
      <c r="A29" s="7" t="s">
        <v>133</v>
      </c>
      <c r="B29" s="7" t="s">
        <v>116</v>
      </c>
      <c r="C29" s="51"/>
      <c r="D29" s="57" t="s">
        <v>253</v>
      </c>
      <c r="E29" s="53" t="s">
        <v>257</v>
      </c>
      <c r="F29" s="4" t="s">
        <v>254</v>
      </c>
      <c r="G29" s="4" t="str">
        <f>"("&amp;E29&amp;")"&amp;"四川省宜宾市南溪区罗龙街道远东电缆对面五冶项目部"</f>
        <v>(五冶钢构宜宾南溪区项目土建2标)四川省宜宾市南溪区罗龙街道远东电缆对面五冶项目部</v>
      </c>
      <c r="H29" s="4" t="s">
        <v>258</v>
      </c>
      <c r="I29" s="4">
        <v>17684338382</v>
      </c>
      <c r="J29" s="58" t="s">
        <v>256</v>
      </c>
      <c r="K29" s="62" t="s">
        <v>121</v>
      </c>
      <c r="L29" s="60"/>
      <c r="M29" s="53" t="s">
        <v>255</v>
      </c>
    </row>
    <row r="30" spans="1:13">
      <c r="A30" s="7" t="s">
        <v>91</v>
      </c>
      <c r="B30" s="7" t="s">
        <v>116</v>
      </c>
      <c r="C30" s="51"/>
      <c r="D30" s="57" t="s">
        <v>253</v>
      </c>
      <c r="E30" s="53" t="s">
        <v>259</v>
      </c>
      <c r="F30" s="4" t="s">
        <v>254</v>
      </c>
      <c r="G30" s="4" t="str">
        <f>"("&amp;E30&amp;")"&amp;"四川省宜宾市南溪区罗龙街道远东电缆对面五冶项目部"</f>
        <v>(五冶钢构宜宾南溪区项目土建3标)四川省宜宾市南溪区罗龙街道远东电缆对面五冶项目部</v>
      </c>
      <c r="H30" s="4" t="s">
        <v>258</v>
      </c>
      <c r="I30" s="4">
        <v>17684338382</v>
      </c>
      <c r="J30" s="58" t="s">
        <v>256</v>
      </c>
      <c r="K30" s="62" t="s">
        <v>121</v>
      </c>
      <c r="L30" s="60"/>
      <c r="M30" s="53" t="s">
        <v>255</v>
      </c>
    </row>
    <row r="31" customFormat="1" spans="1:13">
      <c r="A31" s="7" t="s">
        <v>77</v>
      </c>
      <c r="B31" s="7" t="s">
        <v>116</v>
      </c>
      <c r="C31" s="51"/>
      <c r="D31" s="52" t="s">
        <v>260</v>
      </c>
      <c r="E31" s="58" t="s">
        <v>17</v>
      </c>
      <c r="F31" s="4" t="s">
        <v>261</v>
      </c>
      <c r="G31" s="58" t="s">
        <v>262</v>
      </c>
      <c r="H31" s="4" t="s">
        <v>263</v>
      </c>
      <c r="I31" s="4">
        <v>13658059919</v>
      </c>
      <c r="J31" s="58" t="s">
        <v>264</v>
      </c>
      <c r="K31" s="63" t="s">
        <v>265</v>
      </c>
      <c r="L31" s="63" t="s">
        <v>266</v>
      </c>
      <c r="M31" s="53" t="s">
        <v>267</v>
      </c>
    </row>
    <row r="32" spans="1:13">
      <c r="A32" s="7" t="s">
        <v>86</v>
      </c>
      <c r="B32" s="7" t="s">
        <v>116</v>
      </c>
      <c r="C32" s="51"/>
      <c r="D32" s="52" t="s">
        <v>260</v>
      </c>
      <c r="E32" s="58" t="s">
        <v>39</v>
      </c>
      <c r="F32" s="4" t="s">
        <v>261</v>
      </c>
      <c r="G32" s="58" t="s">
        <v>268</v>
      </c>
      <c r="H32" s="4" t="s">
        <v>263</v>
      </c>
      <c r="I32" s="4">
        <v>13658059919</v>
      </c>
      <c r="J32" s="58" t="s">
        <v>264</v>
      </c>
      <c r="K32" s="62" t="s">
        <v>265</v>
      </c>
      <c r="L32" s="63" t="s">
        <v>266</v>
      </c>
      <c r="M32" s="53" t="s">
        <v>267</v>
      </c>
    </row>
    <row r="33" spans="1:13">
      <c r="A33" s="4"/>
      <c r="B33" s="4"/>
      <c r="C33" s="51"/>
      <c r="D33" s="52" t="s">
        <v>260</v>
      </c>
      <c r="E33" s="58" t="s">
        <v>43</v>
      </c>
      <c r="F33" s="4" t="s">
        <v>261</v>
      </c>
      <c r="G33" s="58" t="s">
        <v>269</v>
      </c>
      <c r="H33" s="4" t="s">
        <v>270</v>
      </c>
      <c r="I33" s="4">
        <v>15982487227</v>
      </c>
      <c r="J33" s="58" t="s">
        <v>264</v>
      </c>
      <c r="K33" s="62" t="s">
        <v>265</v>
      </c>
      <c r="L33" s="63" t="s">
        <v>266</v>
      </c>
      <c r="M33" s="53" t="s">
        <v>267</v>
      </c>
    </row>
    <row r="34" spans="1:13">
      <c r="A34" s="7" t="s">
        <v>66</v>
      </c>
      <c r="B34" s="7" t="s">
        <v>116</v>
      </c>
      <c r="C34" s="51"/>
      <c r="D34" s="52" t="s">
        <v>260</v>
      </c>
      <c r="E34" s="58" t="s">
        <v>104</v>
      </c>
      <c r="F34" s="4" t="s">
        <v>261</v>
      </c>
      <c r="G34" s="58" t="s">
        <v>271</v>
      </c>
      <c r="H34" s="4" t="s">
        <v>270</v>
      </c>
      <c r="I34" s="4">
        <v>15982487227</v>
      </c>
      <c r="J34" s="58" t="s">
        <v>264</v>
      </c>
      <c r="K34" s="62" t="s">
        <v>265</v>
      </c>
      <c r="L34" s="63" t="s">
        <v>266</v>
      </c>
      <c r="M34" s="53" t="s">
        <v>267</v>
      </c>
    </row>
    <row r="35" spans="1:13">
      <c r="A35" s="7" t="s">
        <v>82</v>
      </c>
      <c r="B35" s="7" t="s">
        <v>116</v>
      </c>
      <c r="C35" s="51"/>
      <c r="D35" s="52" t="s">
        <v>272</v>
      </c>
      <c r="E35" s="58" t="s">
        <v>273</v>
      </c>
      <c r="F35" s="4" t="s">
        <v>274</v>
      </c>
      <c r="G35" s="58" t="s">
        <v>275</v>
      </c>
      <c r="H35" s="4" t="s">
        <v>276</v>
      </c>
      <c r="I35" s="4">
        <v>17602827856</v>
      </c>
      <c r="J35" s="58" t="s">
        <v>277</v>
      </c>
      <c r="K35" s="63" t="s">
        <v>146</v>
      </c>
      <c r="L35" s="60"/>
      <c r="M35" s="53" t="s">
        <v>278</v>
      </c>
    </row>
    <row r="36" spans="1:13">
      <c r="A36" s="7" t="s">
        <v>45</v>
      </c>
      <c r="B36" s="7" t="s">
        <v>116</v>
      </c>
      <c r="C36" s="51"/>
      <c r="D36" s="52" t="s">
        <v>272</v>
      </c>
      <c r="E36" s="58" t="s">
        <v>279</v>
      </c>
      <c r="F36" s="4" t="s">
        <v>280</v>
      </c>
      <c r="G36" s="58" t="s">
        <v>281</v>
      </c>
      <c r="H36" s="4" t="s">
        <v>282</v>
      </c>
      <c r="I36" s="4">
        <v>15828538619</v>
      </c>
      <c r="J36" s="58" t="s">
        <v>283</v>
      </c>
      <c r="K36" s="63" t="s">
        <v>146</v>
      </c>
      <c r="L36" s="60"/>
      <c r="M36" s="53" t="s">
        <v>278</v>
      </c>
    </row>
    <row r="37" spans="1:13">
      <c r="A37" s="7" t="s">
        <v>21</v>
      </c>
      <c r="B37" s="7" t="s">
        <v>116</v>
      </c>
      <c r="C37" s="51"/>
      <c r="D37" s="52" t="s">
        <v>272</v>
      </c>
      <c r="E37" s="58" t="s">
        <v>78</v>
      </c>
      <c r="F37" s="4" t="s">
        <v>280</v>
      </c>
      <c r="G37" s="58" t="s">
        <v>284</v>
      </c>
      <c r="H37" s="4" t="s">
        <v>282</v>
      </c>
      <c r="I37" s="4">
        <v>15828538619</v>
      </c>
      <c r="J37" s="58" t="s">
        <v>285</v>
      </c>
      <c r="K37" s="63" t="s">
        <v>146</v>
      </c>
      <c r="L37" s="60"/>
      <c r="M37" s="53" t="s">
        <v>278</v>
      </c>
    </row>
    <row r="38" spans="1:13">
      <c r="A38" s="7" t="s">
        <v>58</v>
      </c>
      <c r="B38" s="7" t="s">
        <v>116</v>
      </c>
      <c r="C38" s="51"/>
      <c r="D38" s="52" t="s">
        <v>272</v>
      </c>
      <c r="E38" s="58" t="s">
        <v>54</v>
      </c>
      <c r="F38" s="4" t="s">
        <v>280</v>
      </c>
      <c r="G38" s="58" t="s">
        <v>286</v>
      </c>
      <c r="H38" s="4" t="s">
        <v>282</v>
      </c>
      <c r="I38" s="4">
        <v>15828538619</v>
      </c>
      <c r="J38" s="58" t="s">
        <v>283</v>
      </c>
      <c r="K38" s="63" t="s">
        <v>146</v>
      </c>
      <c r="L38" s="60"/>
      <c r="M38" s="53" t="s">
        <v>278</v>
      </c>
    </row>
    <row r="39" spans="1:13">
      <c r="A39" s="7" t="s">
        <v>46</v>
      </c>
      <c r="B39" s="7" t="s">
        <v>116</v>
      </c>
      <c r="C39" s="51"/>
      <c r="D39" s="52" t="s">
        <v>272</v>
      </c>
      <c r="E39" s="58" t="s">
        <v>29</v>
      </c>
      <c r="F39" s="4" t="s">
        <v>274</v>
      </c>
      <c r="G39" s="58" t="s">
        <v>287</v>
      </c>
      <c r="H39" s="4" t="s">
        <v>288</v>
      </c>
      <c r="I39" s="4">
        <v>13551450899</v>
      </c>
      <c r="J39" s="58" t="s">
        <v>285</v>
      </c>
      <c r="K39" s="63" t="s">
        <v>146</v>
      </c>
      <c r="L39" s="60"/>
      <c r="M39" s="53" t="s">
        <v>278</v>
      </c>
    </row>
    <row r="40" spans="1:13">
      <c r="A40" s="7" t="s">
        <v>22</v>
      </c>
      <c r="B40" s="7" t="s">
        <v>116</v>
      </c>
      <c r="C40" s="51"/>
      <c r="D40" s="52" t="s">
        <v>272</v>
      </c>
      <c r="E40" s="58" t="s">
        <v>25</v>
      </c>
      <c r="F40" s="4" t="s">
        <v>274</v>
      </c>
      <c r="G40" s="58" t="s">
        <v>289</v>
      </c>
      <c r="H40" s="4" t="s">
        <v>290</v>
      </c>
      <c r="I40" s="4">
        <v>18281865966</v>
      </c>
      <c r="J40" s="58" t="s">
        <v>291</v>
      </c>
      <c r="K40" s="63" t="s">
        <v>146</v>
      </c>
      <c r="L40" s="60"/>
      <c r="M40" s="53" t="s">
        <v>278</v>
      </c>
    </row>
    <row r="41" spans="1:13">
      <c r="A41" s="7" t="s">
        <v>292</v>
      </c>
      <c r="B41" s="7" t="s">
        <v>116</v>
      </c>
      <c r="C41" s="51"/>
      <c r="D41" s="52" t="s">
        <v>272</v>
      </c>
      <c r="E41" s="59" t="s">
        <v>63</v>
      </c>
      <c r="F41" s="4" t="s">
        <v>274</v>
      </c>
      <c r="G41" s="58" t="s">
        <v>293</v>
      </c>
      <c r="H41" s="4" t="s">
        <v>294</v>
      </c>
      <c r="I41" s="4">
        <v>18280895666</v>
      </c>
      <c r="J41" s="58" t="s">
        <v>295</v>
      </c>
      <c r="K41" s="63" t="s">
        <v>146</v>
      </c>
      <c r="L41" s="60"/>
      <c r="M41" s="53" t="s">
        <v>278</v>
      </c>
    </row>
    <row r="42" spans="1:13">
      <c r="A42" s="7" t="s">
        <v>296</v>
      </c>
      <c r="B42" s="7" t="s">
        <v>116</v>
      </c>
      <c r="C42" s="51"/>
      <c r="D42" s="52" t="s">
        <v>272</v>
      </c>
      <c r="E42" s="58" t="s">
        <v>297</v>
      </c>
      <c r="F42" s="4" t="s">
        <v>274</v>
      </c>
      <c r="G42" s="58" t="s">
        <v>298</v>
      </c>
      <c r="H42" s="4" t="s">
        <v>294</v>
      </c>
      <c r="I42" s="4">
        <v>18280895667</v>
      </c>
      <c r="J42" s="58" t="s">
        <v>295</v>
      </c>
      <c r="K42" s="63" t="s">
        <v>146</v>
      </c>
      <c r="L42" s="60"/>
      <c r="M42" s="53" t="s">
        <v>278</v>
      </c>
    </row>
    <row r="43" spans="1:13">
      <c r="A43" s="4"/>
      <c r="B43" s="4"/>
      <c r="C43" s="51"/>
      <c r="D43" s="52" t="s">
        <v>272</v>
      </c>
      <c r="E43" s="58" t="s">
        <v>299</v>
      </c>
      <c r="F43" s="4" t="s">
        <v>274</v>
      </c>
      <c r="G43" s="58" t="s">
        <v>300</v>
      </c>
      <c r="H43" s="4" t="s">
        <v>301</v>
      </c>
      <c r="I43" s="4">
        <v>18302894198</v>
      </c>
      <c r="J43" s="58" t="s">
        <v>295</v>
      </c>
      <c r="K43" s="63" t="s">
        <v>146</v>
      </c>
      <c r="L43" s="60"/>
      <c r="M43" s="53" t="s">
        <v>278</v>
      </c>
    </row>
    <row r="44" spans="1:13">
      <c r="A44" s="7" t="s">
        <v>302</v>
      </c>
      <c r="B44" s="7" t="s">
        <v>116</v>
      </c>
      <c r="C44" s="51"/>
      <c r="D44" s="52" t="s">
        <v>272</v>
      </c>
      <c r="E44" s="58" t="s">
        <v>303</v>
      </c>
      <c r="F44" s="4" t="s">
        <v>274</v>
      </c>
      <c r="G44" s="58" t="s">
        <v>304</v>
      </c>
      <c r="H44" s="4" t="s">
        <v>294</v>
      </c>
      <c r="I44" s="4">
        <v>18280895666</v>
      </c>
      <c r="J44" s="58" t="s">
        <v>295</v>
      </c>
      <c r="K44" s="63" t="s">
        <v>146</v>
      </c>
      <c r="L44" s="60"/>
      <c r="M44" s="53" t="s">
        <v>278</v>
      </c>
    </row>
    <row r="45" spans="1:13">
      <c r="A45" s="7" t="s">
        <v>140</v>
      </c>
      <c r="B45" s="7" t="s">
        <v>116</v>
      </c>
      <c r="D45" s="52" t="s">
        <v>272</v>
      </c>
      <c r="E45" s="58" t="s">
        <v>108</v>
      </c>
      <c r="F45" s="4" t="s">
        <v>274</v>
      </c>
      <c r="G45" s="58" t="s">
        <v>305</v>
      </c>
      <c r="H45" s="4" t="s">
        <v>294</v>
      </c>
      <c r="I45" s="4">
        <v>18280895666</v>
      </c>
      <c r="J45" s="58" t="s">
        <v>295</v>
      </c>
      <c r="K45" s="63" t="s">
        <v>146</v>
      </c>
      <c r="L45" s="63" t="s">
        <v>306</v>
      </c>
      <c r="M45" s="53" t="s">
        <v>278</v>
      </c>
    </row>
    <row r="46" spans="1:13">
      <c r="A46" s="7" t="s">
        <v>307</v>
      </c>
      <c r="B46" s="7" t="s">
        <v>116</v>
      </c>
      <c r="D46" s="52" t="s">
        <v>272</v>
      </c>
      <c r="E46" s="58" t="s">
        <v>308</v>
      </c>
      <c r="F46" s="4" t="s">
        <v>274</v>
      </c>
      <c r="G46" s="58" t="s">
        <v>309</v>
      </c>
      <c r="H46" s="4" t="s">
        <v>294</v>
      </c>
      <c r="I46" s="4">
        <v>18280895666</v>
      </c>
      <c r="J46" s="58" t="s">
        <v>295</v>
      </c>
      <c r="K46" s="63" t="s">
        <v>146</v>
      </c>
      <c r="L46" s="63" t="s">
        <v>310</v>
      </c>
      <c r="M46" s="53" t="s">
        <v>278</v>
      </c>
    </row>
    <row r="47" spans="1:13">
      <c r="A47" s="7" t="s">
        <v>311</v>
      </c>
      <c r="B47" s="7" t="s">
        <v>116</v>
      </c>
      <c r="D47" s="52" t="s">
        <v>272</v>
      </c>
      <c r="E47" s="58" t="s">
        <v>64</v>
      </c>
      <c r="F47" s="4" t="s">
        <v>274</v>
      </c>
      <c r="G47" s="58" t="s">
        <v>312</v>
      </c>
      <c r="H47" s="4" t="s">
        <v>313</v>
      </c>
      <c r="I47" s="4">
        <v>18302833536</v>
      </c>
      <c r="J47" s="58" t="s">
        <v>295</v>
      </c>
      <c r="K47" s="63" t="s">
        <v>146</v>
      </c>
      <c r="L47" s="60"/>
      <c r="M47" s="53" t="s">
        <v>278</v>
      </c>
    </row>
    <row r="48" spans="1:13">
      <c r="A48" s="7" t="s">
        <v>314</v>
      </c>
      <c r="B48" s="7" t="s">
        <v>116</v>
      </c>
      <c r="D48" s="52" t="s">
        <v>272</v>
      </c>
      <c r="E48" s="58" t="s">
        <v>74</v>
      </c>
      <c r="F48" s="4" t="s">
        <v>274</v>
      </c>
      <c r="G48" s="58" t="s">
        <v>315</v>
      </c>
      <c r="H48" s="4" t="s">
        <v>316</v>
      </c>
      <c r="I48" s="4">
        <v>18820030907</v>
      </c>
      <c r="J48" s="58" t="s">
        <v>317</v>
      </c>
      <c r="K48" s="63" t="s">
        <v>146</v>
      </c>
      <c r="L48" s="60"/>
      <c r="M48" s="53" t="s">
        <v>278</v>
      </c>
    </row>
    <row r="49" spans="1:13">
      <c r="A49" s="7" t="s">
        <v>141</v>
      </c>
      <c r="B49" s="7" t="s">
        <v>116</v>
      </c>
      <c r="D49" s="52" t="s">
        <v>272</v>
      </c>
      <c r="E49" s="58" t="s">
        <v>318</v>
      </c>
      <c r="F49" s="4" t="s">
        <v>274</v>
      </c>
      <c r="G49" s="58" t="s">
        <v>319</v>
      </c>
      <c r="H49" s="4" t="s">
        <v>316</v>
      </c>
      <c r="I49" s="4">
        <v>18820030907</v>
      </c>
      <c r="J49" s="58" t="s">
        <v>295</v>
      </c>
      <c r="K49" s="63" t="s">
        <v>146</v>
      </c>
      <c r="L49" s="60"/>
      <c r="M49" s="53" t="s">
        <v>278</v>
      </c>
    </row>
    <row r="50" spans="1:13">
      <c r="A50" s="7" t="s">
        <v>142</v>
      </c>
      <c r="B50" s="7" t="s">
        <v>116</v>
      </c>
      <c r="D50" s="52" t="s">
        <v>272</v>
      </c>
      <c r="E50" s="58" t="s">
        <v>79</v>
      </c>
      <c r="F50" s="4" t="s">
        <v>274</v>
      </c>
      <c r="G50" s="58" t="s">
        <v>320</v>
      </c>
      <c r="H50" s="4" t="s">
        <v>321</v>
      </c>
      <c r="I50" s="4">
        <v>13281725223</v>
      </c>
      <c r="J50" s="58" t="s">
        <v>295</v>
      </c>
      <c r="K50" s="63" t="s">
        <v>146</v>
      </c>
      <c r="L50" s="60"/>
      <c r="M50" s="53" t="s">
        <v>278</v>
      </c>
    </row>
    <row r="51" spans="1:13">
      <c r="A51" s="7" t="s">
        <v>322</v>
      </c>
      <c r="B51" s="7" t="s">
        <v>116</v>
      </c>
      <c r="D51" s="52" t="s">
        <v>272</v>
      </c>
      <c r="E51" s="58" t="s">
        <v>84</v>
      </c>
      <c r="F51" s="4" t="s">
        <v>280</v>
      </c>
      <c r="G51" s="58" t="s">
        <v>323</v>
      </c>
      <c r="H51" s="4" t="s">
        <v>324</v>
      </c>
      <c r="I51" s="4">
        <v>13527304849</v>
      </c>
      <c r="J51" s="58" t="s">
        <v>317</v>
      </c>
      <c r="K51" s="63" t="s">
        <v>146</v>
      </c>
      <c r="L51" s="60"/>
      <c r="M51" s="53" t="s">
        <v>278</v>
      </c>
    </row>
    <row r="52" spans="1:13">
      <c r="A52" s="7" t="s">
        <v>325</v>
      </c>
      <c r="B52" s="7" t="s">
        <v>116</v>
      </c>
      <c r="D52" s="52" t="s">
        <v>272</v>
      </c>
      <c r="E52" s="58" t="s">
        <v>70</v>
      </c>
      <c r="F52" s="4" t="s">
        <v>280</v>
      </c>
      <c r="G52" s="58" t="s">
        <v>326</v>
      </c>
      <c r="H52" s="4" t="s">
        <v>327</v>
      </c>
      <c r="I52" s="4">
        <v>13518257339</v>
      </c>
      <c r="J52" s="58" t="s">
        <v>328</v>
      </c>
      <c r="K52" s="63" t="s">
        <v>146</v>
      </c>
      <c r="L52" s="60"/>
      <c r="M52" s="53" t="s">
        <v>278</v>
      </c>
    </row>
    <row r="53" spans="4:13">
      <c r="D53" s="52" t="s">
        <v>272</v>
      </c>
      <c r="E53" s="58" t="s">
        <v>329</v>
      </c>
      <c r="F53" s="4" t="s">
        <v>280</v>
      </c>
      <c r="G53" s="58" t="s">
        <v>330</v>
      </c>
      <c r="H53" s="4" t="s">
        <v>331</v>
      </c>
      <c r="I53" s="4">
        <v>18398563998</v>
      </c>
      <c r="J53" s="58" t="s">
        <v>317</v>
      </c>
      <c r="K53" s="63" t="s">
        <v>146</v>
      </c>
      <c r="L53" s="60"/>
      <c r="M53" s="53" t="s">
        <v>278</v>
      </c>
    </row>
    <row r="54" spans="4:13">
      <c r="D54" s="52" t="s">
        <v>272</v>
      </c>
      <c r="E54" s="58" t="s">
        <v>332</v>
      </c>
      <c r="F54" s="4" t="s">
        <v>280</v>
      </c>
      <c r="G54" s="58" t="s">
        <v>333</v>
      </c>
      <c r="H54" s="4" t="s">
        <v>331</v>
      </c>
      <c r="I54" s="4">
        <v>18398563998</v>
      </c>
      <c r="J54" s="58" t="s">
        <v>317</v>
      </c>
      <c r="K54" s="63" t="s">
        <v>146</v>
      </c>
      <c r="L54" s="60"/>
      <c r="M54" s="53" t="s">
        <v>278</v>
      </c>
    </row>
    <row r="55" spans="4:13">
      <c r="D55" s="52" t="s">
        <v>272</v>
      </c>
      <c r="E55" s="58" t="s">
        <v>50</v>
      </c>
      <c r="F55" s="4" t="s">
        <v>280</v>
      </c>
      <c r="G55" s="58" t="s">
        <v>334</v>
      </c>
      <c r="H55" s="4" t="s">
        <v>331</v>
      </c>
      <c r="I55" s="4">
        <v>18398563998</v>
      </c>
      <c r="J55" s="58" t="s">
        <v>317</v>
      </c>
      <c r="K55" s="63" t="s">
        <v>146</v>
      </c>
      <c r="L55" s="60"/>
      <c r="M55" s="53" t="s">
        <v>278</v>
      </c>
    </row>
    <row r="56" spans="4:13">
      <c r="D56" s="52" t="s">
        <v>272</v>
      </c>
      <c r="E56" s="58" t="s">
        <v>120</v>
      </c>
      <c r="F56" s="4" t="s">
        <v>280</v>
      </c>
      <c r="G56" s="58" t="s">
        <v>335</v>
      </c>
      <c r="H56" s="4" t="s">
        <v>331</v>
      </c>
      <c r="I56" s="4">
        <v>18398563998</v>
      </c>
      <c r="J56" s="58" t="s">
        <v>295</v>
      </c>
      <c r="K56" s="63" t="s">
        <v>146</v>
      </c>
      <c r="L56" s="60"/>
      <c r="M56" s="53" t="s">
        <v>278</v>
      </c>
    </row>
    <row r="57" spans="4:13">
      <c r="D57" s="52" t="s">
        <v>272</v>
      </c>
      <c r="E57" s="58" t="s">
        <v>87</v>
      </c>
      <c r="F57" s="4" t="s">
        <v>280</v>
      </c>
      <c r="G57" s="58" t="s">
        <v>336</v>
      </c>
      <c r="H57" s="4" t="s">
        <v>337</v>
      </c>
      <c r="I57" s="4">
        <v>13518183653</v>
      </c>
      <c r="J57" s="58" t="s">
        <v>295</v>
      </c>
      <c r="K57" s="63" t="s">
        <v>146</v>
      </c>
      <c r="L57" s="60"/>
      <c r="M57" s="53" t="s">
        <v>278</v>
      </c>
    </row>
    <row r="58" spans="4:13">
      <c r="D58" s="52" t="s">
        <v>272</v>
      </c>
      <c r="E58" s="58" t="s">
        <v>338</v>
      </c>
      <c r="F58" s="4" t="s">
        <v>280</v>
      </c>
      <c r="G58" s="58" t="s">
        <v>339</v>
      </c>
      <c r="H58" s="4" t="s">
        <v>331</v>
      </c>
      <c r="I58" s="4">
        <v>18398563998</v>
      </c>
      <c r="J58" s="58" t="s">
        <v>317</v>
      </c>
      <c r="K58" s="63" t="s">
        <v>146</v>
      </c>
      <c r="L58" s="60"/>
      <c r="M58" s="53" t="s">
        <v>278</v>
      </c>
    </row>
    <row r="59" spans="4:13">
      <c r="D59" s="52" t="s">
        <v>272</v>
      </c>
      <c r="E59" s="58" t="s">
        <v>340</v>
      </c>
      <c r="F59" s="4" t="s">
        <v>280</v>
      </c>
      <c r="G59" s="58" t="s">
        <v>341</v>
      </c>
      <c r="H59" s="4" t="s">
        <v>331</v>
      </c>
      <c r="I59" s="4">
        <v>18398563998</v>
      </c>
      <c r="J59" s="58" t="s">
        <v>317</v>
      </c>
      <c r="K59" s="63" t="s">
        <v>146</v>
      </c>
      <c r="L59" s="60"/>
      <c r="M59" s="53" t="s">
        <v>278</v>
      </c>
    </row>
    <row r="60" spans="4:13">
      <c r="D60" s="52" t="s">
        <v>272</v>
      </c>
      <c r="E60" s="58" t="s">
        <v>75</v>
      </c>
      <c r="F60" s="4" t="s">
        <v>280</v>
      </c>
      <c r="G60" s="58" t="s">
        <v>342</v>
      </c>
      <c r="H60" s="4" t="s">
        <v>331</v>
      </c>
      <c r="I60" s="4">
        <v>18398563998</v>
      </c>
      <c r="J60" s="58" t="s">
        <v>317</v>
      </c>
      <c r="K60" s="63" t="s">
        <v>146</v>
      </c>
      <c r="L60" s="60"/>
      <c r="M60" s="53" t="s">
        <v>278</v>
      </c>
    </row>
    <row r="61" spans="4:13">
      <c r="D61" s="57" t="s">
        <v>343</v>
      </c>
      <c r="E61" s="58" t="s">
        <v>344</v>
      </c>
      <c r="F61" s="4" t="s">
        <v>345</v>
      </c>
      <c r="G61" s="58" t="str">
        <f t="shared" ref="G61:G105" si="0">"("&amp;E61&amp;")"&amp;"四川省南充市顺庆区搬罾街道学府大道二段"</f>
        <v>(五冶钢构医学科学产业园建设项目房建一部-一标)四川省南充市顺庆区搬罾街道学府大道二段</v>
      </c>
      <c r="H61" s="4" t="s">
        <v>346</v>
      </c>
      <c r="I61" s="4">
        <v>18141337338</v>
      </c>
      <c r="J61" s="58" t="s">
        <v>347</v>
      </c>
      <c r="K61" s="63" t="s">
        <v>118</v>
      </c>
      <c r="L61" s="60"/>
      <c r="M61" s="53" t="s">
        <v>348</v>
      </c>
    </row>
    <row r="62" spans="4:13">
      <c r="D62" s="57" t="s">
        <v>343</v>
      </c>
      <c r="E62" s="58" t="s">
        <v>349</v>
      </c>
      <c r="F62" s="4" t="s">
        <v>345</v>
      </c>
      <c r="G62" s="58" t="str">
        <f t="shared" si="0"/>
        <v>(五冶钢构医学科学产业园建设项目房建一部-一标（2-4）)四川省南充市顺庆区搬罾街道学府大道二段</v>
      </c>
      <c r="H62" s="4" t="s">
        <v>346</v>
      </c>
      <c r="I62" s="4">
        <v>18141337338</v>
      </c>
      <c r="J62" s="58" t="s">
        <v>347</v>
      </c>
      <c r="K62" s="63" t="s">
        <v>118</v>
      </c>
      <c r="L62" s="60"/>
      <c r="M62" s="53" t="s">
        <v>348</v>
      </c>
    </row>
    <row r="63" spans="4:13">
      <c r="D63" s="57" t="s">
        <v>343</v>
      </c>
      <c r="E63" s="58" t="s">
        <v>350</v>
      </c>
      <c r="F63" s="4" t="s">
        <v>345</v>
      </c>
      <c r="G63" s="58" t="str">
        <f t="shared" si="0"/>
        <v>(五冶钢构医学科学产业园建设项目房建一部-一标（2-5）)四川省南充市顺庆区搬罾街道学府大道二段</v>
      </c>
      <c r="H63" s="4" t="s">
        <v>346</v>
      </c>
      <c r="I63" s="4">
        <v>18141337338</v>
      </c>
      <c r="J63" s="58" t="s">
        <v>347</v>
      </c>
      <c r="K63" s="63" t="s">
        <v>118</v>
      </c>
      <c r="L63" s="60"/>
      <c r="M63" s="53" t="s">
        <v>348</v>
      </c>
    </row>
    <row r="64" spans="4:13">
      <c r="D64" s="57" t="s">
        <v>343</v>
      </c>
      <c r="E64" s="58" t="s">
        <v>98</v>
      </c>
      <c r="F64" s="4" t="s">
        <v>345</v>
      </c>
      <c r="G64" s="58" t="str">
        <f t="shared" si="0"/>
        <v>(五冶钢构医学科学产业园建设项目房建一部-一标（2-6）)四川省南充市顺庆区搬罾街道学府大道二段</v>
      </c>
      <c r="H64" s="4" t="s">
        <v>346</v>
      </c>
      <c r="I64" s="4">
        <v>18141337338</v>
      </c>
      <c r="J64" s="58" t="s">
        <v>347</v>
      </c>
      <c r="K64" s="63" t="s">
        <v>118</v>
      </c>
      <c r="L64" s="60"/>
      <c r="M64" s="53" t="s">
        <v>348</v>
      </c>
    </row>
    <row r="65" spans="4:13">
      <c r="D65" s="57" t="s">
        <v>343</v>
      </c>
      <c r="E65" s="58" t="s">
        <v>351</v>
      </c>
      <c r="F65" s="4" t="s">
        <v>345</v>
      </c>
      <c r="G65" s="58" t="str">
        <f t="shared" si="0"/>
        <v>(五冶钢构医学科学产业园建设项目房建一部-一标（2-7）)四川省南充市顺庆区搬罾街道学府大道二段</v>
      </c>
      <c r="H65" s="4" t="s">
        <v>346</v>
      </c>
      <c r="I65" s="4">
        <v>18141337338</v>
      </c>
      <c r="J65" s="58" t="s">
        <v>347</v>
      </c>
      <c r="K65" s="63" t="s">
        <v>118</v>
      </c>
      <c r="L65" s="60"/>
      <c r="M65" s="53" t="s">
        <v>348</v>
      </c>
    </row>
    <row r="66" spans="4:13">
      <c r="D66" s="57" t="s">
        <v>343</v>
      </c>
      <c r="E66" s="58" t="s">
        <v>352</v>
      </c>
      <c r="F66" s="4" t="s">
        <v>345</v>
      </c>
      <c r="G66" s="58" t="str">
        <f t="shared" si="0"/>
        <v>(五冶钢构医学科学产业园建设项目房建一部-二标（3-2）)四川省南充市顺庆区搬罾街道学府大道二段</v>
      </c>
      <c r="H66" s="4" t="s">
        <v>346</v>
      </c>
      <c r="I66" s="4">
        <v>18141337338</v>
      </c>
      <c r="J66" s="58" t="s">
        <v>347</v>
      </c>
      <c r="K66" s="63" t="s">
        <v>118</v>
      </c>
      <c r="L66" s="60"/>
      <c r="M66" s="53" t="s">
        <v>348</v>
      </c>
    </row>
    <row r="67" spans="4:13">
      <c r="D67" s="57" t="s">
        <v>343</v>
      </c>
      <c r="E67" s="58" t="s">
        <v>353</v>
      </c>
      <c r="F67" s="4" t="s">
        <v>345</v>
      </c>
      <c r="G67" s="58" t="str">
        <f t="shared" si="0"/>
        <v>(五冶钢构医学科学产业园建设项目房建一部-二标（3-3）)四川省南充市顺庆区搬罾街道学府大道二段</v>
      </c>
      <c r="H67" s="4" t="s">
        <v>346</v>
      </c>
      <c r="I67" s="4">
        <v>18141337338</v>
      </c>
      <c r="J67" s="58" t="s">
        <v>347</v>
      </c>
      <c r="K67" s="63" t="s">
        <v>118</v>
      </c>
      <c r="L67" s="60"/>
      <c r="M67" s="53" t="s">
        <v>348</v>
      </c>
    </row>
    <row r="68" spans="4:13">
      <c r="D68" s="57" t="s">
        <v>343</v>
      </c>
      <c r="E68" s="58" t="s">
        <v>354</v>
      </c>
      <c r="F68" s="4" t="s">
        <v>345</v>
      </c>
      <c r="G68" s="58" t="str">
        <f t="shared" si="0"/>
        <v>(五冶钢构医学科学产业园建设项目房建一部-三标（2-1）)四川省南充市顺庆区搬罾街道学府大道二段</v>
      </c>
      <c r="H68" s="4" t="s">
        <v>346</v>
      </c>
      <c r="I68" s="4">
        <v>18141337338</v>
      </c>
      <c r="J68" s="58" t="s">
        <v>347</v>
      </c>
      <c r="K68" s="63" t="s">
        <v>118</v>
      </c>
      <c r="L68" s="60"/>
      <c r="M68" s="53" t="s">
        <v>348</v>
      </c>
    </row>
    <row r="69" spans="4:13">
      <c r="D69" s="57" t="s">
        <v>343</v>
      </c>
      <c r="E69" s="58" t="s">
        <v>355</v>
      </c>
      <c r="F69" s="4" t="s">
        <v>345</v>
      </c>
      <c r="G69" s="58" t="str">
        <f t="shared" si="0"/>
        <v>(五冶钢构医学科学产业园建设项目房建一部-三标（2-2）)四川省南充市顺庆区搬罾街道学府大道二段</v>
      </c>
      <c r="H69" s="4" t="s">
        <v>346</v>
      </c>
      <c r="I69" s="4">
        <v>18141337338</v>
      </c>
      <c r="J69" s="58" t="s">
        <v>347</v>
      </c>
      <c r="K69" s="63" t="s">
        <v>118</v>
      </c>
      <c r="L69" s="60"/>
      <c r="M69" s="53" t="s">
        <v>348</v>
      </c>
    </row>
    <row r="70" spans="4:13">
      <c r="D70" s="57" t="s">
        <v>343</v>
      </c>
      <c r="E70" s="58" t="s">
        <v>356</v>
      </c>
      <c r="F70" s="4" t="s">
        <v>345</v>
      </c>
      <c r="G70" s="58" t="str">
        <f t="shared" si="0"/>
        <v>(五冶钢构医学科学产业园建设项目房建一部-三标（2-3）)四川省南充市顺庆区搬罾街道学府大道二段</v>
      </c>
      <c r="H70" s="4" t="s">
        <v>346</v>
      </c>
      <c r="I70" s="4">
        <v>18141337338</v>
      </c>
      <c r="J70" s="58" t="s">
        <v>347</v>
      </c>
      <c r="K70" s="63" t="s">
        <v>118</v>
      </c>
      <c r="L70" s="60"/>
      <c r="M70" s="53" t="s">
        <v>348</v>
      </c>
    </row>
    <row r="71" spans="4:13">
      <c r="D71" s="57" t="s">
        <v>343</v>
      </c>
      <c r="E71" s="58" t="s">
        <v>357</v>
      </c>
      <c r="F71" s="4" t="s">
        <v>345</v>
      </c>
      <c r="G71" s="58" t="str">
        <f t="shared" si="0"/>
        <v>(五冶钢构医学科学产业园建设项目房建一部-四标（3-4）)四川省南充市顺庆区搬罾街道学府大道二段</v>
      </c>
      <c r="H71" s="4" t="s">
        <v>346</v>
      </c>
      <c r="I71" s="4">
        <v>18141337338</v>
      </c>
      <c r="J71" s="58" t="s">
        <v>347</v>
      </c>
      <c r="K71" s="63" t="s">
        <v>118</v>
      </c>
      <c r="L71" s="60"/>
      <c r="M71" s="53" t="s">
        <v>348</v>
      </c>
    </row>
    <row r="72" spans="4:13">
      <c r="D72" s="57" t="s">
        <v>343</v>
      </c>
      <c r="E72" s="58" t="s">
        <v>358</v>
      </c>
      <c r="F72" s="4" t="s">
        <v>345</v>
      </c>
      <c r="G72" s="58" t="str">
        <f t="shared" si="0"/>
        <v>(五冶钢构医学科学产业园建设项目房建一部-四标（3-5）)四川省南充市顺庆区搬罾街道学府大道二段</v>
      </c>
      <c r="H72" s="4" t="s">
        <v>346</v>
      </c>
      <c r="I72" s="4">
        <v>18141337338</v>
      </c>
      <c r="J72" s="58" t="s">
        <v>347</v>
      </c>
      <c r="K72" s="63" t="s">
        <v>118</v>
      </c>
      <c r="L72" s="60"/>
      <c r="M72" s="53" t="s">
        <v>348</v>
      </c>
    </row>
    <row r="73" spans="4:13">
      <c r="D73" s="57" t="s">
        <v>343</v>
      </c>
      <c r="E73" s="58" t="s">
        <v>359</v>
      </c>
      <c r="F73" s="4" t="s">
        <v>345</v>
      </c>
      <c r="G73" s="58" t="str">
        <f t="shared" si="0"/>
        <v>(五冶钢构医学科学产业园建设项目房建一部-四标（3-6）)四川省南充市顺庆区搬罾街道学府大道二段</v>
      </c>
      <c r="H73" s="4" t="s">
        <v>346</v>
      </c>
      <c r="I73" s="4">
        <v>18141337338</v>
      </c>
      <c r="J73" s="58" t="s">
        <v>347</v>
      </c>
      <c r="K73" s="63" t="s">
        <v>118</v>
      </c>
      <c r="L73" s="60"/>
      <c r="M73" s="53" t="s">
        <v>348</v>
      </c>
    </row>
    <row r="74" spans="4:13">
      <c r="D74" s="57" t="s">
        <v>343</v>
      </c>
      <c r="E74" s="58" t="s">
        <v>360</v>
      </c>
      <c r="F74" s="4" t="s">
        <v>345</v>
      </c>
      <c r="G74" s="58" t="str">
        <f t="shared" si="0"/>
        <v>(五冶钢构医学科学产业园建设项目房建一部-四标（3-7）)四川省南充市顺庆区搬罾街道学府大道二段</v>
      </c>
      <c r="H74" s="4" t="s">
        <v>346</v>
      </c>
      <c r="I74" s="4">
        <v>18141337338</v>
      </c>
      <c r="J74" s="58" t="s">
        <v>347</v>
      </c>
      <c r="K74" s="63" t="s">
        <v>118</v>
      </c>
      <c r="L74" s="60"/>
      <c r="M74" s="53" t="s">
        <v>348</v>
      </c>
    </row>
    <row r="75" spans="4:13">
      <c r="D75" s="57" t="s">
        <v>343</v>
      </c>
      <c r="E75" s="58" t="s">
        <v>361</v>
      </c>
      <c r="F75" s="4" t="s">
        <v>345</v>
      </c>
      <c r="G75" s="58" t="str">
        <f t="shared" si="0"/>
        <v>(五冶钢构医学科学产业园建设项目房建一部-五标（校医院6-1）)四川省南充市顺庆区搬罾街道学府大道二段</v>
      </c>
      <c r="H75" s="4" t="s">
        <v>346</v>
      </c>
      <c r="I75" s="4">
        <v>18141337338</v>
      </c>
      <c r="J75" s="58" t="s">
        <v>347</v>
      </c>
      <c r="K75" s="63" t="s">
        <v>118</v>
      </c>
      <c r="L75" s="60"/>
      <c r="M75" s="53" t="s">
        <v>348</v>
      </c>
    </row>
    <row r="76" spans="4:13">
      <c r="D76" s="57" t="s">
        <v>343</v>
      </c>
      <c r="E76" s="58" t="s">
        <v>362</v>
      </c>
      <c r="F76" s="4" t="s">
        <v>345</v>
      </c>
      <c r="G76" s="58" t="str">
        <f t="shared" si="0"/>
        <v>(五冶钢构医学科学产业园建设项目房建一部-六标（3-1）)四川省南充市顺庆区搬罾街道学府大道二段</v>
      </c>
      <c r="H76" s="4" t="s">
        <v>346</v>
      </c>
      <c r="I76" s="4">
        <v>18141337338</v>
      </c>
      <c r="J76" s="58" t="s">
        <v>347</v>
      </c>
      <c r="K76" s="63" t="s">
        <v>118</v>
      </c>
      <c r="L76" s="60"/>
      <c r="M76" s="53" t="s">
        <v>348</v>
      </c>
    </row>
    <row r="77" spans="4:13">
      <c r="D77" s="57" t="s">
        <v>343</v>
      </c>
      <c r="E77" s="58" t="s">
        <v>363</v>
      </c>
      <c r="F77" s="4" t="s">
        <v>345</v>
      </c>
      <c r="G77" s="58" t="str">
        <f t="shared" si="0"/>
        <v>(五冶钢构医学科学产业园建设项目房建二部-一标（1-3）)四川省南充市顺庆区搬罾街道学府大道二段</v>
      </c>
      <c r="H77" s="4" t="s">
        <v>364</v>
      </c>
      <c r="I77" s="4">
        <v>19950525030</v>
      </c>
      <c r="J77" s="58" t="s">
        <v>347</v>
      </c>
      <c r="K77" s="63" t="s">
        <v>118</v>
      </c>
      <c r="L77" s="60"/>
      <c r="M77" s="53" t="s">
        <v>348</v>
      </c>
    </row>
    <row r="78" spans="4:13">
      <c r="D78" s="57" t="s">
        <v>343</v>
      </c>
      <c r="E78" s="58" t="s">
        <v>365</v>
      </c>
      <c r="F78" s="4" t="s">
        <v>345</v>
      </c>
      <c r="G78" s="58" t="str">
        <f t="shared" si="0"/>
        <v>(五冶钢构医学科学产业园建设项目房建二部-一标（1-4）)四川省南充市顺庆区搬罾街道学府大道二段</v>
      </c>
      <c r="H78" s="4" t="s">
        <v>364</v>
      </c>
      <c r="I78" s="4">
        <v>19950525030</v>
      </c>
      <c r="J78" s="58" t="s">
        <v>347</v>
      </c>
      <c r="K78" s="63" t="s">
        <v>118</v>
      </c>
      <c r="L78" s="60"/>
      <c r="M78" s="53" t="s">
        <v>348</v>
      </c>
    </row>
    <row r="79" spans="4:13">
      <c r="D79" s="57" t="s">
        <v>343</v>
      </c>
      <c r="E79" s="58" t="s">
        <v>366</v>
      </c>
      <c r="F79" s="4" t="s">
        <v>345</v>
      </c>
      <c r="G79" s="58" t="str">
        <f t="shared" si="0"/>
        <v>(五冶钢构医学科学产业园建设项目房建二部-一标（1-6）)四川省南充市顺庆区搬罾街道学府大道二段</v>
      </c>
      <c r="H79" s="4" t="s">
        <v>364</v>
      </c>
      <c r="I79" s="4">
        <v>19950525030</v>
      </c>
      <c r="J79" s="58" t="s">
        <v>347</v>
      </c>
      <c r="K79" s="63" t="s">
        <v>118</v>
      </c>
      <c r="L79" s="60"/>
      <c r="M79" s="53" t="s">
        <v>348</v>
      </c>
    </row>
    <row r="80" spans="4:13">
      <c r="D80" s="57" t="s">
        <v>343</v>
      </c>
      <c r="E80" s="58" t="s">
        <v>367</v>
      </c>
      <c r="F80" s="4" t="s">
        <v>345</v>
      </c>
      <c r="G80" s="58" t="str">
        <f t="shared" si="0"/>
        <v>(五冶钢构医学科学产业园建设项目房建二部-一标（1-7）)四川省南充市顺庆区搬罾街道学府大道二段</v>
      </c>
      <c r="H80" s="4" t="s">
        <v>364</v>
      </c>
      <c r="I80" s="4">
        <v>19950525030</v>
      </c>
      <c r="J80" s="58" t="s">
        <v>347</v>
      </c>
      <c r="K80" s="63" t="s">
        <v>118</v>
      </c>
      <c r="L80" s="60"/>
      <c r="M80" s="53" t="s">
        <v>348</v>
      </c>
    </row>
    <row r="81" spans="4:13">
      <c r="D81" s="57" t="s">
        <v>343</v>
      </c>
      <c r="E81" s="58" t="s">
        <v>368</v>
      </c>
      <c r="F81" s="4" t="s">
        <v>345</v>
      </c>
      <c r="G81" s="58" t="str">
        <f t="shared" si="0"/>
        <v>(五冶钢构医学科学产业园建设项目房建二部-二标（图情信息中心1-1）)四川省南充市顺庆区搬罾街道学府大道二段</v>
      </c>
      <c r="H81" s="4" t="s">
        <v>364</v>
      </c>
      <c r="I81" s="4">
        <v>19950525030</v>
      </c>
      <c r="J81" s="58" t="s">
        <v>347</v>
      </c>
      <c r="K81" s="63" t="s">
        <v>118</v>
      </c>
      <c r="L81" s="60"/>
      <c r="M81" s="53" t="s">
        <v>348</v>
      </c>
    </row>
    <row r="82" spans="4:13">
      <c r="D82" s="57" t="s">
        <v>343</v>
      </c>
      <c r="E82" s="58" t="s">
        <v>59</v>
      </c>
      <c r="F82" s="4" t="s">
        <v>345</v>
      </c>
      <c r="G82" s="58" t="str">
        <f t="shared" si="0"/>
        <v>(五冶钢构医学科学产业园建设项目房建二部-三标（1-2）)四川省南充市顺庆区搬罾街道学府大道二段</v>
      </c>
      <c r="H82" s="4" t="s">
        <v>364</v>
      </c>
      <c r="I82" s="4">
        <v>19950525030</v>
      </c>
      <c r="J82" s="58" t="s">
        <v>347</v>
      </c>
      <c r="K82" s="63" t="s">
        <v>118</v>
      </c>
      <c r="L82" s="60"/>
      <c r="M82" s="53" t="s">
        <v>348</v>
      </c>
    </row>
    <row r="83" spans="4:13">
      <c r="D83" s="57" t="s">
        <v>343</v>
      </c>
      <c r="E83" s="58" t="s">
        <v>71</v>
      </c>
      <c r="F83" s="4" t="s">
        <v>345</v>
      </c>
      <c r="G83" s="58" t="str">
        <f t="shared" si="0"/>
        <v>(五冶钢构医学科学产业园建设项目房建二部-三标（1-5）)四川省南充市顺庆区搬罾街道学府大道二段</v>
      </c>
      <c r="H83" s="4" t="s">
        <v>364</v>
      </c>
      <c r="I83" s="4">
        <v>19950525030</v>
      </c>
      <c r="J83" s="58" t="s">
        <v>347</v>
      </c>
      <c r="K83" s="63" t="s">
        <v>118</v>
      </c>
      <c r="L83" s="60"/>
      <c r="M83" s="53" t="s">
        <v>348</v>
      </c>
    </row>
    <row r="84" spans="4:13">
      <c r="D84" s="57" t="s">
        <v>343</v>
      </c>
      <c r="E84" s="58" t="s">
        <v>369</v>
      </c>
      <c r="F84" s="4" t="s">
        <v>345</v>
      </c>
      <c r="G84" s="58" t="str">
        <f t="shared" si="0"/>
        <v>(五冶钢构医学科学产业园建设项目房建二部-三标（5-1）)四川省南充市顺庆区搬罾街道学府大道二段</v>
      </c>
      <c r="H84" s="4" t="s">
        <v>364</v>
      </c>
      <c r="I84" s="4">
        <v>19950525030</v>
      </c>
      <c r="J84" s="58" t="s">
        <v>347</v>
      </c>
      <c r="K84" s="63" t="s">
        <v>118</v>
      </c>
      <c r="L84" s="60"/>
      <c r="M84" s="53" t="s">
        <v>348</v>
      </c>
    </row>
    <row r="85" spans="4:13">
      <c r="D85" s="57" t="s">
        <v>343</v>
      </c>
      <c r="E85" s="58" t="s">
        <v>370</v>
      </c>
      <c r="F85" s="4" t="s">
        <v>345</v>
      </c>
      <c r="G85" s="58" t="str">
        <f t="shared" si="0"/>
        <v>(五冶钢构医学科学产业园建设项目房建二部-三标（5-2）)四川省南充市顺庆区搬罾街道学府大道二段</v>
      </c>
      <c r="H85" s="4" t="s">
        <v>364</v>
      </c>
      <c r="I85" s="4">
        <v>19950525030</v>
      </c>
      <c r="J85" s="58" t="s">
        <v>347</v>
      </c>
      <c r="K85" s="63" t="s">
        <v>118</v>
      </c>
      <c r="L85" s="60"/>
      <c r="M85" s="53" t="s">
        <v>348</v>
      </c>
    </row>
    <row r="86" spans="4:13">
      <c r="D86" s="57" t="s">
        <v>343</v>
      </c>
      <c r="E86" s="58" t="s">
        <v>371</v>
      </c>
      <c r="F86" s="4" t="s">
        <v>345</v>
      </c>
      <c r="G86" s="58" t="str">
        <f t="shared" si="0"/>
        <v>(五冶钢构医学科学产业园建设项目房建二部-三标（5-3）)四川省南充市顺庆区搬罾街道学府大道二段</v>
      </c>
      <c r="H86" s="4" t="s">
        <v>364</v>
      </c>
      <c r="I86" s="4">
        <v>19950525030</v>
      </c>
      <c r="J86" s="58" t="s">
        <v>347</v>
      </c>
      <c r="K86" s="63" t="s">
        <v>118</v>
      </c>
      <c r="L86" s="60"/>
      <c r="M86" s="53" t="s">
        <v>348</v>
      </c>
    </row>
    <row r="87" spans="4:13">
      <c r="D87" s="57" t="s">
        <v>343</v>
      </c>
      <c r="E87" s="58" t="s">
        <v>88</v>
      </c>
      <c r="F87" s="4" t="s">
        <v>345</v>
      </c>
      <c r="G87" s="58" t="str">
        <f t="shared" si="0"/>
        <v>(五冶钢构医学科学产业园建设项目房建二部-四标（5-4）)四川省南充市顺庆区搬罾街道学府大道二段</v>
      </c>
      <c r="H87" s="4" t="s">
        <v>364</v>
      </c>
      <c r="I87" s="4">
        <v>19950525030</v>
      </c>
      <c r="J87" s="58" t="s">
        <v>347</v>
      </c>
      <c r="K87" s="63" t="s">
        <v>118</v>
      </c>
      <c r="L87" s="60"/>
      <c r="M87" s="53" t="s">
        <v>348</v>
      </c>
    </row>
    <row r="88" spans="4:13">
      <c r="D88" s="57" t="s">
        <v>343</v>
      </c>
      <c r="E88" s="58" t="s">
        <v>372</v>
      </c>
      <c r="F88" s="4" t="s">
        <v>345</v>
      </c>
      <c r="G88" s="58" t="str">
        <f t="shared" si="0"/>
        <v>(五冶钢构医学科学产业园建设项目房建二部-四标（5-5）)四川省南充市顺庆区搬罾街道学府大道二段</v>
      </c>
      <c r="H88" s="4" t="s">
        <v>364</v>
      </c>
      <c r="I88" s="4">
        <v>19950525030</v>
      </c>
      <c r="J88" s="58" t="s">
        <v>347</v>
      </c>
      <c r="K88" s="63" t="s">
        <v>118</v>
      </c>
      <c r="L88" s="60"/>
      <c r="M88" s="53" t="s">
        <v>348</v>
      </c>
    </row>
    <row r="89" spans="4:13">
      <c r="D89" s="57" t="s">
        <v>343</v>
      </c>
      <c r="E89" s="58" t="s">
        <v>113</v>
      </c>
      <c r="F89" s="4" t="s">
        <v>345</v>
      </c>
      <c r="G89" s="58" t="str">
        <f t="shared" si="0"/>
        <v>(五冶钢构医学科学产业园建设项目房建二部-排洪渠（五标）)四川省南充市顺庆区搬罾街道学府大道二段</v>
      </c>
      <c r="H89" s="4" t="s">
        <v>364</v>
      </c>
      <c r="I89" s="4">
        <v>19950525030</v>
      </c>
      <c r="J89" s="58" t="s">
        <v>347</v>
      </c>
      <c r="K89" s="63" t="s">
        <v>118</v>
      </c>
      <c r="L89" s="60"/>
      <c r="M89" s="53" t="s">
        <v>348</v>
      </c>
    </row>
    <row r="90" spans="4:13">
      <c r="D90" s="57" t="s">
        <v>343</v>
      </c>
      <c r="E90" s="58" t="s">
        <v>60</v>
      </c>
      <c r="F90" s="4" t="s">
        <v>345</v>
      </c>
      <c r="G90" s="58" t="str">
        <f t="shared" si="0"/>
        <v>(五冶钢构医学科学产业园建设项目房建二部-六标)四川省南充市顺庆区搬罾街道学府大道二段</v>
      </c>
      <c r="H90" s="4" t="s">
        <v>364</v>
      </c>
      <c r="I90" s="4">
        <v>19950525030</v>
      </c>
      <c r="J90" s="58" t="s">
        <v>347</v>
      </c>
      <c r="K90" s="63" t="s">
        <v>118</v>
      </c>
      <c r="L90" s="60"/>
      <c r="M90" s="53" t="s">
        <v>348</v>
      </c>
    </row>
    <row r="91" spans="4:13">
      <c r="D91" s="57" t="s">
        <v>343</v>
      </c>
      <c r="E91" s="58" t="s">
        <v>72</v>
      </c>
      <c r="F91" s="4" t="s">
        <v>345</v>
      </c>
      <c r="G91" s="58" t="str">
        <f t="shared" si="0"/>
        <v>(五冶钢构医学科学产业园建设项目房建二部-网羽馆（6-5）)四川省南充市顺庆区搬罾街道学府大道二段</v>
      </c>
      <c r="H91" s="4" t="s">
        <v>364</v>
      </c>
      <c r="I91" s="4">
        <v>19950525030</v>
      </c>
      <c r="J91" s="58" t="s">
        <v>347</v>
      </c>
      <c r="K91" s="63" t="s">
        <v>118</v>
      </c>
      <c r="L91" s="60"/>
      <c r="M91" s="53" t="s">
        <v>348</v>
      </c>
    </row>
    <row r="92" spans="4:13">
      <c r="D92" s="57" t="s">
        <v>343</v>
      </c>
      <c r="E92" s="58" t="s">
        <v>373</v>
      </c>
      <c r="F92" s="4" t="s">
        <v>345</v>
      </c>
      <c r="G92" s="58" t="str">
        <f t="shared" si="0"/>
        <v>(五冶钢构医学科学产业园建设项目房建三部-一标（4-1）)四川省南充市顺庆区搬罾街道学府大道二段</v>
      </c>
      <c r="H92" s="4" t="s">
        <v>374</v>
      </c>
      <c r="I92" s="4">
        <v>18349955455</v>
      </c>
      <c r="J92" s="58" t="s">
        <v>347</v>
      </c>
      <c r="K92" s="63" t="s">
        <v>118</v>
      </c>
      <c r="L92" s="60"/>
      <c r="M92" s="53" t="s">
        <v>348</v>
      </c>
    </row>
    <row r="93" spans="4:13">
      <c r="D93" s="57" t="s">
        <v>343</v>
      </c>
      <c r="E93" s="58" t="s">
        <v>375</v>
      </c>
      <c r="F93" s="4" t="s">
        <v>345</v>
      </c>
      <c r="G93" s="58" t="str">
        <f t="shared" si="0"/>
        <v>(五冶钢构医学科学产业园建设项目房建三部-一标（4-2）)四川省南充市顺庆区搬罾街道学府大道二段</v>
      </c>
      <c r="H93" s="4" t="s">
        <v>374</v>
      </c>
      <c r="I93" s="4">
        <v>18349955455</v>
      </c>
      <c r="J93" s="58" t="s">
        <v>347</v>
      </c>
      <c r="K93" s="63" t="s">
        <v>118</v>
      </c>
      <c r="L93" s="60"/>
      <c r="M93" s="53" t="s">
        <v>348</v>
      </c>
    </row>
    <row r="94" spans="4:13">
      <c r="D94" s="57" t="s">
        <v>343</v>
      </c>
      <c r="E94" s="58" t="s">
        <v>376</v>
      </c>
      <c r="F94" s="4" t="s">
        <v>345</v>
      </c>
      <c r="G94" s="58" t="str">
        <f t="shared" si="0"/>
        <v>(五冶钢构医学科学产业园建设项目房建三部-一标（4-3）)四川省南充市顺庆区搬罾街道学府大道二段</v>
      </c>
      <c r="H94" s="4" t="s">
        <v>374</v>
      </c>
      <c r="I94" s="4">
        <v>18349955455</v>
      </c>
      <c r="J94" s="58" t="s">
        <v>347</v>
      </c>
      <c r="K94" s="63" t="s">
        <v>118</v>
      </c>
      <c r="L94" s="60"/>
      <c r="M94" s="53" t="s">
        <v>348</v>
      </c>
    </row>
    <row r="95" spans="4:13">
      <c r="D95" s="57" t="s">
        <v>343</v>
      </c>
      <c r="E95" s="58" t="s">
        <v>377</v>
      </c>
      <c r="F95" s="4" t="s">
        <v>345</v>
      </c>
      <c r="G95" s="58" t="str">
        <f t="shared" si="0"/>
        <v>(五冶钢构医学科学产业园建设项目房建三部-一标（4-4）)四川省南充市顺庆区搬罾街道学府大道二段</v>
      </c>
      <c r="H95" s="4" t="s">
        <v>374</v>
      </c>
      <c r="I95" s="4">
        <v>18349955455</v>
      </c>
      <c r="J95" s="58" t="s">
        <v>347</v>
      </c>
      <c r="K95" s="63" t="s">
        <v>118</v>
      </c>
      <c r="L95" s="60"/>
      <c r="M95" s="53" t="s">
        <v>348</v>
      </c>
    </row>
    <row r="96" spans="4:13">
      <c r="D96" s="57" t="s">
        <v>343</v>
      </c>
      <c r="E96" s="58" t="s">
        <v>378</v>
      </c>
      <c r="F96" s="4" t="s">
        <v>345</v>
      </c>
      <c r="G96" s="58" t="str">
        <f t="shared" si="0"/>
        <v>(五冶钢构医学科学产业园建设项目房建三部-一标（4-5）)四川省南充市顺庆区搬罾街道学府大道二段</v>
      </c>
      <c r="H96" s="4" t="s">
        <v>374</v>
      </c>
      <c r="I96" s="4">
        <v>18349955455</v>
      </c>
      <c r="J96" s="58" t="s">
        <v>347</v>
      </c>
      <c r="K96" s="63" t="s">
        <v>118</v>
      </c>
      <c r="L96" s="60"/>
      <c r="M96" s="53" t="s">
        <v>348</v>
      </c>
    </row>
    <row r="97" spans="4:13">
      <c r="D97" s="57" t="s">
        <v>343</v>
      </c>
      <c r="E97" s="58" t="s">
        <v>379</v>
      </c>
      <c r="F97" s="4" t="s">
        <v>345</v>
      </c>
      <c r="G97" s="58" t="str">
        <f t="shared" si="0"/>
        <v>(五冶钢构医学科学产业园建设项目房建三部-一标（4-6）)四川省南充市顺庆区搬罾街道学府大道二段</v>
      </c>
      <c r="H97" s="4" t="s">
        <v>374</v>
      </c>
      <c r="I97" s="4">
        <v>18349955455</v>
      </c>
      <c r="J97" s="58" t="s">
        <v>347</v>
      </c>
      <c r="K97" s="63" t="s">
        <v>118</v>
      </c>
      <c r="L97" s="60"/>
      <c r="M97" s="53" t="s">
        <v>348</v>
      </c>
    </row>
    <row r="98" spans="4:13">
      <c r="D98" s="57" t="s">
        <v>343</v>
      </c>
      <c r="E98" s="58" t="s">
        <v>73</v>
      </c>
      <c r="F98" s="4" t="s">
        <v>345</v>
      </c>
      <c r="G98" s="58" t="str">
        <f t="shared" si="0"/>
        <v>(五冶钢构医学科学产业园建设项目房建三部-一标（7-1）)四川省南充市顺庆区搬罾街道学府大道二段</v>
      </c>
      <c r="H98" s="4" t="s">
        <v>374</v>
      </c>
      <c r="I98" s="4">
        <v>18349955455</v>
      </c>
      <c r="J98" s="58" t="s">
        <v>347</v>
      </c>
      <c r="K98" s="63" t="s">
        <v>118</v>
      </c>
      <c r="L98" s="60"/>
      <c r="M98" s="53" t="s">
        <v>348</v>
      </c>
    </row>
    <row r="99" spans="4:13">
      <c r="D99" s="57" t="s">
        <v>343</v>
      </c>
      <c r="E99" s="58" t="s">
        <v>20</v>
      </c>
      <c r="F99" s="4" t="s">
        <v>345</v>
      </c>
      <c r="G99" s="58" t="str">
        <f t="shared" si="0"/>
        <v>(五冶钢构医学科学产业园建设项目房建三部-一标（7-2）)四川省南充市顺庆区搬罾街道学府大道二段</v>
      </c>
      <c r="H99" s="4" t="s">
        <v>374</v>
      </c>
      <c r="I99" s="4">
        <v>18349955455</v>
      </c>
      <c r="J99" s="58" t="s">
        <v>347</v>
      </c>
      <c r="K99" s="63" t="s">
        <v>118</v>
      </c>
      <c r="L99" s="60"/>
      <c r="M99" s="53" t="s">
        <v>348</v>
      </c>
    </row>
    <row r="100" spans="4:13">
      <c r="D100" s="57" t="s">
        <v>343</v>
      </c>
      <c r="E100" s="58" t="s">
        <v>23</v>
      </c>
      <c r="F100" s="4" t="s">
        <v>345</v>
      </c>
      <c r="G100" s="58" t="str">
        <f t="shared" si="0"/>
        <v>(五冶钢构医学科学产业园建设项目房建三部-一标（7-3）)四川省南充市顺庆区搬罾街道学府大道二段</v>
      </c>
      <c r="H100" s="4" t="s">
        <v>374</v>
      </c>
      <c r="I100" s="4">
        <v>18349955455</v>
      </c>
      <c r="J100" s="58" t="s">
        <v>347</v>
      </c>
      <c r="K100" s="63" t="s">
        <v>118</v>
      </c>
      <c r="L100" s="60"/>
      <c r="M100" s="53" t="s">
        <v>348</v>
      </c>
    </row>
    <row r="101" spans="4:13">
      <c r="D101" s="57" t="s">
        <v>343</v>
      </c>
      <c r="E101" s="58" t="s">
        <v>24</v>
      </c>
      <c r="F101" s="4" t="s">
        <v>345</v>
      </c>
      <c r="G101" s="58" t="str">
        <f t="shared" si="0"/>
        <v>(五冶钢构医学科学产业园建设项目房建三部-一标（7-4）)四川省南充市顺庆区搬罾街道学府大道二段</v>
      </c>
      <c r="H101" s="4" t="s">
        <v>374</v>
      </c>
      <c r="I101" s="4">
        <v>18349955455</v>
      </c>
      <c r="J101" s="58" t="s">
        <v>347</v>
      </c>
      <c r="K101" s="63" t="s">
        <v>118</v>
      </c>
      <c r="L101" s="60"/>
      <c r="M101" s="53" t="s">
        <v>348</v>
      </c>
    </row>
    <row r="102" spans="4:13">
      <c r="D102" s="57" t="s">
        <v>343</v>
      </c>
      <c r="E102" s="53" t="s">
        <v>89</v>
      </c>
      <c r="F102" s="4" t="s">
        <v>345</v>
      </c>
      <c r="G102" s="58" t="str">
        <f t="shared" si="0"/>
        <v>(五冶钢构医学科学产业园建设项目房建三部-排洪渠)四川省南充市顺庆区搬罾街道学府大道二段</v>
      </c>
      <c r="H102" s="4" t="s">
        <v>374</v>
      </c>
      <c r="I102" s="4">
        <v>18349955455</v>
      </c>
      <c r="J102" s="58" t="s">
        <v>347</v>
      </c>
      <c r="K102" s="63" t="s">
        <v>118</v>
      </c>
      <c r="L102" s="60"/>
      <c r="M102" s="53" t="s">
        <v>348</v>
      </c>
    </row>
    <row r="103" spans="4:13">
      <c r="D103" s="57" t="s">
        <v>343</v>
      </c>
      <c r="E103" s="53" t="s">
        <v>127</v>
      </c>
      <c r="F103" s="4" t="s">
        <v>345</v>
      </c>
      <c r="G103" s="58" t="str">
        <f t="shared" si="0"/>
        <v>(五冶钢构医学科学产业园建设项目房建三部-管网总坪)四川省南充市顺庆区搬罾街道学府大道二段</v>
      </c>
      <c r="H103" s="4" t="s">
        <v>374</v>
      </c>
      <c r="I103" s="4">
        <v>18349955455</v>
      </c>
      <c r="J103" s="58" t="s">
        <v>347</v>
      </c>
      <c r="K103" s="63" t="s">
        <v>118</v>
      </c>
      <c r="L103" s="60"/>
      <c r="M103" s="53" t="s">
        <v>348</v>
      </c>
    </row>
    <row r="104" spans="4:13">
      <c r="D104" s="57" t="s">
        <v>343</v>
      </c>
      <c r="E104" s="53" t="s">
        <v>117</v>
      </c>
      <c r="F104" s="4" t="s">
        <v>345</v>
      </c>
      <c r="G104" s="58" t="str">
        <f t="shared" si="0"/>
        <v>(五冶钢构医学科学产业园建设项目房建三部-配套用房及围墙)四川省南充市顺庆区搬罾街道学府大道二段</v>
      </c>
      <c r="H104" s="4" t="s">
        <v>374</v>
      </c>
      <c r="I104" s="4">
        <v>18349955455</v>
      </c>
      <c r="J104" s="58" t="s">
        <v>347</v>
      </c>
      <c r="K104" s="63" t="s">
        <v>118</v>
      </c>
      <c r="L104" s="60"/>
      <c r="M104" s="53" t="s">
        <v>348</v>
      </c>
    </row>
    <row r="105" spans="4:13">
      <c r="D105" s="57" t="s">
        <v>343</v>
      </c>
      <c r="E105" s="53" t="s">
        <v>99</v>
      </c>
      <c r="F105" s="4" t="s">
        <v>345</v>
      </c>
      <c r="G105" s="58" t="str">
        <f t="shared" si="0"/>
        <v>(五冶钢构医学科学产业园建设项目房建连接线道路工程)四川省南充市顺庆区搬罾街道学府大道二段</v>
      </c>
      <c r="H105" s="4" t="s">
        <v>380</v>
      </c>
      <c r="I105" s="4">
        <v>13908143055</v>
      </c>
      <c r="J105" s="58" t="s">
        <v>347</v>
      </c>
      <c r="K105" s="63" t="s">
        <v>118</v>
      </c>
      <c r="L105" s="60"/>
      <c r="M105" s="53" t="s">
        <v>348</v>
      </c>
    </row>
    <row r="106" spans="4:13">
      <c r="D106" s="57" t="s">
        <v>381</v>
      </c>
      <c r="E106" s="53" t="s">
        <v>382</v>
      </c>
      <c r="F106" s="4" t="str">
        <f>F61</f>
        <v>攀成钢,威钢,昆钢,龙钢,德胜,成实,达钢,鞍钢,宝钢,酒钢,冷钢</v>
      </c>
      <c r="G106" s="58" t="str">
        <f>"("&amp;E106&amp;")"&amp;"广汉市汉州街道邓家院子"</f>
        <v>(德阳新欧鹏文教城牛津公馆一标)广汉市汉州街道邓家院子</v>
      </c>
      <c r="H106" s="4" t="s">
        <v>383</v>
      </c>
      <c r="I106" s="4">
        <v>17726331991</v>
      </c>
      <c r="J106" s="58" t="s">
        <v>384</v>
      </c>
      <c r="K106" s="63" t="s">
        <v>385</v>
      </c>
      <c r="L106" s="60"/>
      <c r="M106" s="53" t="s">
        <v>348</v>
      </c>
    </row>
    <row r="107" spans="4:13">
      <c r="D107" s="57" t="s">
        <v>381</v>
      </c>
      <c r="E107" s="53" t="s">
        <v>386</v>
      </c>
      <c r="F107" s="4" t="str">
        <f>F62</f>
        <v>攀成钢,威钢,昆钢,龙钢,德胜,成实,达钢,鞍钢,宝钢,酒钢,冷钢</v>
      </c>
      <c r="G107" s="58" t="str">
        <f>"("&amp;E107&amp;")"&amp;"广汉市汉州街道邓家院子"</f>
        <v>(德阳新鸥鹏文教城牛津公馆二标)广汉市汉州街道邓家院子</v>
      </c>
      <c r="H107" s="4" t="s">
        <v>383</v>
      </c>
      <c r="I107" s="4">
        <v>17726331991</v>
      </c>
      <c r="J107" s="58" t="s">
        <v>384</v>
      </c>
      <c r="K107" s="63" t="s">
        <v>385</v>
      </c>
      <c r="L107" s="60"/>
      <c r="M107" s="53" t="s">
        <v>348</v>
      </c>
    </row>
    <row r="108" spans="4:13">
      <c r="D108" s="57" t="s">
        <v>381</v>
      </c>
      <c r="E108" s="53" t="s">
        <v>387</v>
      </c>
      <c r="F108" s="4" t="str">
        <f>F63</f>
        <v>攀成钢,威钢,昆钢,龙钢,德胜,成实,达钢,鞍钢,宝钢,酒钢,冷钢</v>
      </c>
      <c r="G108" s="58" t="str">
        <f>"("&amp;E108&amp;")"&amp;"广汉市汉州街道张家大院子"</f>
        <v>(德阳新鸥鹏文教城巴川府)广汉市汉州街道张家大院子</v>
      </c>
      <c r="H108" s="4" t="s">
        <v>383</v>
      </c>
      <c r="I108" s="4">
        <v>17726331991</v>
      </c>
      <c r="J108" s="58" t="s">
        <v>384</v>
      </c>
      <c r="K108" s="63" t="s">
        <v>385</v>
      </c>
      <c r="L108" s="60"/>
      <c r="M108" s="53" t="s">
        <v>348</v>
      </c>
    </row>
    <row r="109" spans="4:13">
      <c r="D109" s="57" t="s">
        <v>381</v>
      </c>
      <c r="E109" s="53" t="s">
        <v>388</v>
      </c>
      <c r="F109" s="4" t="str">
        <f>F64</f>
        <v>攀成钢,威钢,昆钢,龙钢,德胜,成实,达钢,鞍钢,宝钢,酒钢,冷钢</v>
      </c>
      <c r="G109" s="58" t="str">
        <f>"("&amp;E109&amp;")"&amp;"广汉市汉州街道邓家院子"</f>
        <v>(德阳新鸥鹏文教城巴川印)广汉市汉州街道邓家院子</v>
      </c>
      <c r="H109" s="4" t="s">
        <v>383</v>
      </c>
      <c r="I109" s="4">
        <v>17726331991</v>
      </c>
      <c r="J109" s="58" t="s">
        <v>384</v>
      </c>
      <c r="K109" s="63" t="s">
        <v>385</v>
      </c>
      <c r="L109" s="60"/>
      <c r="M109" s="53" t="s">
        <v>348</v>
      </c>
    </row>
    <row r="110" ht="24" customHeight="1" spans="4:13">
      <c r="D110" s="57" t="s">
        <v>389</v>
      </c>
      <c r="E110" s="53" t="s">
        <v>389</v>
      </c>
      <c r="F110" s="4" t="s">
        <v>390</v>
      </c>
      <c r="G110" s="64"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6" t="s">
        <v>391</v>
      </c>
      <c r="I110" s="56" t="s">
        <v>392</v>
      </c>
      <c r="J110" s="58" t="s">
        <v>393</v>
      </c>
      <c r="K110" s="63" t="s">
        <v>394</v>
      </c>
      <c r="L110" s="60"/>
      <c r="M110" s="53" t="s">
        <v>395</v>
      </c>
    </row>
    <row r="111" spans="4:13">
      <c r="D111" s="65" t="s">
        <v>128</v>
      </c>
      <c r="E111" s="53" t="s">
        <v>132</v>
      </c>
      <c r="F111" s="4" t="s">
        <v>396</v>
      </c>
      <c r="G111" s="64" t="str">
        <f t="shared" ref="G111:G118" si="1">"("&amp;E111&amp;")"&amp;"宜宾市翠屏区宜宾汽车零部件配套产业基地(纬五路南)"</f>
        <v>(宜宾兴港三江新区长江工业园建设项目-9#厂房)宜宾市翠屏区宜宾汽车零部件配套产业基地(纬五路南)</v>
      </c>
      <c r="H111" s="4" t="s">
        <v>397</v>
      </c>
      <c r="I111" s="56">
        <v>15924731822</v>
      </c>
      <c r="J111" s="58" t="s">
        <v>393</v>
      </c>
      <c r="K111" s="63" t="s">
        <v>398</v>
      </c>
      <c r="L111" s="60"/>
      <c r="M111" s="53" t="s">
        <v>399</v>
      </c>
    </row>
    <row r="112" spans="4:13">
      <c r="D112" s="57" t="s">
        <v>128</v>
      </c>
      <c r="E112" s="53" t="s">
        <v>135</v>
      </c>
      <c r="F112" s="4" t="s">
        <v>396</v>
      </c>
      <c r="G112" s="64" t="str">
        <f t="shared" si="1"/>
        <v>(宜宾兴港三江新区长江工业园建设项目-M2-2#厂房)宜宾市翠屏区宜宾汽车零部件配套产业基地(纬五路南)</v>
      </c>
      <c r="H112" s="4" t="s">
        <v>400</v>
      </c>
      <c r="I112" s="56">
        <v>18381110677</v>
      </c>
      <c r="J112" s="58" t="s">
        <v>393</v>
      </c>
      <c r="K112" s="63" t="s">
        <v>398</v>
      </c>
      <c r="L112" s="60"/>
      <c r="M112" s="53" t="s">
        <v>399</v>
      </c>
    </row>
    <row r="113" spans="4:13">
      <c r="D113" s="57" t="s">
        <v>128</v>
      </c>
      <c r="E113" s="53" t="s">
        <v>136</v>
      </c>
      <c r="F113" s="4" t="s">
        <v>396</v>
      </c>
      <c r="G113" s="64" t="str">
        <f t="shared" si="1"/>
        <v>(宜宾兴港三江新区长江工业园建设项目-M2-00-04桩)宜宾市翠屏区宜宾汽车零部件配套产业基地(纬五路南)</v>
      </c>
      <c r="H113" s="4" t="s">
        <v>400</v>
      </c>
      <c r="I113" s="56">
        <v>18381110677</v>
      </c>
      <c r="J113" s="58" t="s">
        <v>393</v>
      </c>
      <c r="K113" s="63" t="s">
        <v>398</v>
      </c>
      <c r="L113" s="60"/>
      <c r="M113" s="53" t="s">
        <v>399</v>
      </c>
    </row>
    <row r="114" spans="4:13">
      <c r="D114" s="57" t="s">
        <v>128</v>
      </c>
      <c r="E114" s="53" t="s">
        <v>137</v>
      </c>
      <c r="F114" s="4" t="s">
        <v>396</v>
      </c>
      <c r="G114" s="64" t="str">
        <f t="shared" si="1"/>
        <v>(宜宾兴港三江新区长江工业园建设项目-M2-6#厂房)宜宾市翠屏区宜宾汽车零部件配套产业基地(纬五路南)</v>
      </c>
      <c r="H114" s="4" t="s">
        <v>400</v>
      </c>
      <c r="I114" s="56">
        <v>18381110677</v>
      </c>
      <c r="J114" s="58" t="s">
        <v>393</v>
      </c>
      <c r="K114" s="63" t="s">
        <v>398</v>
      </c>
      <c r="L114" s="60"/>
      <c r="M114" s="53" t="s">
        <v>399</v>
      </c>
    </row>
    <row r="115" spans="4:13">
      <c r="D115" s="57" t="s">
        <v>128</v>
      </c>
      <c r="E115" s="53" t="s">
        <v>139</v>
      </c>
      <c r="F115" s="4" t="s">
        <v>396</v>
      </c>
      <c r="G115" s="64" t="str">
        <f t="shared" si="1"/>
        <v>(宜宾兴港三江新区长江工业园建设项目-M2-7#厂房)宜宾市翠屏区宜宾汽车零部件配套产业基地(纬五路南)</v>
      </c>
      <c r="H115" s="4" t="s">
        <v>400</v>
      </c>
      <c r="I115" s="56">
        <v>18381110677</v>
      </c>
      <c r="J115" s="58" t="s">
        <v>393</v>
      </c>
      <c r="K115" s="63" t="s">
        <v>398</v>
      </c>
      <c r="L115" s="60"/>
      <c r="M115" s="53" t="s">
        <v>399</v>
      </c>
    </row>
    <row r="116" spans="4:13">
      <c r="D116" s="57" t="s">
        <v>128</v>
      </c>
      <c r="E116" s="53" t="s">
        <v>131</v>
      </c>
      <c r="F116" s="4" t="s">
        <v>396</v>
      </c>
      <c r="G116" s="64" t="str">
        <f t="shared" si="1"/>
        <v>(宜宾兴港三江新区长江工业园建设项目-11#厂房)宜宾市翠屏区宜宾汽车零部件配套产业基地(纬五路南)</v>
      </c>
      <c r="H116" s="4" t="s">
        <v>397</v>
      </c>
      <c r="I116" s="56">
        <v>15924731822</v>
      </c>
      <c r="J116" s="58" t="s">
        <v>393</v>
      </c>
      <c r="K116" s="63" t="s">
        <v>398</v>
      </c>
      <c r="L116" s="60"/>
      <c r="M116" s="53" t="s">
        <v>399</v>
      </c>
    </row>
    <row r="117" spans="4:13">
      <c r="D117" s="57" t="s">
        <v>128</v>
      </c>
      <c r="E117" s="53" t="s">
        <v>401</v>
      </c>
      <c r="F117" s="4" t="s">
        <v>396</v>
      </c>
      <c r="G117" s="64" t="str">
        <f t="shared" si="1"/>
        <v>(宜宾兴港三江新区长江工业园建设项目-3#8#9#承台)宜宾市翠屏区宜宾汽车零部件配套产业基地(纬五路南)</v>
      </c>
      <c r="H117" s="4" t="s">
        <v>397</v>
      </c>
      <c r="I117" s="56">
        <v>15924731822</v>
      </c>
      <c r="J117" s="58" t="s">
        <v>393</v>
      </c>
      <c r="K117" s="63" t="s">
        <v>398</v>
      </c>
      <c r="L117" s="66"/>
      <c r="M117" s="53" t="s">
        <v>399</v>
      </c>
    </row>
    <row r="118" spans="4:13">
      <c r="D118" s="57" t="s">
        <v>128</v>
      </c>
      <c r="E118" s="53" t="s">
        <v>148</v>
      </c>
      <c r="F118" s="4" t="s">
        <v>396</v>
      </c>
      <c r="G118" s="64" t="str">
        <f t="shared" si="1"/>
        <v>(宜宾兴港三江新区长江工业园建设项目-3#8#土建)宜宾市翠屏区宜宾汽车零部件配套产业基地(纬五路南)</v>
      </c>
      <c r="H118" s="4" t="s">
        <v>397</v>
      </c>
      <c r="I118" s="56">
        <v>15924731822</v>
      </c>
      <c r="J118" s="58" t="s">
        <v>393</v>
      </c>
      <c r="K118" s="63" t="s">
        <v>398</v>
      </c>
      <c r="L118" s="66"/>
      <c r="M118" s="53" t="s">
        <v>399</v>
      </c>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38" customWidth="1"/>
    <col min="2" max="2" width="8.125" style="38" customWidth="1"/>
    <col min="3" max="3" width="13.5" style="38" customWidth="1"/>
    <col min="4" max="4" width="15.875" style="38" customWidth="1"/>
  </cols>
  <sheetData>
    <row r="1" spans="1:4">
      <c r="A1" s="39" t="s">
        <v>402</v>
      </c>
      <c r="B1" s="40" t="s">
        <v>403</v>
      </c>
      <c r="C1" s="40" t="s">
        <v>3</v>
      </c>
      <c r="D1" s="40" t="s">
        <v>4</v>
      </c>
    </row>
    <row r="2" spans="1:4">
      <c r="A2" s="41">
        <f ca="1" t="shared" ref="A2:A15" si="0">TODAY()</f>
        <v>45786</v>
      </c>
      <c r="B2" s="38" t="s">
        <v>404</v>
      </c>
      <c r="C2" s="38" t="str">
        <f>VLOOKUP(D2,辅助信息!A:B,2,FALSE)</f>
        <v>盘螺</v>
      </c>
      <c r="D2" s="38" t="s">
        <v>41</v>
      </c>
    </row>
    <row r="3" spans="1:4">
      <c r="A3" s="41">
        <f ca="1" t="shared" si="0"/>
        <v>45786</v>
      </c>
      <c r="B3" s="38" t="s">
        <v>404</v>
      </c>
      <c r="C3" s="38" t="str">
        <f>VLOOKUP(D3,辅助信息!A:B,2,FALSE)</f>
        <v>螺纹钢</v>
      </c>
      <c r="D3" s="38" t="s">
        <v>27</v>
      </c>
    </row>
    <row r="4" spans="1:4">
      <c r="A4" s="41">
        <f ca="1" t="shared" si="0"/>
        <v>45786</v>
      </c>
      <c r="B4" s="38" t="s">
        <v>404</v>
      </c>
      <c r="C4" s="38" t="str">
        <f>VLOOKUP(D4,辅助信息!A:B,2,FALSE)</f>
        <v>螺纹钢</v>
      </c>
      <c r="D4" s="38" t="s">
        <v>19</v>
      </c>
    </row>
    <row r="5" spans="1:4">
      <c r="A5" s="41">
        <f ca="1" t="shared" si="0"/>
        <v>45786</v>
      </c>
      <c r="B5" s="38" t="s">
        <v>404</v>
      </c>
      <c r="C5" s="38" t="str">
        <f>VLOOKUP(D5,辅助信息!A:B,2,FALSE)</f>
        <v>螺纹钢</v>
      </c>
      <c r="D5" s="38" t="s">
        <v>28</v>
      </c>
    </row>
    <row r="6" spans="1:4">
      <c r="A6" s="41">
        <f ca="1" t="shared" si="0"/>
        <v>45786</v>
      </c>
      <c r="B6" s="38" t="s">
        <v>404</v>
      </c>
      <c r="C6" s="38" t="str">
        <f>VLOOKUP(D6,辅助信息!A:B,2,FALSE)</f>
        <v>螺纹钢</v>
      </c>
      <c r="D6" s="38" t="s">
        <v>52</v>
      </c>
    </row>
    <row r="7" spans="1:4">
      <c r="A7" s="41">
        <f ca="1" t="shared" si="0"/>
        <v>45786</v>
      </c>
      <c r="B7" s="38" t="s">
        <v>404</v>
      </c>
      <c r="C7" s="38" t="str">
        <f>VLOOKUP(D7,辅助信息!A:B,2,FALSE)</f>
        <v>螺纹钢</v>
      </c>
      <c r="D7" s="38" t="s">
        <v>76</v>
      </c>
    </row>
    <row r="8" spans="1:4">
      <c r="A8" s="41">
        <f ca="1" t="shared" si="0"/>
        <v>45786</v>
      </c>
      <c r="B8" s="38" t="s">
        <v>404</v>
      </c>
      <c r="C8" s="38" t="str">
        <f>VLOOKUP(D8,辅助信息!A:B,2,FALSE)</f>
        <v>螺纹钢</v>
      </c>
      <c r="D8" s="38" t="s">
        <v>86</v>
      </c>
    </row>
    <row r="9" spans="1:4">
      <c r="A9" s="41">
        <f ca="1" t="shared" si="0"/>
        <v>45786</v>
      </c>
      <c r="B9" s="38" t="s">
        <v>404</v>
      </c>
      <c r="C9" s="38" t="str">
        <f>VLOOKUP(D9,辅助信息!A:B,2,FALSE)</f>
        <v>螺纹钢</v>
      </c>
      <c r="D9" s="38" t="s">
        <v>82</v>
      </c>
    </row>
    <row r="10" spans="1:4">
      <c r="A10" s="41">
        <f ca="1" t="shared" si="0"/>
        <v>45786</v>
      </c>
      <c r="B10" s="38" t="s">
        <v>404</v>
      </c>
      <c r="C10" s="38" t="str">
        <f>VLOOKUP(D10,辅助信息!A:B,2,FALSE)</f>
        <v>螺纹钢</v>
      </c>
      <c r="D10" s="38" t="s">
        <v>45</v>
      </c>
    </row>
    <row r="11" spans="1:4">
      <c r="A11" s="41">
        <f ca="1" t="shared" si="0"/>
        <v>45786</v>
      </c>
      <c r="B11" s="38" t="s">
        <v>404</v>
      </c>
      <c r="C11" s="38" t="str">
        <f>VLOOKUP(D11,辅助信息!A:B,2,FALSE)</f>
        <v>螺纹钢</v>
      </c>
      <c r="D11" s="38" t="s">
        <v>21</v>
      </c>
    </row>
    <row r="12" ht="19" customHeight="1" spans="1:1">
      <c r="A12" s="41">
        <f ca="1" t="shared" si="0"/>
        <v>45786</v>
      </c>
    </row>
    <row r="13" spans="1:4">
      <c r="A13" s="41">
        <f ca="1" t="shared" ref="A13:A26" si="1">TODAY()</f>
        <v>45786</v>
      </c>
      <c r="B13" s="42" t="s">
        <v>405</v>
      </c>
      <c r="C13" s="38" t="str">
        <f>VLOOKUP(D13,辅助信息!A:B,2,FALSE)</f>
        <v>螺纹钢</v>
      </c>
      <c r="D13" s="38" t="s">
        <v>133</v>
      </c>
    </row>
    <row r="14" spans="1:4">
      <c r="A14" s="41">
        <f ca="1" t="shared" si="1"/>
        <v>45786</v>
      </c>
      <c r="B14" s="42" t="s">
        <v>405</v>
      </c>
      <c r="C14" s="38" t="str">
        <f>VLOOKUP(D14,辅助信息!A:B,2,FALSE)</f>
        <v>螺纹钢</v>
      </c>
      <c r="D14" s="38" t="s">
        <v>91</v>
      </c>
    </row>
    <row r="15" spans="1:4">
      <c r="A15" s="41">
        <f ca="1" t="shared" si="1"/>
        <v>45786</v>
      </c>
      <c r="B15" s="42" t="s">
        <v>405</v>
      </c>
      <c r="C15" s="38" t="str">
        <f>VLOOKUP(D15,辅助信息!A:B,2,FALSE)</f>
        <v>螺纹钢</v>
      </c>
      <c r="D15" s="38" t="s">
        <v>77</v>
      </c>
    </row>
    <row r="16" spans="1:4">
      <c r="A16" s="41">
        <f ca="1" t="shared" si="1"/>
        <v>45786</v>
      </c>
      <c r="B16" s="42" t="s">
        <v>405</v>
      </c>
      <c r="C16" s="38" t="str">
        <f>VLOOKUP(D16,辅助信息!A:B,2,FALSE)</f>
        <v>螺纹钢</v>
      </c>
      <c r="D16" s="38" t="s">
        <v>86</v>
      </c>
    </row>
    <row r="17" spans="1:4">
      <c r="A17" s="41">
        <f ca="1" t="shared" si="1"/>
        <v>45786</v>
      </c>
      <c r="B17" s="42" t="s">
        <v>405</v>
      </c>
      <c r="C17" s="38" t="str">
        <f>VLOOKUP(D17,辅助信息!A:B,2,FALSE)</f>
        <v>螺纹钢</v>
      </c>
      <c r="D17" s="38" t="s">
        <v>66</v>
      </c>
    </row>
    <row r="18" spans="1:4">
      <c r="A18" s="41">
        <f ca="1" t="shared" si="1"/>
        <v>45786</v>
      </c>
      <c r="B18" s="42" t="s">
        <v>405</v>
      </c>
      <c r="C18" s="38" t="str">
        <f>VLOOKUP(D18,辅助信息!A:B,2,FALSE)</f>
        <v>螺纹钢</v>
      </c>
      <c r="D18" s="38" t="s">
        <v>82</v>
      </c>
    </row>
    <row r="19" spans="1:4">
      <c r="A19" s="41">
        <f ca="1" t="shared" si="1"/>
        <v>45786</v>
      </c>
      <c r="B19" s="42" t="s">
        <v>405</v>
      </c>
      <c r="C19" s="38" t="str">
        <f>VLOOKUP(D19,辅助信息!A:B,2,FALSE)</f>
        <v>螺纹钢</v>
      </c>
      <c r="D19" s="38" t="s">
        <v>45</v>
      </c>
    </row>
    <row r="20" spans="1:4">
      <c r="A20" s="41">
        <f ca="1" t="shared" si="1"/>
        <v>45786</v>
      </c>
      <c r="B20" s="42" t="s">
        <v>405</v>
      </c>
      <c r="C20" s="38" t="str">
        <f>VLOOKUP(D20,辅助信息!A:B,2,FALSE)</f>
        <v>螺纹钢</v>
      </c>
      <c r="D20" s="38" t="s">
        <v>21</v>
      </c>
    </row>
    <row r="21" spans="1:4">
      <c r="A21" s="41">
        <f ca="1" t="shared" si="1"/>
        <v>45786</v>
      </c>
      <c r="B21" s="42" t="s">
        <v>405</v>
      </c>
      <c r="C21" s="38" t="str">
        <f>VLOOKUP(D21,辅助信息!A:B,2,FALSE)</f>
        <v>螺纹钢</v>
      </c>
      <c r="D21" s="38" t="s">
        <v>58</v>
      </c>
    </row>
    <row r="22" spans="1:4">
      <c r="A22" s="41">
        <f ca="1" t="shared" si="1"/>
        <v>45786</v>
      </c>
      <c r="B22" s="42" t="s">
        <v>405</v>
      </c>
      <c r="C22" s="38" t="str">
        <f>VLOOKUP(D22,辅助信息!A:B,2,FALSE)</f>
        <v>螺纹钢</v>
      </c>
      <c r="D22" s="38" t="s">
        <v>46</v>
      </c>
    </row>
    <row r="23" spans="1:4">
      <c r="A23" s="41">
        <f ca="1" t="shared" si="1"/>
        <v>45786</v>
      </c>
      <c r="B23" s="42" t="s">
        <v>405</v>
      </c>
      <c r="C23" s="38" t="str">
        <f>VLOOKUP(D23,辅助信息!A:B,2,FALSE)</f>
        <v>螺纹钢</v>
      </c>
      <c r="D23" s="38" t="s">
        <v>22</v>
      </c>
    </row>
    <row r="24" spans="1:4">
      <c r="A24" s="41">
        <f ca="1" t="shared" si="1"/>
        <v>45786</v>
      </c>
      <c r="B24" s="42" t="s">
        <v>405</v>
      </c>
      <c r="C24" s="38" t="str">
        <f>VLOOKUP(D24,辅助信息!A:B,2,FALSE)</f>
        <v>螺纹钢</v>
      </c>
      <c r="D24" s="38" t="s">
        <v>292</v>
      </c>
    </row>
    <row r="25" spans="1:4">
      <c r="A25" s="41">
        <f ca="1" t="shared" si="1"/>
        <v>45786</v>
      </c>
      <c r="B25" s="42" t="s">
        <v>405</v>
      </c>
      <c r="C25" s="38" t="str">
        <f>VLOOKUP(D25,辅助信息!A:B,2,FALSE)</f>
        <v>螺纹钢</v>
      </c>
      <c r="D25" s="38" t="s">
        <v>296</v>
      </c>
    </row>
    <row r="26" spans="1:4">
      <c r="A26" s="41">
        <f ca="1" t="shared" si="1"/>
        <v>45786</v>
      </c>
      <c r="B26" s="38" t="s">
        <v>406</v>
      </c>
      <c r="C26" s="38" t="str">
        <f>VLOOKUP(D26,辅助信息!A:B,2,FALSE)</f>
        <v>盘螺</v>
      </c>
      <c r="D26" s="38" t="s">
        <v>49</v>
      </c>
    </row>
    <row r="27" spans="1:4">
      <c r="A27" s="41">
        <f ca="1" t="shared" ref="A27:A36" si="2">TODAY()</f>
        <v>45786</v>
      </c>
      <c r="B27" s="38" t="s">
        <v>406</v>
      </c>
      <c r="C27" s="38" t="str">
        <f>VLOOKUP(D27,辅助信息!A:B,2,FALSE)</f>
        <v>盘螺</v>
      </c>
      <c r="D27" s="38" t="s">
        <v>40</v>
      </c>
    </row>
    <row r="28" spans="1:4">
      <c r="A28" s="41">
        <f ca="1" t="shared" si="2"/>
        <v>45786</v>
      </c>
      <c r="B28" s="38" t="s">
        <v>406</v>
      </c>
      <c r="C28" s="38" t="str">
        <f>VLOOKUP(D28,辅助信息!A:B,2,FALSE)</f>
        <v>盘螺</v>
      </c>
      <c r="D28" s="38" t="s">
        <v>41</v>
      </c>
    </row>
    <row r="29" spans="1:4">
      <c r="A29" s="41">
        <f ca="1" t="shared" si="2"/>
        <v>45786</v>
      </c>
      <c r="B29" s="38" t="s">
        <v>406</v>
      </c>
      <c r="C29" s="38" t="str">
        <f>VLOOKUP(D29,辅助信息!A:B,2,FALSE)</f>
        <v>盘螺</v>
      </c>
      <c r="D29" s="38" t="s">
        <v>26</v>
      </c>
    </row>
    <row r="30" spans="1:4">
      <c r="A30" s="41">
        <f ca="1" t="shared" si="2"/>
        <v>45786</v>
      </c>
      <c r="B30" s="38" t="s">
        <v>406</v>
      </c>
      <c r="C30" s="38" t="str">
        <f>VLOOKUP(D30,辅助信息!A:B,2,FALSE)</f>
        <v>盘螺</v>
      </c>
      <c r="D30" s="38" t="s">
        <v>198</v>
      </c>
    </row>
    <row r="31" spans="1:4">
      <c r="A31" s="41">
        <f ca="1" t="shared" si="2"/>
        <v>45786</v>
      </c>
      <c r="B31" s="38" t="s">
        <v>406</v>
      </c>
      <c r="C31" s="38" t="str">
        <f>VLOOKUP(D31,辅助信息!A:B,2,FALSE)</f>
        <v>螺纹钢</v>
      </c>
      <c r="D31" s="38" t="s">
        <v>27</v>
      </c>
    </row>
    <row r="32" spans="1:4">
      <c r="A32" s="41">
        <f ca="1" t="shared" si="2"/>
        <v>45786</v>
      </c>
      <c r="B32" s="38" t="s">
        <v>406</v>
      </c>
      <c r="C32" s="38" t="str">
        <f>VLOOKUP(D32,辅助信息!A:B,2,FALSE)</f>
        <v>螺纹钢</v>
      </c>
      <c r="D32" s="38" t="s">
        <v>19</v>
      </c>
    </row>
    <row r="33" spans="1:4">
      <c r="A33" s="41">
        <f ca="1" t="shared" si="2"/>
        <v>45786</v>
      </c>
      <c r="B33" s="38" t="s">
        <v>406</v>
      </c>
      <c r="C33" s="38" t="str">
        <f>VLOOKUP(D33,辅助信息!A:B,2,FALSE)</f>
        <v>螺纹钢</v>
      </c>
      <c r="D33" s="38" t="s">
        <v>32</v>
      </c>
    </row>
    <row r="34" spans="1:4">
      <c r="A34" s="41">
        <f ca="1" t="shared" si="2"/>
        <v>45786</v>
      </c>
      <c r="B34" s="38" t="s">
        <v>406</v>
      </c>
      <c r="C34" s="38" t="str">
        <f>VLOOKUP(D34,辅助信息!A:B,2,FALSE)</f>
        <v>螺纹钢</v>
      </c>
      <c r="D34" s="38" t="s">
        <v>33</v>
      </c>
    </row>
    <row r="35" spans="1:4">
      <c r="A35" s="41">
        <f ca="1" t="shared" si="2"/>
        <v>45786</v>
      </c>
      <c r="B35" s="38" t="s">
        <v>406</v>
      </c>
      <c r="C35" s="38" t="str">
        <f>VLOOKUP(D35,辅助信息!A:B,2,FALSE)</f>
        <v>螺纹钢</v>
      </c>
      <c r="D35" s="38" t="s">
        <v>28</v>
      </c>
    </row>
    <row r="36" spans="1:4">
      <c r="A36" s="41">
        <f ca="1" t="shared" si="2"/>
        <v>45786</v>
      </c>
      <c r="B36" s="38" t="s">
        <v>406</v>
      </c>
      <c r="C36" s="38" t="str">
        <f>VLOOKUP(D36,辅助信息!A:B,2,FALSE)</f>
        <v>螺纹钢</v>
      </c>
      <c r="D36" s="38" t="s">
        <v>18</v>
      </c>
    </row>
    <row r="37" spans="1:4">
      <c r="A37" s="41">
        <f ca="1" t="shared" ref="A37:A46" si="3">TODAY()</f>
        <v>45786</v>
      </c>
      <c r="B37" s="38" t="s">
        <v>406</v>
      </c>
      <c r="C37" s="38" t="str">
        <f>VLOOKUP(D37,辅助信息!A:B,2,FALSE)</f>
        <v>螺纹钢</v>
      </c>
      <c r="D37" s="38" t="s">
        <v>65</v>
      </c>
    </row>
    <row r="38" spans="1:4">
      <c r="A38" s="41">
        <f ca="1" t="shared" si="3"/>
        <v>45786</v>
      </c>
      <c r="B38" s="38" t="s">
        <v>406</v>
      </c>
      <c r="C38" s="38" t="str">
        <f>VLOOKUP(D38,辅助信息!A:B,2,FALSE)</f>
        <v>螺纹钢</v>
      </c>
      <c r="D38" s="38" t="s">
        <v>52</v>
      </c>
    </row>
    <row r="39" spans="1:4">
      <c r="A39" s="41">
        <f ca="1" t="shared" si="3"/>
        <v>45786</v>
      </c>
      <c r="B39" s="38" t="s">
        <v>406</v>
      </c>
      <c r="C39" s="38" t="str">
        <f>VLOOKUP(D39,辅助信息!A:B,2,FALSE)</f>
        <v>螺纹钢</v>
      </c>
      <c r="D39" s="38" t="s">
        <v>111</v>
      </c>
    </row>
    <row r="40" spans="1:4">
      <c r="A40" s="41">
        <f ca="1" t="shared" si="3"/>
        <v>45786</v>
      </c>
      <c r="B40" s="38" t="s">
        <v>406</v>
      </c>
      <c r="C40" s="38" t="str">
        <f>VLOOKUP(D40,辅助信息!A:B,2,FALSE)</f>
        <v>螺纹钢</v>
      </c>
      <c r="D40" s="38" t="s">
        <v>76</v>
      </c>
    </row>
    <row r="41" spans="1:4">
      <c r="A41" s="41">
        <f ca="1" t="shared" si="3"/>
        <v>45786</v>
      </c>
      <c r="B41" s="38" t="s">
        <v>406</v>
      </c>
      <c r="C41" s="38" t="str">
        <f>VLOOKUP(D41,辅助信息!A:B,2,FALSE)</f>
        <v>螺纹钢</v>
      </c>
      <c r="D41" s="38" t="s">
        <v>90</v>
      </c>
    </row>
    <row r="42" spans="1:4">
      <c r="A42" s="41">
        <f ca="1" t="shared" si="3"/>
        <v>45786</v>
      </c>
      <c r="B42" s="38" t="s">
        <v>406</v>
      </c>
      <c r="C42" s="38" t="str">
        <f>VLOOKUP(D42,辅助信息!A:B,2,FALSE)</f>
        <v>螺纹钢</v>
      </c>
      <c r="D42" s="38" t="s">
        <v>130</v>
      </c>
    </row>
    <row r="43" spans="1:4">
      <c r="A43" s="41">
        <f ca="1" t="shared" si="3"/>
        <v>45786</v>
      </c>
      <c r="B43" s="38" t="s">
        <v>406</v>
      </c>
      <c r="C43" s="38" t="str">
        <f>VLOOKUP(D43,辅助信息!A:B,2,FALSE)</f>
        <v>螺纹钢</v>
      </c>
      <c r="D43" s="38" t="s">
        <v>133</v>
      </c>
    </row>
    <row r="44" spans="1:4">
      <c r="A44" s="41">
        <f ca="1" t="shared" si="3"/>
        <v>45786</v>
      </c>
      <c r="B44" s="38" t="s">
        <v>406</v>
      </c>
      <c r="C44" s="38" t="str">
        <f>VLOOKUP(D44,辅助信息!A:B,2,FALSE)</f>
        <v>螺纹钢</v>
      </c>
      <c r="D44" s="38" t="s">
        <v>91</v>
      </c>
    </row>
    <row r="45" spans="1:4">
      <c r="A45" s="41">
        <f ca="1" t="shared" si="3"/>
        <v>45786</v>
      </c>
      <c r="B45" s="38" t="s">
        <v>406</v>
      </c>
      <c r="C45" s="38" t="str">
        <f>VLOOKUP(D45,辅助信息!A:B,2,FALSE)</f>
        <v>螺纹钢</v>
      </c>
      <c r="D45" s="38" t="s">
        <v>77</v>
      </c>
    </row>
    <row r="46" spans="1:4">
      <c r="A46" s="41">
        <f ca="1" t="shared" si="3"/>
        <v>45786</v>
      </c>
      <c r="B46" s="38" t="s">
        <v>406</v>
      </c>
      <c r="C46" s="38" t="str">
        <f>VLOOKUP(D46,辅助信息!A:B,2,FALSE)</f>
        <v>螺纹钢</v>
      </c>
      <c r="D46" s="38"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0" customWidth="1"/>
    <col min="2" max="2" width="7.875" style="10" customWidth="1"/>
    <col min="3" max="3" width="20" style="10" customWidth="1"/>
    <col min="4" max="4" width="4.625" style="10" customWidth="1"/>
    <col min="5" max="5" width="9.375" style="11" customWidth="1"/>
    <col min="6" max="6" width="10.375" style="12" customWidth="1"/>
    <col min="7" max="7" width="86.125" style="10" customWidth="1"/>
    <col min="8" max="8" width="12" style="10" customWidth="1"/>
    <col min="9" max="9" width="26" style="10" customWidth="1"/>
    <col min="10" max="10" width="45.75" style="10" customWidth="1"/>
    <col min="11" max="11" width="8.375" style="10" customWidth="1"/>
    <col min="12" max="16384" width="9" style="13"/>
  </cols>
  <sheetData>
    <row r="1" ht="24" customHeight="1" spans="1:11">
      <c r="A1" s="14" t="s">
        <v>403</v>
      </c>
      <c r="B1" s="14" t="s">
        <v>3</v>
      </c>
      <c r="C1" s="14" t="s">
        <v>4</v>
      </c>
      <c r="D1" s="14" t="s">
        <v>407</v>
      </c>
      <c r="E1" s="15" t="s">
        <v>408</v>
      </c>
      <c r="F1" s="16" t="s">
        <v>409</v>
      </c>
      <c r="G1" s="14" t="s">
        <v>7</v>
      </c>
      <c r="H1" s="14" t="s">
        <v>410</v>
      </c>
      <c r="I1" s="14" t="s">
        <v>411</v>
      </c>
      <c r="J1" s="14" t="s">
        <v>16</v>
      </c>
      <c r="K1" s="14" t="s">
        <v>412</v>
      </c>
    </row>
    <row r="2" hidden="1" spans="1:11">
      <c r="A2" s="17" t="s">
        <v>413</v>
      </c>
      <c r="B2" s="18" t="s">
        <v>116</v>
      </c>
      <c r="C2" s="19" t="s">
        <v>27</v>
      </c>
      <c r="D2" s="17" t="s">
        <v>414</v>
      </c>
      <c r="E2" s="20">
        <v>10</v>
      </c>
      <c r="F2" s="21">
        <v>45749</v>
      </c>
      <c r="G2" s="22" t="s">
        <v>289</v>
      </c>
      <c r="H2" s="23" t="s">
        <v>290</v>
      </c>
      <c r="I2" s="24">
        <v>18281865966</v>
      </c>
      <c r="J2" s="10" t="str">
        <f>_xlfn._xlws.FILTER(辅助信息!D:D,辅助信息!G:G=G2)</f>
        <v>五冶达州国道542项目</v>
      </c>
      <c r="K2" s="10" t="s">
        <v>415</v>
      </c>
    </row>
    <row r="3" hidden="1" spans="1:11">
      <c r="A3" s="17" t="s">
        <v>413</v>
      </c>
      <c r="B3" s="18" t="s">
        <v>116</v>
      </c>
      <c r="C3" s="19" t="s">
        <v>32</v>
      </c>
      <c r="D3" s="17" t="s">
        <v>414</v>
      </c>
      <c r="E3" s="20">
        <v>6</v>
      </c>
      <c r="F3" s="21">
        <v>45749</v>
      </c>
      <c r="G3" s="22" t="s">
        <v>289</v>
      </c>
      <c r="H3" s="23" t="s">
        <v>290</v>
      </c>
      <c r="I3" s="24">
        <v>18281865966</v>
      </c>
      <c r="J3" s="10" t="str">
        <f>_xlfn._xlws.FILTER(辅助信息!D:D,辅助信息!G:G=G3)</f>
        <v>五冶达州国道542项目</v>
      </c>
      <c r="K3" s="10" t="s">
        <v>415</v>
      </c>
    </row>
    <row r="4" hidden="1" spans="1:11">
      <c r="A4" s="17" t="s">
        <v>413</v>
      </c>
      <c r="B4" s="18" t="s">
        <v>116</v>
      </c>
      <c r="C4" s="19" t="s">
        <v>28</v>
      </c>
      <c r="D4" s="17" t="s">
        <v>414</v>
      </c>
      <c r="E4" s="20">
        <v>12</v>
      </c>
      <c r="F4" s="21">
        <v>45749</v>
      </c>
      <c r="G4" s="22" t="s">
        <v>289</v>
      </c>
      <c r="H4" s="23" t="s">
        <v>290</v>
      </c>
      <c r="I4" s="24">
        <v>18281865966</v>
      </c>
      <c r="J4" s="10" t="str">
        <f>_xlfn._xlws.FILTER(辅助信息!D:D,辅助信息!G:G=G4)</f>
        <v>五冶达州国道542项目</v>
      </c>
      <c r="K4" s="10" t="s">
        <v>415</v>
      </c>
    </row>
    <row r="5" hidden="1" spans="1:11">
      <c r="A5" s="17" t="s">
        <v>413</v>
      </c>
      <c r="B5" s="18" t="s">
        <v>116</v>
      </c>
      <c r="C5" s="19" t="s">
        <v>65</v>
      </c>
      <c r="D5" s="17" t="s">
        <v>414</v>
      </c>
      <c r="E5" s="20">
        <v>8</v>
      </c>
      <c r="F5" s="21">
        <v>45749</v>
      </c>
      <c r="G5" s="22" t="s">
        <v>289</v>
      </c>
      <c r="H5" s="23" t="s">
        <v>290</v>
      </c>
      <c r="I5" s="24">
        <v>18281865966</v>
      </c>
      <c r="J5" s="10" t="str">
        <f>_xlfn._xlws.FILTER(辅助信息!D:D,辅助信息!G:G=G5)</f>
        <v>五冶达州国道542项目</v>
      </c>
      <c r="K5" s="10" t="s">
        <v>415</v>
      </c>
    </row>
    <row r="6" hidden="1" spans="1:11">
      <c r="A6" s="17" t="s">
        <v>416</v>
      </c>
      <c r="B6" s="18" t="s">
        <v>116</v>
      </c>
      <c r="C6" s="19" t="s">
        <v>27</v>
      </c>
      <c r="D6" s="17" t="s">
        <v>414</v>
      </c>
      <c r="E6" s="20">
        <v>6</v>
      </c>
      <c r="F6" s="21">
        <v>45750</v>
      </c>
      <c r="G6" s="22" t="s">
        <v>326</v>
      </c>
      <c r="H6" s="23" t="s">
        <v>327</v>
      </c>
      <c r="I6" s="24">
        <v>13518257339</v>
      </c>
      <c r="J6" s="10" t="str">
        <f>_xlfn._xlws.FILTER(辅助信息!D:D,辅助信息!G:G=G6)</f>
        <v>五冶达州国道542项目</v>
      </c>
      <c r="K6" s="10" t="s">
        <v>415</v>
      </c>
    </row>
    <row r="7" hidden="1" spans="1:11">
      <c r="A7" s="17" t="s">
        <v>416</v>
      </c>
      <c r="B7" s="18" t="s">
        <v>116</v>
      </c>
      <c r="C7" s="19" t="s">
        <v>32</v>
      </c>
      <c r="D7" s="17" t="s">
        <v>414</v>
      </c>
      <c r="E7" s="20">
        <v>30</v>
      </c>
      <c r="F7" s="21">
        <v>45750</v>
      </c>
      <c r="G7" s="22" t="s">
        <v>326</v>
      </c>
      <c r="H7" s="23" t="s">
        <v>327</v>
      </c>
      <c r="I7" s="24">
        <v>13518257339</v>
      </c>
      <c r="J7" s="10" t="str">
        <f>_xlfn._xlws.FILTER(辅助信息!D:D,辅助信息!G:G=G7)</f>
        <v>五冶达州国道542项目</v>
      </c>
      <c r="K7" s="10" t="s">
        <v>415</v>
      </c>
    </row>
    <row r="8" hidden="1" spans="1:11">
      <c r="A8" s="17" t="s">
        <v>417</v>
      </c>
      <c r="B8" s="18" t="s">
        <v>119</v>
      </c>
      <c r="C8" s="19" t="s">
        <v>40</v>
      </c>
      <c r="D8" s="17" t="s">
        <v>414</v>
      </c>
      <c r="E8" s="20">
        <v>5</v>
      </c>
      <c r="F8" s="21">
        <v>45750</v>
      </c>
      <c r="G8" s="22" t="s">
        <v>177</v>
      </c>
      <c r="H8" s="23" t="s">
        <v>178</v>
      </c>
      <c r="I8" s="24">
        <v>15884666220</v>
      </c>
      <c r="J8" s="10" t="str">
        <f>_xlfn._xlws.FILTER(辅助信息!D:D,辅助信息!G:G=G8)</f>
        <v>华西简阳西城嘉苑</v>
      </c>
      <c r="K8" s="10" t="s">
        <v>415</v>
      </c>
    </row>
    <row r="9" hidden="1" spans="1:11">
      <c r="A9" s="17" t="s">
        <v>417</v>
      </c>
      <c r="B9" s="18" t="s">
        <v>119</v>
      </c>
      <c r="C9" s="19" t="s">
        <v>41</v>
      </c>
      <c r="D9" s="17" t="s">
        <v>414</v>
      </c>
      <c r="E9" s="20">
        <v>5</v>
      </c>
      <c r="F9" s="21">
        <v>45750</v>
      </c>
      <c r="G9" s="22" t="s">
        <v>177</v>
      </c>
      <c r="H9" s="23" t="s">
        <v>178</v>
      </c>
      <c r="I9" s="24">
        <v>15884666220</v>
      </c>
      <c r="J9" s="10" t="str">
        <f>_xlfn._xlws.FILTER(辅助信息!D:D,辅助信息!G:G=G9)</f>
        <v>华西简阳西城嘉苑</v>
      </c>
      <c r="K9" s="10" t="s">
        <v>415</v>
      </c>
    </row>
    <row r="10" hidden="1" spans="1:11">
      <c r="A10" s="17" t="s">
        <v>417</v>
      </c>
      <c r="B10" s="18" t="s">
        <v>119</v>
      </c>
      <c r="C10" s="19" t="s">
        <v>26</v>
      </c>
      <c r="D10" s="17" t="s">
        <v>414</v>
      </c>
      <c r="E10" s="20">
        <v>22</v>
      </c>
      <c r="F10" s="21">
        <v>45750</v>
      </c>
      <c r="G10" s="22" t="s">
        <v>177</v>
      </c>
      <c r="H10" s="23" t="s">
        <v>178</v>
      </c>
      <c r="I10" s="24">
        <v>15884666220</v>
      </c>
      <c r="J10" s="10" t="str">
        <f>_xlfn._xlws.FILTER(辅助信息!D:D,辅助信息!G:G=G10)</f>
        <v>华西简阳西城嘉苑</v>
      </c>
      <c r="K10" s="10" t="s">
        <v>415</v>
      </c>
    </row>
    <row r="11" hidden="1" spans="1:11">
      <c r="A11" s="17" t="s">
        <v>417</v>
      </c>
      <c r="B11" s="18" t="s">
        <v>116</v>
      </c>
      <c r="C11" s="19" t="s">
        <v>19</v>
      </c>
      <c r="D11" s="17" t="s">
        <v>414</v>
      </c>
      <c r="E11" s="20">
        <v>2.5</v>
      </c>
      <c r="F11" s="21">
        <v>45750</v>
      </c>
      <c r="G11" s="22" t="s">
        <v>177</v>
      </c>
      <c r="H11" s="23" t="s">
        <v>178</v>
      </c>
      <c r="I11" s="24">
        <v>15884666220</v>
      </c>
      <c r="J11" s="10" t="str">
        <f>_xlfn._xlws.FILTER(辅助信息!D:D,辅助信息!G:G=G11)</f>
        <v>华西简阳西城嘉苑</v>
      </c>
      <c r="K11" s="10" t="s">
        <v>415</v>
      </c>
    </row>
    <row r="12" hidden="1" spans="1:11">
      <c r="A12" s="17" t="s">
        <v>417</v>
      </c>
      <c r="B12" s="18" t="s">
        <v>116</v>
      </c>
      <c r="C12" s="19" t="s">
        <v>32</v>
      </c>
      <c r="D12" s="17" t="s">
        <v>414</v>
      </c>
      <c r="E12" s="20">
        <v>66</v>
      </c>
      <c r="F12" s="21">
        <v>45750</v>
      </c>
      <c r="G12" s="22" t="s">
        <v>177</v>
      </c>
      <c r="H12" s="23" t="s">
        <v>178</v>
      </c>
      <c r="I12" s="24">
        <v>15884666220</v>
      </c>
      <c r="J12" s="10" t="str">
        <f>_xlfn._xlws.FILTER(辅助信息!D:D,辅助信息!G:G=G12)</f>
        <v>华西简阳西城嘉苑</v>
      </c>
      <c r="K12" s="10" t="s">
        <v>415</v>
      </c>
    </row>
    <row r="13" hidden="1" spans="1:11">
      <c r="A13" s="17" t="s">
        <v>417</v>
      </c>
      <c r="B13" s="18" t="s">
        <v>116</v>
      </c>
      <c r="C13" s="19" t="s">
        <v>30</v>
      </c>
      <c r="D13" s="17" t="s">
        <v>414</v>
      </c>
      <c r="E13" s="20">
        <v>5</v>
      </c>
      <c r="F13" s="21">
        <v>45750</v>
      </c>
      <c r="G13" s="22" t="s">
        <v>177</v>
      </c>
      <c r="H13" s="23" t="s">
        <v>178</v>
      </c>
      <c r="I13" s="24">
        <v>15884666220</v>
      </c>
      <c r="J13" s="10" t="str">
        <f>_xlfn._xlws.FILTER(辅助信息!D:D,辅助信息!G:G=G13)</f>
        <v>华西简阳西城嘉苑</v>
      </c>
      <c r="K13" s="10" t="s">
        <v>415</v>
      </c>
    </row>
    <row r="14" hidden="1" spans="1:11">
      <c r="A14" s="17" t="s">
        <v>417</v>
      </c>
      <c r="B14" s="18" t="s">
        <v>116</v>
      </c>
      <c r="C14" s="19" t="s">
        <v>33</v>
      </c>
      <c r="D14" s="17" t="s">
        <v>414</v>
      </c>
      <c r="E14" s="20">
        <v>13</v>
      </c>
      <c r="F14" s="21">
        <v>45750</v>
      </c>
      <c r="G14" s="22" t="s">
        <v>177</v>
      </c>
      <c r="H14" s="23" t="s">
        <v>178</v>
      </c>
      <c r="I14" s="24">
        <v>15884666220</v>
      </c>
      <c r="J14" s="10" t="str">
        <f>_xlfn._xlws.FILTER(辅助信息!D:D,辅助信息!G:G=G14)</f>
        <v>华西简阳西城嘉苑</v>
      </c>
      <c r="K14" s="10" t="s">
        <v>415</v>
      </c>
    </row>
    <row r="15" hidden="1" spans="1:11">
      <c r="A15" s="17" t="s">
        <v>417</v>
      </c>
      <c r="B15" s="18" t="s">
        <v>116</v>
      </c>
      <c r="C15" s="19" t="s">
        <v>28</v>
      </c>
      <c r="D15" s="17" t="s">
        <v>414</v>
      </c>
      <c r="E15" s="20">
        <v>25</v>
      </c>
      <c r="F15" s="21">
        <v>45750</v>
      </c>
      <c r="G15" s="22" t="s">
        <v>177</v>
      </c>
      <c r="H15" s="23" t="s">
        <v>178</v>
      </c>
      <c r="I15" s="24">
        <v>15884666220</v>
      </c>
      <c r="J15" s="10" t="str">
        <f>_xlfn._xlws.FILTER(辅助信息!D:D,辅助信息!G:G=G15)</f>
        <v>华西简阳西城嘉苑</v>
      </c>
      <c r="K15" s="10" t="s">
        <v>415</v>
      </c>
    </row>
    <row r="16" hidden="1" spans="1:11">
      <c r="A16" s="17" t="s">
        <v>417</v>
      </c>
      <c r="B16" s="18" t="s">
        <v>119</v>
      </c>
      <c r="C16" s="19" t="s">
        <v>40</v>
      </c>
      <c r="D16" s="17" t="s">
        <v>414</v>
      </c>
      <c r="E16" s="20">
        <v>10</v>
      </c>
      <c r="F16" s="21">
        <v>45750</v>
      </c>
      <c r="G16" s="22" t="s">
        <v>189</v>
      </c>
      <c r="H16" s="23" t="s">
        <v>190</v>
      </c>
      <c r="I16" s="24">
        <v>13458642015</v>
      </c>
      <c r="J16" s="10" t="str">
        <f>_xlfn._xlws.FILTER(辅助信息!D:D,辅助信息!G:G=G16)</f>
        <v>华西萌海-科创农业生态谷</v>
      </c>
      <c r="K16" s="10" t="s">
        <v>415</v>
      </c>
    </row>
    <row r="17" hidden="1" spans="1:11">
      <c r="A17" s="17" t="s">
        <v>417</v>
      </c>
      <c r="B17" s="18" t="s">
        <v>116</v>
      </c>
      <c r="C17" s="19" t="s">
        <v>27</v>
      </c>
      <c r="D17" s="17" t="s">
        <v>414</v>
      </c>
      <c r="E17" s="20">
        <v>5</v>
      </c>
      <c r="F17" s="21">
        <v>45750</v>
      </c>
      <c r="G17" s="22" t="s">
        <v>189</v>
      </c>
      <c r="H17" s="23" t="s">
        <v>190</v>
      </c>
      <c r="I17" s="24">
        <v>13458642015</v>
      </c>
      <c r="J17" s="10" t="str">
        <f>_xlfn._xlws.FILTER(辅助信息!D:D,辅助信息!G:G=G17)</f>
        <v>华西萌海-科创农业生态谷</v>
      </c>
      <c r="K17" s="10" t="s">
        <v>415</v>
      </c>
    </row>
    <row r="18" hidden="1" spans="1:11">
      <c r="A18" s="17" t="s">
        <v>417</v>
      </c>
      <c r="B18" s="18" t="s">
        <v>116</v>
      </c>
      <c r="C18" s="19" t="s">
        <v>45</v>
      </c>
      <c r="D18" s="17" t="s">
        <v>414</v>
      </c>
      <c r="E18" s="20">
        <v>6</v>
      </c>
      <c r="F18" s="21">
        <v>45750</v>
      </c>
      <c r="G18" s="22" t="s">
        <v>189</v>
      </c>
      <c r="H18" s="23" t="s">
        <v>190</v>
      </c>
      <c r="I18" s="24">
        <v>13458642015</v>
      </c>
      <c r="J18" s="10" t="str">
        <f>_xlfn._xlws.FILTER(辅助信息!D:D,辅助信息!G:G=G18)</f>
        <v>华西萌海-科创农业生态谷</v>
      </c>
      <c r="K18" s="10" t="s">
        <v>415</v>
      </c>
    </row>
    <row r="19" hidden="1" spans="1:11">
      <c r="A19" s="17" t="s">
        <v>417</v>
      </c>
      <c r="B19" s="18" t="s">
        <v>116</v>
      </c>
      <c r="C19" s="19" t="s">
        <v>21</v>
      </c>
      <c r="D19" s="17" t="s">
        <v>414</v>
      </c>
      <c r="E19" s="20">
        <v>6</v>
      </c>
      <c r="F19" s="21">
        <v>45750</v>
      </c>
      <c r="G19" s="22" t="s">
        <v>189</v>
      </c>
      <c r="H19" s="23" t="s">
        <v>190</v>
      </c>
      <c r="I19" s="24">
        <v>13458642015</v>
      </c>
      <c r="J19" s="10" t="str">
        <f>_xlfn._xlws.FILTER(辅助信息!D:D,辅助信息!G:G=G19)</f>
        <v>华西萌海-科创农业生态谷</v>
      </c>
      <c r="K19" s="10" t="s">
        <v>415</v>
      </c>
    </row>
    <row r="20" hidden="1" spans="1:11">
      <c r="A20" s="17" t="s">
        <v>417</v>
      </c>
      <c r="B20" s="18" t="s">
        <v>116</v>
      </c>
      <c r="C20" s="19" t="s">
        <v>22</v>
      </c>
      <c r="D20" s="17" t="s">
        <v>414</v>
      </c>
      <c r="E20" s="20">
        <v>10</v>
      </c>
      <c r="F20" s="21">
        <v>45750</v>
      </c>
      <c r="G20" s="22" t="s">
        <v>189</v>
      </c>
      <c r="H20" s="23" t="s">
        <v>190</v>
      </c>
      <c r="I20" s="24">
        <v>13458642015</v>
      </c>
      <c r="J20" s="10" t="str">
        <f>_xlfn._xlws.FILTER(辅助信息!D:D,辅助信息!G:G=G20)</f>
        <v>华西萌海-科创农业生态谷</v>
      </c>
      <c r="K20" s="10" t="s">
        <v>415</v>
      </c>
    </row>
    <row r="21" hidden="1" spans="1:11">
      <c r="A21" s="17" t="s">
        <v>406</v>
      </c>
      <c r="B21" s="18" t="s">
        <v>119</v>
      </c>
      <c r="C21" s="19" t="s">
        <v>41</v>
      </c>
      <c r="D21" s="17" t="s">
        <v>414</v>
      </c>
      <c r="E21" s="20">
        <v>5</v>
      </c>
      <c r="F21" s="21">
        <v>45750</v>
      </c>
      <c r="G21" s="22" t="s">
        <v>249</v>
      </c>
      <c r="H21" s="23" t="s">
        <v>250</v>
      </c>
      <c r="I21" s="24">
        <v>15692885305</v>
      </c>
      <c r="J21" s="10" t="str">
        <f>_xlfn._xlws.FILTER(辅助信息!D:D,辅助信息!G:G=G21)</f>
        <v>四川商建
射洪城乡一体化项目</v>
      </c>
      <c r="K21" s="10" t="s">
        <v>415</v>
      </c>
    </row>
    <row r="22" hidden="1" spans="1:11">
      <c r="A22" s="17" t="s">
        <v>406</v>
      </c>
      <c r="B22" s="18" t="s">
        <v>116</v>
      </c>
      <c r="C22" s="19" t="s">
        <v>27</v>
      </c>
      <c r="D22" s="17" t="s">
        <v>414</v>
      </c>
      <c r="E22" s="20">
        <v>15</v>
      </c>
      <c r="F22" s="21">
        <v>45750</v>
      </c>
      <c r="G22" s="22" t="s">
        <v>249</v>
      </c>
      <c r="H22" s="23" t="s">
        <v>250</v>
      </c>
      <c r="I22" s="24">
        <v>15692885305</v>
      </c>
      <c r="J22" s="10" t="str">
        <f>_xlfn._xlws.FILTER(辅助信息!D:D,辅助信息!G:G=G22)</f>
        <v>四川商建
射洪城乡一体化项目</v>
      </c>
      <c r="K22" s="10" t="s">
        <v>415</v>
      </c>
    </row>
    <row r="23" hidden="1" spans="1:11">
      <c r="A23" s="17" t="s">
        <v>406</v>
      </c>
      <c r="B23" s="18" t="s">
        <v>116</v>
      </c>
      <c r="C23" s="19" t="s">
        <v>32</v>
      </c>
      <c r="D23" s="17" t="s">
        <v>414</v>
      </c>
      <c r="E23" s="20">
        <v>50</v>
      </c>
      <c r="F23" s="21">
        <v>45750</v>
      </c>
      <c r="G23" s="22" t="s">
        <v>249</v>
      </c>
      <c r="H23" s="23" t="s">
        <v>250</v>
      </c>
      <c r="I23" s="24">
        <v>15692885305</v>
      </c>
      <c r="J23" s="10" t="str">
        <f>_xlfn._xlws.FILTER(辅助信息!D:D,辅助信息!G:G=G23)</f>
        <v>四川商建
射洪城乡一体化项目</v>
      </c>
      <c r="K23" s="10" t="s">
        <v>415</v>
      </c>
    </row>
    <row r="24" hidden="1" spans="1:11">
      <c r="A24" s="17" t="s">
        <v>413</v>
      </c>
      <c r="B24" s="18" t="s">
        <v>154</v>
      </c>
      <c r="C24" s="19" t="s">
        <v>53</v>
      </c>
      <c r="D24" s="17" t="s">
        <v>414</v>
      </c>
      <c r="E24" s="20">
        <v>5</v>
      </c>
      <c r="F24" s="21">
        <v>45751</v>
      </c>
      <c r="G24" s="22" t="s">
        <v>335</v>
      </c>
      <c r="H24" s="23" t="s">
        <v>331</v>
      </c>
      <c r="I24" s="24">
        <v>18398563998</v>
      </c>
      <c r="J24" s="10" t="str">
        <f>_xlfn._xlws.FILTER(辅助信息!D:D,辅助信息!G:G=G24)</f>
        <v>五冶达州国道542项目</v>
      </c>
      <c r="K24" s="10" t="s">
        <v>415</v>
      </c>
    </row>
    <row r="25" hidden="1" spans="1:11">
      <c r="A25" s="17" t="s">
        <v>413</v>
      </c>
      <c r="B25" s="18" t="s">
        <v>116</v>
      </c>
      <c r="C25" s="19" t="s">
        <v>32</v>
      </c>
      <c r="D25" s="17" t="s">
        <v>414</v>
      </c>
      <c r="E25" s="20">
        <v>5</v>
      </c>
      <c r="F25" s="21">
        <v>45751</v>
      </c>
      <c r="G25" s="22" t="s">
        <v>335</v>
      </c>
      <c r="H25" s="23" t="s">
        <v>331</v>
      </c>
      <c r="I25" s="24">
        <v>18398563998</v>
      </c>
      <c r="J25" s="10" t="str">
        <f>_xlfn._xlws.FILTER(辅助信息!D:D,辅助信息!G:G=G25)</f>
        <v>五冶达州国道542项目</v>
      </c>
      <c r="K25" s="10" t="s">
        <v>415</v>
      </c>
    </row>
    <row r="26" hidden="1" spans="1:10">
      <c r="A26" s="17" t="s">
        <v>413</v>
      </c>
      <c r="B26" s="18" t="s">
        <v>116</v>
      </c>
      <c r="C26" s="19" t="s">
        <v>30</v>
      </c>
      <c r="D26" s="17" t="s">
        <v>414</v>
      </c>
      <c r="E26" s="20">
        <v>8</v>
      </c>
      <c r="F26" s="21">
        <v>45751</v>
      </c>
      <c r="G26" s="22" t="s">
        <v>335</v>
      </c>
      <c r="H26" s="23" t="s">
        <v>331</v>
      </c>
      <c r="I26" s="24">
        <v>18398563998</v>
      </c>
      <c r="J26" s="10" t="str">
        <f>_xlfn._xlws.FILTER(辅助信息!D:D,辅助信息!G:G=G26)</f>
        <v>五冶达州国道542项目</v>
      </c>
    </row>
    <row r="27" hidden="1" spans="1:10">
      <c r="A27" s="17" t="s">
        <v>413</v>
      </c>
      <c r="B27" s="18" t="s">
        <v>116</v>
      </c>
      <c r="C27" s="19" t="s">
        <v>28</v>
      </c>
      <c r="D27" s="17" t="s">
        <v>414</v>
      </c>
      <c r="E27" s="20">
        <v>17</v>
      </c>
      <c r="F27" s="21">
        <v>45751</v>
      </c>
      <c r="G27" s="22" t="s">
        <v>335</v>
      </c>
      <c r="H27" s="23" t="s">
        <v>331</v>
      </c>
      <c r="I27" s="24">
        <v>18398563998</v>
      </c>
      <c r="J27" s="10" t="str">
        <f>_xlfn._xlws.FILTER(辅助信息!D:D,辅助信息!G:G=G27)</f>
        <v>五冶达州国道542项目</v>
      </c>
    </row>
    <row r="28" hidden="1" spans="1:10">
      <c r="A28" s="17" t="s">
        <v>404</v>
      </c>
      <c r="B28" s="18" t="s">
        <v>116</v>
      </c>
      <c r="C28" s="19" t="s">
        <v>32</v>
      </c>
      <c r="D28" s="17" t="s">
        <v>414</v>
      </c>
      <c r="E28" s="20">
        <v>12</v>
      </c>
      <c r="F28" s="21">
        <v>45751</v>
      </c>
      <c r="G28" s="22" t="s">
        <v>336</v>
      </c>
      <c r="H28" s="23" t="s">
        <v>337</v>
      </c>
      <c r="I28" s="24">
        <v>13518183653</v>
      </c>
      <c r="J28" s="10" t="str">
        <f>_xlfn._xlws.FILTER(辅助信息!D:D,辅助信息!G:G=G28)</f>
        <v>五冶达州国道542项目</v>
      </c>
    </row>
    <row r="29" hidden="1" spans="1:10">
      <c r="A29" s="17" t="s">
        <v>404</v>
      </c>
      <c r="B29" s="18" t="s">
        <v>116</v>
      </c>
      <c r="C29" s="19" t="s">
        <v>18</v>
      </c>
      <c r="D29" s="17" t="s">
        <v>414</v>
      </c>
      <c r="E29" s="20">
        <v>10</v>
      </c>
      <c r="F29" s="21">
        <v>45751</v>
      </c>
      <c r="G29" s="22" t="s">
        <v>336</v>
      </c>
      <c r="H29" s="23" t="s">
        <v>337</v>
      </c>
      <c r="I29" s="24">
        <v>13518183653</v>
      </c>
      <c r="J29" s="10" t="str">
        <f>_xlfn._xlws.FILTER(辅助信息!D:D,辅助信息!G:G=G29)</f>
        <v>五冶达州国道542项目</v>
      </c>
    </row>
    <row r="30" hidden="1" spans="1:10">
      <c r="A30" s="17" t="s">
        <v>404</v>
      </c>
      <c r="B30" s="18" t="s">
        <v>116</v>
      </c>
      <c r="C30" s="19" t="s">
        <v>65</v>
      </c>
      <c r="D30" s="17" t="s">
        <v>414</v>
      </c>
      <c r="E30" s="20">
        <v>23</v>
      </c>
      <c r="F30" s="21">
        <v>45751</v>
      </c>
      <c r="G30" s="22" t="s">
        <v>336</v>
      </c>
      <c r="H30" s="23" t="s">
        <v>337</v>
      </c>
      <c r="I30" s="24">
        <v>13518183653</v>
      </c>
      <c r="J30" s="10" t="str">
        <f>_xlfn._xlws.FILTER(辅助信息!D:D,辅助信息!G:G=G30)</f>
        <v>五冶达州国道542项目</v>
      </c>
    </row>
    <row r="31" hidden="1" spans="1:10">
      <c r="A31" s="17" t="s">
        <v>404</v>
      </c>
      <c r="B31" s="18" t="s">
        <v>116</v>
      </c>
      <c r="C31" s="19" t="s">
        <v>418</v>
      </c>
      <c r="D31" s="17" t="s">
        <v>414</v>
      </c>
      <c r="E31" s="20">
        <v>54</v>
      </c>
      <c r="F31" s="21">
        <v>45752</v>
      </c>
      <c r="G31" s="22" t="s">
        <v>419</v>
      </c>
      <c r="H31" s="23" t="s">
        <v>374</v>
      </c>
      <c r="I31" s="24">
        <v>18349955455</v>
      </c>
      <c r="J31" s="10" t="str">
        <f>_xlfn._xlws.FILTER(辅助信息!D:D,辅助信息!G:G=G31)</f>
        <v>五冶钢构南充医学科学产业园建设项目</v>
      </c>
    </row>
    <row r="32" hidden="1" spans="1:10">
      <c r="A32" s="17" t="s">
        <v>404</v>
      </c>
      <c r="B32" s="18" t="s">
        <v>420</v>
      </c>
      <c r="C32" s="19" t="s">
        <v>421</v>
      </c>
      <c r="D32" s="17" t="s">
        <v>414</v>
      </c>
      <c r="E32" s="20">
        <v>8</v>
      </c>
      <c r="F32" s="21">
        <v>45752</v>
      </c>
      <c r="G32" s="22" t="s">
        <v>419</v>
      </c>
      <c r="H32" s="23" t="s">
        <v>374</v>
      </c>
      <c r="I32" s="24">
        <v>18349955455</v>
      </c>
      <c r="J32" s="10" t="str">
        <f>_xlfn._xlws.FILTER(辅助信息!D:D,辅助信息!G:G=G32)</f>
        <v>五冶钢构南充医学科学产业园建设项目</v>
      </c>
    </row>
    <row r="33" hidden="1" spans="1:10">
      <c r="A33" s="17" t="s">
        <v>404</v>
      </c>
      <c r="B33" s="18" t="s">
        <v>116</v>
      </c>
      <c r="C33" s="19" t="s">
        <v>422</v>
      </c>
      <c r="D33" s="17" t="s">
        <v>414</v>
      </c>
      <c r="E33" s="20">
        <v>9</v>
      </c>
      <c r="F33" s="21">
        <v>45752</v>
      </c>
      <c r="G33" s="22" t="s">
        <v>419</v>
      </c>
      <c r="H33" s="23" t="s">
        <v>374</v>
      </c>
      <c r="I33" s="24">
        <v>18349955455</v>
      </c>
      <c r="J33" s="10" t="str">
        <f>_xlfn._xlws.FILTER(辅助信息!D:D,辅助信息!G:G=G33)</f>
        <v>五冶钢构南充医学科学产业园建设项目</v>
      </c>
    </row>
    <row r="34" hidden="1" spans="1:10">
      <c r="A34" s="17" t="s">
        <v>405</v>
      </c>
      <c r="B34" s="18" t="s">
        <v>116</v>
      </c>
      <c r="C34" s="19" t="s">
        <v>27</v>
      </c>
      <c r="D34" s="17" t="s">
        <v>414</v>
      </c>
      <c r="E34" s="20">
        <v>19</v>
      </c>
      <c r="F34" s="21">
        <v>45752</v>
      </c>
      <c r="G34" s="22" t="s">
        <v>423</v>
      </c>
      <c r="H34" s="23" t="s">
        <v>380</v>
      </c>
      <c r="I34" s="24">
        <v>13908143055</v>
      </c>
      <c r="J34" s="10" t="str">
        <f>_xlfn._xlws.FILTER(辅助信息!D:D,辅助信息!G:G=G34)</f>
        <v>五冶钢构南充医学科学产业园建设项目</v>
      </c>
    </row>
    <row r="35" hidden="1" spans="1:10">
      <c r="A35" s="17" t="s">
        <v>405</v>
      </c>
      <c r="B35" s="18" t="s">
        <v>116</v>
      </c>
      <c r="C35" s="19" t="s">
        <v>19</v>
      </c>
      <c r="D35" s="17" t="s">
        <v>414</v>
      </c>
      <c r="E35" s="20">
        <v>11</v>
      </c>
      <c r="F35" s="21">
        <v>45752</v>
      </c>
      <c r="G35" s="22" t="s">
        <v>423</v>
      </c>
      <c r="H35" s="23" t="s">
        <v>380</v>
      </c>
      <c r="I35" s="24">
        <v>13908143055</v>
      </c>
      <c r="J35" s="10" t="str">
        <f>_xlfn._xlws.FILTER(辅助信息!D:D,辅助信息!G:G=G35)</f>
        <v>五冶钢构南充医学科学产业园建设项目</v>
      </c>
    </row>
    <row r="36" hidden="1" spans="1:10">
      <c r="A36" s="17" t="s">
        <v>405</v>
      </c>
      <c r="B36" s="18" t="s">
        <v>116</v>
      </c>
      <c r="C36" s="19" t="s">
        <v>30</v>
      </c>
      <c r="D36" s="17" t="s">
        <v>414</v>
      </c>
      <c r="E36" s="20">
        <v>5</v>
      </c>
      <c r="F36" s="21">
        <v>45752</v>
      </c>
      <c r="G36" s="22" t="s">
        <v>423</v>
      </c>
      <c r="H36" s="23" t="s">
        <v>380</v>
      </c>
      <c r="I36" s="24">
        <v>13908143055</v>
      </c>
      <c r="J36" s="10" t="str">
        <f>_xlfn._xlws.FILTER(辅助信息!D:D,辅助信息!G:G=G36)</f>
        <v>五冶钢构南充医学科学产业园建设项目</v>
      </c>
    </row>
    <row r="37" hidden="1" spans="1:10">
      <c r="A37" s="17" t="s">
        <v>405</v>
      </c>
      <c r="B37" s="18" t="s">
        <v>116</v>
      </c>
      <c r="C37" s="19" t="s">
        <v>424</v>
      </c>
      <c r="D37" s="17" t="s">
        <v>414</v>
      </c>
      <c r="E37" s="20">
        <v>3</v>
      </c>
      <c r="F37" s="21">
        <v>45752</v>
      </c>
      <c r="G37" s="22" t="s">
        <v>419</v>
      </c>
      <c r="H37" s="23" t="s">
        <v>374</v>
      </c>
      <c r="I37" s="24">
        <v>18349955455</v>
      </c>
      <c r="J37" s="10" t="str">
        <f>_xlfn._xlws.FILTER(辅助信息!D:D,辅助信息!G:G=G37)</f>
        <v>五冶钢构南充医学科学产业园建设项目</v>
      </c>
    </row>
    <row r="38" hidden="1" spans="1:10">
      <c r="A38" s="17" t="s">
        <v>405</v>
      </c>
      <c r="B38" s="18" t="s">
        <v>116</v>
      </c>
      <c r="C38" s="19" t="s">
        <v>425</v>
      </c>
      <c r="D38" s="17" t="s">
        <v>414</v>
      </c>
      <c r="E38" s="20">
        <v>12</v>
      </c>
      <c r="F38" s="21">
        <v>45752</v>
      </c>
      <c r="G38" s="22" t="s">
        <v>419</v>
      </c>
      <c r="H38" s="23" t="s">
        <v>374</v>
      </c>
      <c r="I38" s="24">
        <v>18349955455</v>
      </c>
      <c r="J38" s="10" t="str">
        <f>_xlfn._xlws.FILTER(辅助信息!D:D,辅助信息!G:G=G38)</f>
        <v>五冶钢构南充医学科学产业园建设项目</v>
      </c>
    </row>
    <row r="39" hidden="1" spans="1:10">
      <c r="A39" s="17" t="s">
        <v>405</v>
      </c>
      <c r="B39" s="18" t="s">
        <v>116</v>
      </c>
      <c r="C39" s="19" t="s">
        <v>426</v>
      </c>
      <c r="D39" s="17" t="s">
        <v>414</v>
      </c>
      <c r="E39" s="20">
        <v>6</v>
      </c>
      <c r="F39" s="21">
        <v>45752</v>
      </c>
      <c r="G39" s="22" t="s">
        <v>419</v>
      </c>
      <c r="H39" s="23" t="s">
        <v>374</v>
      </c>
      <c r="I39" s="24">
        <v>18349955455</v>
      </c>
      <c r="J39" s="10" t="str">
        <f>_xlfn._xlws.FILTER(辅助信息!D:D,辅助信息!G:G=G39)</f>
        <v>五冶钢构南充医学科学产业园建设项目</v>
      </c>
    </row>
    <row r="40" hidden="1" spans="1:10">
      <c r="A40" s="17" t="s">
        <v>405</v>
      </c>
      <c r="B40" s="18" t="s">
        <v>116</v>
      </c>
      <c r="C40" s="19" t="s">
        <v>418</v>
      </c>
      <c r="D40" s="17" t="s">
        <v>414</v>
      </c>
      <c r="E40" s="20">
        <v>13</v>
      </c>
      <c r="F40" s="21">
        <v>45752</v>
      </c>
      <c r="G40" s="22" t="s">
        <v>419</v>
      </c>
      <c r="H40" s="23" t="s">
        <v>374</v>
      </c>
      <c r="I40" s="24">
        <v>18349955455</v>
      </c>
      <c r="J40" s="10" t="str">
        <f>_xlfn._xlws.FILTER(辅助信息!D:D,辅助信息!G:G=G40)</f>
        <v>五冶钢构南充医学科学产业园建设项目</v>
      </c>
    </row>
    <row r="41" hidden="1" spans="1:10">
      <c r="A41" s="17" t="s">
        <v>406</v>
      </c>
      <c r="B41" s="18" t="s">
        <v>119</v>
      </c>
      <c r="C41" s="19" t="s">
        <v>40</v>
      </c>
      <c r="D41" s="17" t="s">
        <v>414</v>
      </c>
      <c r="E41" s="20">
        <v>22</v>
      </c>
      <c r="F41" s="21">
        <v>45753</v>
      </c>
      <c r="G41" s="22" t="s">
        <v>249</v>
      </c>
      <c r="H41" s="23" t="s">
        <v>250</v>
      </c>
      <c r="I41" s="24">
        <v>15692885305</v>
      </c>
      <c r="J41" s="10" t="str">
        <f>_xlfn._xlws.FILTER(辅助信息!D:D,辅助信息!G:G=G41)</f>
        <v>四川商建
射洪城乡一体化项目</v>
      </c>
    </row>
    <row r="42" hidden="1" spans="1:10">
      <c r="A42" s="17" t="s">
        <v>406</v>
      </c>
      <c r="B42" s="18" t="s">
        <v>116</v>
      </c>
      <c r="C42" s="19" t="s">
        <v>30</v>
      </c>
      <c r="D42" s="17" t="s">
        <v>414</v>
      </c>
      <c r="E42" s="20">
        <v>5</v>
      </c>
      <c r="F42" s="21">
        <v>45753</v>
      </c>
      <c r="G42" s="22" t="s">
        <v>249</v>
      </c>
      <c r="H42" s="23" t="s">
        <v>250</v>
      </c>
      <c r="I42" s="24">
        <v>15692885305</v>
      </c>
      <c r="J42" s="10" t="str">
        <f>_xlfn._xlws.FILTER(辅助信息!D:D,辅助信息!G:G=G42)</f>
        <v>四川商建
射洪城乡一体化项目</v>
      </c>
    </row>
    <row r="43" hidden="1" spans="1:10">
      <c r="A43" s="17" t="s">
        <v>406</v>
      </c>
      <c r="B43" s="18" t="s">
        <v>116</v>
      </c>
      <c r="C43" s="19" t="s">
        <v>18</v>
      </c>
      <c r="D43" s="17" t="s">
        <v>414</v>
      </c>
      <c r="E43" s="20">
        <v>5</v>
      </c>
      <c r="F43" s="21">
        <v>45753</v>
      </c>
      <c r="G43" s="22" t="s">
        <v>249</v>
      </c>
      <c r="H43" s="23" t="s">
        <v>250</v>
      </c>
      <c r="I43" s="24">
        <v>15692885305</v>
      </c>
      <c r="J43" s="10" t="str">
        <f>_xlfn._xlws.FILTER(辅助信息!D:D,辅助信息!G:G=G43)</f>
        <v>四川商建
射洪城乡一体化项目</v>
      </c>
    </row>
    <row r="44" hidden="1" spans="1:10">
      <c r="A44" s="17" t="s">
        <v>413</v>
      </c>
      <c r="B44" s="18" t="s">
        <v>116</v>
      </c>
      <c r="C44" s="19" t="s">
        <v>27</v>
      </c>
      <c r="D44" s="17" t="s">
        <v>414</v>
      </c>
      <c r="E44" s="20">
        <v>3</v>
      </c>
      <c r="F44" s="21">
        <v>45753</v>
      </c>
      <c r="G44" s="22" t="s">
        <v>305</v>
      </c>
      <c r="H44" s="23" t="s">
        <v>294</v>
      </c>
      <c r="I44" s="24">
        <v>18280895666</v>
      </c>
      <c r="J44" s="10" t="str">
        <f>_xlfn._xlws.FILTER(辅助信息!D:D,辅助信息!G:G=G44)</f>
        <v>五冶达州国道542项目</v>
      </c>
    </row>
    <row r="45" hidden="1" spans="1:10">
      <c r="A45" s="17" t="s">
        <v>413</v>
      </c>
      <c r="B45" s="18" t="s">
        <v>116</v>
      </c>
      <c r="C45" s="19" t="s">
        <v>32</v>
      </c>
      <c r="D45" s="17" t="s">
        <v>414</v>
      </c>
      <c r="E45" s="20">
        <v>9</v>
      </c>
      <c r="F45" s="21">
        <v>45753</v>
      </c>
      <c r="G45" s="22" t="s">
        <v>305</v>
      </c>
      <c r="H45" s="23" t="s">
        <v>294</v>
      </c>
      <c r="I45" s="24">
        <v>18280895666</v>
      </c>
      <c r="J45" s="10" t="str">
        <f>_xlfn._xlws.FILTER(辅助信息!D:D,辅助信息!G:G=G45)</f>
        <v>五冶达州国道542项目</v>
      </c>
    </row>
    <row r="46" hidden="1" spans="1:10">
      <c r="A46" s="17" t="s">
        <v>413</v>
      </c>
      <c r="B46" s="18" t="s">
        <v>116</v>
      </c>
      <c r="C46" s="19" t="s">
        <v>30</v>
      </c>
      <c r="D46" s="17" t="s">
        <v>414</v>
      </c>
      <c r="E46" s="20">
        <v>6</v>
      </c>
      <c r="F46" s="21">
        <v>45753</v>
      </c>
      <c r="G46" s="22" t="s">
        <v>305</v>
      </c>
      <c r="H46" s="23" t="s">
        <v>294</v>
      </c>
      <c r="I46" s="24">
        <v>18280895666</v>
      </c>
      <c r="J46" s="10" t="str">
        <f>_xlfn._xlws.FILTER(辅助信息!D:D,辅助信息!G:G=G46)</f>
        <v>五冶达州国道542项目</v>
      </c>
    </row>
    <row r="47" hidden="1" spans="1:10">
      <c r="A47" s="17" t="s">
        <v>413</v>
      </c>
      <c r="B47" s="18" t="s">
        <v>116</v>
      </c>
      <c r="C47" s="19" t="s">
        <v>52</v>
      </c>
      <c r="D47" s="17" t="s">
        <v>414</v>
      </c>
      <c r="E47" s="20">
        <v>17</v>
      </c>
      <c r="F47" s="21">
        <v>45753</v>
      </c>
      <c r="G47" s="22" t="s">
        <v>305</v>
      </c>
      <c r="H47" s="23" t="s">
        <v>294</v>
      </c>
      <c r="I47" s="24">
        <v>18280895666</v>
      </c>
      <c r="J47" s="10" t="str">
        <f>_xlfn._xlws.FILTER(辅助信息!D:D,辅助信息!G:G=G47)</f>
        <v>五冶达州国道542项目</v>
      </c>
    </row>
    <row r="48" hidden="1" spans="1:10">
      <c r="A48" s="17" t="s">
        <v>413</v>
      </c>
      <c r="B48" s="18" t="s">
        <v>427</v>
      </c>
      <c r="C48" s="19" t="s">
        <v>428</v>
      </c>
      <c r="D48" s="17" t="s">
        <v>414</v>
      </c>
      <c r="E48" s="20">
        <v>6</v>
      </c>
      <c r="F48" s="21">
        <v>45753</v>
      </c>
      <c r="G48" s="22" t="s">
        <v>429</v>
      </c>
      <c r="H48" s="23" t="s">
        <v>430</v>
      </c>
      <c r="I48" s="24">
        <v>13835906370</v>
      </c>
      <c r="J48" s="10" vm="1" t="e">
        <f>_xlfn._xlws.FILTER(辅助信息!D:D,辅助信息!G:G=G48)</f>
        <v>#VALUE!</v>
      </c>
    </row>
    <row r="49" hidden="1" spans="1:10">
      <c r="A49" s="17" t="s">
        <v>413</v>
      </c>
      <c r="B49" s="18" t="s">
        <v>116</v>
      </c>
      <c r="C49" s="19" t="s">
        <v>431</v>
      </c>
      <c r="D49" s="17" t="s">
        <v>414</v>
      </c>
      <c r="E49" s="20">
        <v>6</v>
      </c>
      <c r="F49" s="21">
        <v>45753</v>
      </c>
      <c r="G49" s="22" t="s">
        <v>429</v>
      </c>
      <c r="H49" s="23" t="s">
        <v>430</v>
      </c>
      <c r="I49" s="24">
        <v>13835906370</v>
      </c>
      <c r="J49" s="10" vm="1" t="e">
        <f>_xlfn._xlws.FILTER(辅助信息!D:D,辅助信息!G:G=G49)</f>
        <v>#VALUE!</v>
      </c>
    </row>
    <row r="50" hidden="1" spans="1:10">
      <c r="A50" s="17" t="s">
        <v>413</v>
      </c>
      <c r="B50" s="18" t="s">
        <v>116</v>
      </c>
      <c r="C50" s="19" t="s">
        <v>432</v>
      </c>
      <c r="D50" s="17" t="s">
        <v>414</v>
      </c>
      <c r="E50" s="20">
        <v>9</v>
      </c>
      <c r="F50" s="21">
        <v>45753</v>
      </c>
      <c r="G50" s="22" t="s">
        <v>429</v>
      </c>
      <c r="H50" s="23" t="s">
        <v>430</v>
      </c>
      <c r="I50" s="24">
        <v>13835906370</v>
      </c>
      <c r="J50" s="10" vm="1" t="e">
        <f>_xlfn._xlws.FILTER(辅助信息!D:D,辅助信息!G:G=G50)</f>
        <v>#VALUE!</v>
      </c>
    </row>
    <row r="51" hidden="1" spans="1:10">
      <c r="A51" s="17" t="s">
        <v>413</v>
      </c>
      <c r="B51" s="18" t="s">
        <v>116</v>
      </c>
      <c r="C51" s="19" t="s">
        <v>433</v>
      </c>
      <c r="D51" s="17" t="s">
        <v>414</v>
      </c>
      <c r="E51" s="20">
        <v>15</v>
      </c>
      <c r="F51" s="21">
        <v>45753</v>
      </c>
      <c r="G51" s="22" t="s">
        <v>429</v>
      </c>
      <c r="H51" s="23" t="s">
        <v>430</v>
      </c>
      <c r="I51" s="24">
        <v>13835906370</v>
      </c>
      <c r="J51" s="10" vm="1" t="e">
        <f>_xlfn._xlws.FILTER(辅助信息!D:D,辅助信息!G:G=G51)</f>
        <v>#VALUE!</v>
      </c>
    </row>
    <row r="52" hidden="1" spans="1:10">
      <c r="A52" s="17" t="s">
        <v>404</v>
      </c>
      <c r="B52" s="18" t="s">
        <v>116</v>
      </c>
      <c r="C52" s="19" t="s">
        <v>32</v>
      </c>
      <c r="D52" s="17" t="s">
        <v>414</v>
      </c>
      <c r="E52" s="20">
        <v>70</v>
      </c>
      <c r="F52" s="21">
        <v>45754</v>
      </c>
      <c r="G52" s="22" t="s">
        <v>249</v>
      </c>
      <c r="H52" s="23" t="s">
        <v>250</v>
      </c>
      <c r="I52" s="24">
        <v>15692885305</v>
      </c>
      <c r="J52" s="10" t="str">
        <f>_xlfn._xlws.FILTER(辅助信息!D:D,辅助信息!G:G=G52)</f>
        <v>四川商建
射洪城乡一体化项目</v>
      </c>
    </row>
    <row r="53" hidden="1" spans="1:10">
      <c r="A53" s="17" t="s">
        <v>404</v>
      </c>
      <c r="B53" s="18" t="s">
        <v>154</v>
      </c>
      <c r="C53" s="19" t="s">
        <v>53</v>
      </c>
      <c r="D53" s="17" t="s">
        <v>414</v>
      </c>
      <c r="E53" s="20">
        <v>3</v>
      </c>
      <c r="F53" s="21">
        <v>45754</v>
      </c>
      <c r="G53" s="22" t="s">
        <v>419</v>
      </c>
      <c r="H53" s="23" t="s">
        <v>374</v>
      </c>
      <c r="I53" s="24">
        <v>18349955455</v>
      </c>
      <c r="J53" s="10" t="str">
        <f>_xlfn._xlws.FILTER(辅助信息!D:D,辅助信息!G:G=G53)</f>
        <v>五冶钢构南充医学科学产业园建设项目</v>
      </c>
    </row>
    <row r="54" hidden="1" spans="1:10">
      <c r="A54" s="17" t="s">
        <v>404</v>
      </c>
      <c r="B54" s="18" t="s">
        <v>116</v>
      </c>
      <c r="C54" s="19" t="s">
        <v>86</v>
      </c>
      <c r="D54" s="17" t="s">
        <v>414</v>
      </c>
      <c r="E54" s="20">
        <v>67</v>
      </c>
      <c r="F54" s="21">
        <v>45754</v>
      </c>
      <c r="G54" s="22" t="s">
        <v>419</v>
      </c>
      <c r="H54" s="23" t="s">
        <v>374</v>
      </c>
      <c r="I54" s="24">
        <v>18349955455</v>
      </c>
      <c r="J54" s="10" t="str">
        <f>_xlfn._xlws.FILTER(辅助信息!D:D,辅助信息!G:G=G54)</f>
        <v>五冶钢构南充医学科学产业园建设项目</v>
      </c>
    </row>
    <row r="55" hidden="1" spans="1:10">
      <c r="A55" s="17" t="s">
        <v>405</v>
      </c>
      <c r="B55" s="18" t="s">
        <v>116</v>
      </c>
      <c r="C55" s="19" t="s">
        <v>434</v>
      </c>
      <c r="D55" s="17" t="s">
        <v>414</v>
      </c>
      <c r="E55" s="20">
        <v>105</v>
      </c>
      <c r="F55" s="21">
        <v>45754</v>
      </c>
      <c r="G55" s="22" t="s">
        <v>429</v>
      </c>
      <c r="H55" s="23" t="s">
        <v>430</v>
      </c>
      <c r="I55" s="24">
        <v>13835906370</v>
      </c>
      <c r="J55" s="10" vm="1" t="e">
        <f>_xlfn._xlws.FILTER(辅助信息!D:D,辅助信息!G:G=G55)</f>
        <v>#VALUE!</v>
      </c>
    </row>
    <row r="56" hidden="1" spans="1:10">
      <c r="A56" s="17" t="s">
        <v>405</v>
      </c>
      <c r="B56" s="18" t="s">
        <v>116</v>
      </c>
      <c r="C56" s="19" t="s">
        <v>435</v>
      </c>
      <c r="D56" s="17" t="s">
        <v>414</v>
      </c>
      <c r="E56" s="20">
        <v>15</v>
      </c>
      <c r="F56" s="21">
        <v>45754</v>
      </c>
      <c r="G56" s="22" t="s">
        <v>436</v>
      </c>
      <c r="H56" s="23" t="s">
        <v>437</v>
      </c>
      <c r="I56" s="24">
        <v>13891371707</v>
      </c>
      <c r="J56" s="10" vm="1" t="e">
        <f>_xlfn._xlws.FILTER(辅助信息!D:D,辅助信息!G:G=G56)</f>
        <v>#VALUE!</v>
      </c>
    </row>
    <row r="57" hidden="1" spans="1:10">
      <c r="A57" s="17" t="s">
        <v>405</v>
      </c>
      <c r="B57" s="18" t="s">
        <v>116</v>
      </c>
      <c r="C57" s="19" t="s">
        <v>438</v>
      </c>
      <c r="D57" s="17" t="s">
        <v>414</v>
      </c>
      <c r="E57" s="20">
        <v>20</v>
      </c>
      <c r="F57" s="21">
        <v>45754</v>
      </c>
      <c r="G57" s="22" t="s">
        <v>436</v>
      </c>
      <c r="H57" s="23" t="s">
        <v>437</v>
      </c>
      <c r="I57" s="24">
        <v>13891371707</v>
      </c>
      <c r="J57" s="10" vm="1" t="e">
        <f>_xlfn._xlws.FILTER(辅助信息!D:D,辅助信息!G:G=G57)</f>
        <v>#VALUE!</v>
      </c>
    </row>
    <row r="58" hidden="1" spans="1:10">
      <c r="A58" s="17" t="s">
        <v>417</v>
      </c>
      <c r="B58" s="18" t="s">
        <v>119</v>
      </c>
      <c r="C58" s="19" t="s">
        <v>41</v>
      </c>
      <c r="D58" s="17" t="s">
        <v>414</v>
      </c>
      <c r="E58" s="20">
        <v>24</v>
      </c>
      <c r="F58" s="21">
        <v>45754</v>
      </c>
      <c r="G58" s="22" t="s">
        <v>189</v>
      </c>
      <c r="H58" s="23" t="s">
        <v>190</v>
      </c>
      <c r="I58" s="24">
        <v>13458642015</v>
      </c>
      <c r="J58" s="10" t="str">
        <f>_xlfn._xlws.FILTER(辅助信息!D:D,辅助信息!G:G=G58)</f>
        <v>华西萌海-科创农业生态谷</v>
      </c>
    </row>
    <row r="59" hidden="1" spans="1:10">
      <c r="A59" s="17" t="s">
        <v>417</v>
      </c>
      <c r="B59" s="18" t="s">
        <v>116</v>
      </c>
      <c r="C59" s="19" t="s">
        <v>27</v>
      </c>
      <c r="D59" s="17" t="s">
        <v>414</v>
      </c>
      <c r="E59" s="20">
        <v>10</v>
      </c>
      <c r="F59" s="21">
        <v>45754</v>
      </c>
      <c r="G59" s="22" t="s">
        <v>189</v>
      </c>
      <c r="H59" s="23" t="s">
        <v>190</v>
      </c>
      <c r="I59" s="24">
        <v>13458642015</v>
      </c>
      <c r="J59" s="10" t="str">
        <f>_xlfn._xlws.FILTER(辅助信息!D:D,辅助信息!G:G=G59)</f>
        <v>华西萌海-科创农业生态谷</v>
      </c>
    </row>
    <row r="60" hidden="1" spans="1:10">
      <c r="A60" s="17" t="s">
        <v>417</v>
      </c>
      <c r="B60" s="18" t="s">
        <v>119</v>
      </c>
      <c r="C60" s="19" t="s">
        <v>40</v>
      </c>
      <c r="D60" s="17" t="s">
        <v>414</v>
      </c>
      <c r="E60" s="20">
        <v>38</v>
      </c>
      <c r="F60" s="21">
        <v>45755</v>
      </c>
      <c r="G60" s="22" t="s">
        <v>122</v>
      </c>
      <c r="H60" s="23" t="s">
        <v>123</v>
      </c>
      <c r="I60" s="24">
        <v>15228205853</v>
      </c>
      <c r="J60" s="10" t="str">
        <f>_xlfn._xlws.FILTER(辅助信息!D:D,辅助信息!G:G=G60)</f>
        <v>五冶钢构-宜宾市南溪区高县月江镇建设项目</v>
      </c>
    </row>
    <row r="61" hidden="1" spans="1:10">
      <c r="A61" s="17" t="s">
        <v>417</v>
      </c>
      <c r="B61" s="18" t="s">
        <v>119</v>
      </c>
      <c r="C61" s="19" t="s">
        <v>41</v>
      </c>
      <c r="D61" s="17" t="s">
        <v>414</v>
      </c>
      <c r="E61" s="20">
        <v>12</v>
      </c>
      <c r="F61" s="21">
        <v>45755</v>
      </c>
      <c r="G61" s="22" t="s">
        <v>122</v>
      </c>
      <c r="H61" s="23" t="s">
        <v>123</v>
      </c>
      <c r="I61" s="24">
        <v>15228205853</v>
      </c>
      <c r="J61" s="10" t="str">
        <f>_xlfn._xlws.FILTER(辅助信息!D:D,辅助信息!G:G=G61)</f>
        <v>五冶钢构-宜宾市南溪区高县月江镇建设项目</v>
      </c>
    </row>
    <row r="62" hidden="1" spans="1:10">
      <c r="A62" s="17" t="s">
        <v>417</v>
      </c>
      <c r="B62" s="18" t="s">
        <v>116</v>
      </c>
      <c r="C62" s="19" t="s">
        <v>27</v>
      </c>
      <c r="D62" s="17" t="s">
        <v>414</v>
      </c>
      <c r="E62" s="20">
        <v>9</v>
      </c>
      <c r="F62" s="21">
        <v>45755</v>
      </c>
      <c r="G62" s="22" t="s">
        <v>122</v>
      </c>
      <c r="H62" s="23" t="s">
        <v>123</v>
      </c>
      <c r="I62" s="24">
        <v>15228205853</v>
      </c>
      <c r="J62" s="10" t="str">
        <f>_xlfn._xlws.FILTER(辅助信息!D:D,辅助信息!G:G=G62)</f>
        <v>五冶钢构-宜宾市南溪区高县月江镇建设项目</v>
      </c>
    </row>
    <row r="63" hidden="1" spans="1:10">
      <c r="A63" s="17" t="s">
        <v>417</v>
      </c>
      <c r="B63" s="18" t="s">
        <v>116</v>
      </c>
      <c r="C63" s="19" t="s">
        <v>19</v>
      </c>
      <c r="D63" s="17" t="s">
        <v>414</v>
      </c>
      <c r="E63" s="20">
        <v>21</v>
      </c>
      <c r="F63" s="21">
        <v>45755</v>
      </c>
      <c r="G63" s="22" t="s">
        <v>122</v>
      </c>
      <c r="H63" s="23" t="s">
        <v>123</v>
      </c>
      <c r="I63" s="24">
        <v>15228205853</v>
      </c>
      <c r="J63" s="10" t="str">
        <f>_xlfn._xlws.FILTER(辅助信息!D:D,辅助信息!G:G=G63)</f>
        <v>五冶钢构-宜宾市南溪区高县月江镇建设项目</v>
      </c>
    </row>
    <row r="64" hidden="1" spans="1:10">
      <c r="A64" s="17" t="s">
        <v>417</v>
      </c>
      <c r="B64" s="18" t="s">
        <v>116</v>
      </c>
      <c r="C64" s="19" t="s">
        <v>33</v>
      </c>
      <c r="D64" s="17" t="s">
        <v>414</v>
      </c>
      <c r="E64" s="20">
        <v>12</v>
      </c>
      <c r="F64" s="21">
        <v>45755</v>
      </c>
      <c r="G64" s="22" t="s">
        <v>122</v>
      </c>
      <c r="H64" s="23" t="s">
        <v>123</v>
      </c>
      <c r="I64" s="24">
        <v>15228205853</v>
      </c>
      <c r="J64" s="10" t="str">
        <f>_xlfn._xlws.FILTER(辅助信息!D:D,辅助信息!G:G=G64)</f>
        <v>五冶钢构-宜宾市南溪区高县月江镇建设项目</v>
      </c>
    </row>
    <row r="65" hidden="1" spans="1:10">
      <c r="A65" s="17" t="s">
        <v>417</v>
      </c>
      <c r="B65" s="18" t="s">
        <v>116</v>
      </c>
      <c r="C65" s="19" t="s">
        <v>18</v>
      </c>
      <c r="D65" s="17" t="s">
        <v>414</v>
      </c>
      <c r="E65" s="20">
        <v>9</v>
      </c>
      <c r="F65" s="21">
        <v>45755</v>
      </c>
      <c r="G65" s="22" t="s">
        <v>122</v>
      </c>
      <c r="H65" s="23" t="s">
        <v>123</v>
      </c>
      <c r="I65" s="24">
        <v>15228205853</v>
      </c>
      <c r="J65" s="10" t="str">
        <f>_xlfn._xlws.FILTER(辅助信息!D:D,辅助信息!G:G=G65)</f>
        <v>五冶钢构-宜宾市南溪区高县月江镇建设项目</v>
      </c>
    </row>
    <row r="66" hidden="1" spans="1:10">
      <c r="A66" s="17" t="s">
        <v>413</v>
      </c>
      <c r="B66" s="18" t="s">
        <v>116</v>
      </c>
      <c r="C66" s="19" t="s">
        <v>19</v>
      </c>
      <c r="D66" s="17" t="s">
        <v>414</v>
      </c>
      <c r="E66" s="20">
        <v>2.6</v>
      </c>
      <c r="F66" s="21">
        <v>45755</v>
      </c>
      <c r="G66" s="22" t="s">
        <v>342</v>
      </c>
      <c r="H66" s="23" t="s">
        <v>331</v>
      </c>
      <c r="I66" s="24">
        <v>18398563998</v>
      </c>
      <c r="J66" s="10" t="str">
        <f>_xlfn._xlws.FILTER(辅助信息!D:D,辅助信息!G:G=G66)</f>
        <v>五冶达州国道542项目</v>
      </c>
    </row>
    <row r="67" hidden="1" spans="1:10">
      <c r="A67" s="17" t="s">
        <v>413</v>
      </c>
      <c r="B67" s="18" t="s">
        <v>116</v>
      </c>
      <c r="C67" s="19" t="s">
        <v>18</v>
      </c>
      <c r="D67" s="17" t="s">
        <v>414</v>
      </c>
      <c r="E67" s="20">
        <v>20.792</v>
      </c>
      <c r="F67" s="21">
        <v>45755</v>
      </c>
      <c r="G67" s="22" t="s">
        <v>342</v>
      </c>
      <c r="H67" s="23" t="s">
        <v>331</v>
      </c>
      <c r="I67" s="24">
        <v>18398563998</v>
      </c>
      <c r="J67" s="10" t="str">
        <f>_xlfn._xlws.FILTER(辅助信息!D:D,辅助信息!G:G=G67)</f>
        <v>五冶达州国道542项目</v>
      </c>
    </row>
    <row r="68" hidden="1" spans="1:10">
      <c r="A68" s="17" t="s">
        <v>413</v>
      </c>
      <c r="B68" s="18" t="s">
        <v>116</v>
      </c>
      <c r="C68" s="19" t="s">
        <v>86</v>
      </c>
      <c r="D68" s="17" t="s">
        <v>414</v>
      </c>
      <c r="E68" s="20">
        <v>9.996</v>
      </c>
      <c r="F68" s="21">
        <v>45755</v>
      </c>
      <c r="G68" s="22" t="s">
        <v>342</v>
      </c>
      <c r="H68" s="23" t="s">
        <v>331</v>
      </c>
      <c r="I68" s="24">
        <v>18398563998</v>
      </c>
      <c r="J68" s="10" t="str">
        <f>_xlfn._xlws.FILTER(辅助信息!D:D,辅助信息!G:G=G68)</f>
        <v>五冶达州国道542项目</v>
      </c>
    </row>
    <row r="69" hidden="1" spans="1:10">
      <c r="A69" s="17" t="s">
        <v>413</v>
      </c>
      <c r="B69" s="18" t="s">
        <v>154</v>
      </c>
      <c r="C69" s="19" t="s">
        <v>53</v>
      </c>
      <c r="D69" s="17" t="s">
        <v>414</v>
      </c>
      <c r="E69" s="20">
        <v>5</v>
      </c>
      <c r="F69" s="21">
        <v>45755</v>
      </c>
      <c r="G69" s="22" t="s">
        <v>326</v>
      </c>
      <c r="H69" s="23" t="s">
        <v>327</v>
      </c>
      <c r="I69" s="24">
        <v>13518257339</v>
      </c>
      <c r="J69" s="10" t="str">
        <f>_xlfn._xlws.FILTER(辅助信息!D:D,辅助信息!G:G=G69)</f>
        <v>五冶达州国道542项目</v>
      </c>
    </row>
    <row r="70" hidden="1" spans="1:10">
      <c r="A70" s="17" t="s">
        <v>413</v>
      </c>
      <c r="B70" s="18" t="s">
        <v>154</v>
      </c>
      <c r="C70" s="19" t="s">
        <v>53</v>
      </c>
      <c r="D70" s="17" t="s">
        <v>414</v>
      </c>
      <c r="E70" s="20">
        <v>3</v>
      </c>
      <c r="F70" s="21">
        <v>45755</v>
      </c>
      <c r="G70" s="22" t="s">
        <v>300</v>
      </c>
      <c r="H70" s="23" t="s">
        <v>301</v>
      </c>
      <c r="I70" s="24">
        <v>18302894198</v>
      </c>
      <c r="J70" s="10" t="str">
        <f>_xlfn._xlws.FILTER(辅助信息!D:D,辅助信息!G:G=G70)</f>
        <v>五冶达州国道542项目</v>
      </c>
    </row>
    <row r="71" hidden="1" spans="1:10">
      <c r="A71" s="17" t="s">
        <v>413</v>
      </c>
      <c r="B71" s="18" t="s">
        <v>116</v>
      </c>
      <c r="C71" s="19" t="s">
        <v>27</v>
      </c>
      <c r="D71" s="17" t="s">
        <v>414</v>
      </c>
      <c r="E71" s="20">
        <v>8</v>
      </c>
      <c r="F71" s="21">
        <v>45755</v>
      </c>
      <c r="G71" s="22" t="s">
        <v>300</v>
      </c>
      <c r="H71" s="23" t="s">
        <v>301</v>
      </c>
      <c r="I71" s="24">
        <v>18302894198</v>
      </c>
      <c r="J71" s="10" t="str">
        <f>_xlfn._xlws.FILTER(辅助信息!D:D,辅助信息!G:G=G71)</f>
        <v>五冶达州国道542项目</v>
      </c>
    </row>
    <row r="72" hidden="1" spans="1:10">
      <c r="A72" s="17" t="s">
        <v>413</v>
      </c>
      <c r="B72" s="18" t="s">
        <v>116</v>
      </c>
      <c r="C72" s="19" t="s">
        <v>30</v>
      </c>
      <c r="D72" s="17" t="s">
        <v>414</v>
      </c>
      <c r="E72" s="20">
        <v>24</v>
      </c>
      <c r="F72" s="21">
        <v>45755</v>
      </c>
      <c r="G72" s="22" t="s">
        <v>300</v>
      </c>
      <c r="H72" s="23" t="s">
        <v>301</v>
      </c>
      <c r="I72" s="24">
        <v>18302894198</v>
      </c>
      <c r="J72" s="10" t="str">
        <f>_xlfn._xlws.FILTER(辅助信息!D:D,辅助信息!G:G=G72)</f>
        <v>五冶达州国道542项目</v>
      </c>
    </row>
    <row r="73" hidden="1" spans="1:10">
      <c r="A73" s="25" t="s">
        <v>413</v>
      </c>
      <c r="B73" s="17" t="s">
        <v>119</v>
      </c>
      <c r="C73" s="17" t="s">
        <v>49</v>
      </c>
      <c r="D73" s="17" t="s">
        <v>414</v>
      </c>
      <c r="E73" s="20">
        <v>12.5</v>
      </c>
      <c r="F73" s="21">
        <v>45756</v>
      </c>
      <c r="G73" s="26" t="s">
        <v>268</v>
      </c>
      <c r="H73" s="17" t="s">
        <v>263</v>
      </c>
      <c r="I73" s="17">
        <v>13658059919</v>
      </c>
      <c r="J73" s="10" t="str">
        <f>_xlfn._xlws.FILTER(辅助信息!D:D,辅助信息!G:G=G73)</f>
        <v>五冶钢构达州市公共卫生临床医疗中心项目</v>
      </c>
    </row>
    <row r="74" hidden="1" spans="1:10">
      <c r="A74" s="25" t="s">
        <v>413</v>
      </c>
      <c r="B74" s="17" t="s">
        <v>116</v>
      </c>
      <c r="C74" s="17" t="s">
        <v>27</v>
      </c>
      <c r="D74" s="17" t="s">
        <v>414</v>
      </c>
      <c r="E74" s="20">
        <v>5</v>
      </c>
      <c r="F74" s="21">
        <v>45756</v>
      </c>
      <c r="G74" s="26" t="s">
        <v>268</v>
      </c>
      <c r="H74" s="17" t="s">
        <v>263</v>
      </c>
      <c r="I74" s="17">
        <v>13658059919</v>
      </c>
      <c r="J74" s="10" t="str">
        <f>_xlfn._xlws.FILTER(辅助信息!D:D,辅助信息!G:G=G74)</f>
        <v>五冶钢构达州市公共卫生临床医疗中心项目</v>
      </c>
    </row>
    <row r="75" hidden="1" spans="1:10">
      <c r="A75" s="25" t="s">
        <v>413</v>
      </c>
      <c r="B75" s="17" t="s">
        <v>116</v>
      </c>
      <c r="C75" s="17" t="s">
        <v>19</v>
      </c>
      <c r="D75" s="17" t="s">
        <v>414</v>
      </c>
      <c r="E75" s="20">
        <v>3</v>
      </c>
      <c r="F75" s="21">
        <v>45756</v>
      </c>
      <c r="G75" s="26" t="s">
        <v>268</v>
      </c>
      <c r="H75" s="17" t="s">
        <v>263</v>
      </c>
      <c r="I75" s="17">
        <v>13658059919</v>
      </c>
      <c r="J75" s="10" t="str">
        <f>_xlfn._xlws.FILTER(辅助信息!D:D,辅助信息!G:G=G75)</f>
        <v>五冶钢构达州市公共卫生临床医疗中心项目</v>
      </c>
    </row>
    <row r="76" hidden="1" spans="1:10">
      <c r="A76" s="25" t="s">
        <v>404</v>
      </c>
      <c r="B76" s="17" t="s">
        <v>119</v>
      </c>
      <c r="C76" s="17" t="s">
        <v>40</v>
      </c>
      <c r="D76" s="17" t="s">
        <v>414</v>
      </c>
      <c r="E76" s="20">
        <v>3</v>
      </c>
      <c r="F76" s="21">
        <v>45756</v>
      </c>
      <c r="G76" s="26" t="s">
        <v>439</v>
      </c>
      <c r="H76" s="17" t="s">
        <v>364</v>
      </c>
      <c r="I76" s="17">
        <v>19950525030</v>
      </c>
      <c r="J76" s="10" t="str">
        <f>_xlfn._xlws.FILTER(辅助信息!D:D,辅助信息!G:G=G76)</f>
        <v>五冶钢构南充医学科学产业园建设项目</v>
      </c>
    </row>
    <row r="77" hidden="1" spans="1:10">
      <c r="A77" s="25" t="s">
        <v>404</v>
      </c>
      <c r="B77" s="17" t="s">
        <v>119</v>
      </c>
      <c r="C77" s="17" t="s">
        <v>41</v>
      </c>
      <c r="D77" s="17" t="s">
        <v>414</v>
      </c>
      <c r="E77" s="20">
        <v>3</v>
      </c>
      <c r="F77" s="21">
        <v>45756</v>
      </c>
      <c r="G77" s="26" t="s">
        <v>439</v>
      </c>
      <c r="H77" s="17" t="s">
        <v>364</v>
      </c>
      <c r="I77" s="17">
        <v>19950525030</v>
      </c>
      <c r="J77" s="10" t="str">
        <f>_xlfn._xlws.FILTER(辅助信息!D:D,辅助信息!G:G=G77)</f>
        <v>五冶钢构南充医学科学产业园建设项目</v>
      </c>
    </row>
    <row r="78" hidden="1" spans="1:10">
      <c r="A78" s="25" t="s">
        <v>404</v>
      </c>
      <c r="B78" s="17" t="s">
        <v>116</v>
      </c>
      <c r="C78" s="17" t="s">
        <v>19</v>
      </c>
      <c r="D78" s="17" t="s">
        <v>414</v>
      </c>
      <c r="E78" s="20">
        <v>30</v>
      </c>
      <c r="F78" s="21">
        <v>45756</v>
      </c>
      <c r="G78" s="26" t="s">
        <v>439</v>
      </c>
      <c r="H78" s="17" t="s">
        <v>364</v>
      </c>
      <c r="I78" s="17">
        <v>19950525030</v>
      </c>
      <c r="J78" s="10" t="str">
        <f>_xlfn._xlws.FILTER(辅助信息!D:D,辅助信息!G:G=G78)</f>
        <v>五冶钢构南充医学科学产业园建设项目</v>
      </c>
    </row>
    <row r="79" hidden="1" spans="1:10">
      <c r="A79" s="25" t="s">
        <v>404</v>
      </c>
      <c r="B79" s="17" t="s">
        <v>119</v>
      </c>
      <c r="C79" s="17" t="s">
        <v>40</v>
      </c>
      <c r="D79" s="17" t="s">
        <v>414</v>
      </c>
      <c r="E79" s="20">
        <v>12.5</v>
      </c>
      <c r="F79" s="21">
        <v>45756</v>
      </c>
      <c r="G79" s="26" t="s">
        <v>218</v>
      </c>
      <c r="H79" s="17" t="s">
        <v>219</v>
      </c>
      <c r="I79" s="17">
        <v>15108211617</v>
      </c>
      <c r="J79" s="10" t="str">
        <f>_xlfn._xlws.FILTER(辅助信息!D:D,辅助信息!G:G=G79)</f>
        <v>商投建工达州中医药科技园</v>
      </c>
    </row>
    <row r="80" hidden="1" spans="1:10">
      <c r="A80" s="25" t="s">
        <v>404</v>
      </c>
      <c r="B80" s="17" t="s">
        <v>116</v>
      </c>
      <c r="C80" s="17" t="s">
        <v>19</v>
      </c>
      <c r="D80" s="17" t="s">
        <v>414</v>
      </c>
      <c r="E80" s="20">
        <v>45</v>
      </c>
      <c r="F80" s="21">
        <v>45756</v>
      </c>
      <c r="G80" s="26" t="s">
        <v>218</v>
      </c>
      <c r="H80" s="17" t="s">
        <v>219</v>
      </c>
      <c r="I80" s="17">
        <v>15108211617</v>
      </c>
      <c r="J80" s="10" t="str">
        <f>_xlfn._xlws.FILTER(辅助信息!D:D,辅助信息!G:G=G80)</f>
        <v>商投建工达州中医药科技园</v>
      </c>
    </row>
    <row r="81" hidden="1" spans="1:10">
      <c r="A81" s="25" t="s">
        <v>404</v>
      </c>
      <c r="B81" s="17" t="s">
        <v>116</v>
      </c>
      <c r="C81" s="17" t="s">
        <v>32</v>
      </c>
      <c r="D81" s="17" t="s">
        <v>414</v>
      </c>
      <c r="E81" s="20">
        <v>102</v>
      </c>
      <c r="F81" s="21">
        <v>45756</v>
      </c>
      <c r="G81" s="26" t="s">
        <v>223</v>
      </c>
      <c r="H81" s="17" t="s">
        <v>224</v>
      </c>
      <c r="I81" s="17">
        <v>18381899787</v>
      </c>
      <c r="J81" s="10" t="str">
        <f>_xlfn._xlws.FILTER(辅助信息!D:D,辅助信息!G:G=G81)</f>
        <v>商投建工达州中医药科技园</v>
      </c>
    </row>
    <row r="82" hidden="1" spans="1:10">
      <c r="A82" s="25" t="s">
        <v>404</v>
      </c>
      <c r="B82" s="17" t="s">
        <v>116</v>
      </c>
      <c r="C82" s="17" t="s">
        <v>65</v>
      </c>
      <c r="D82" s="17" t="s">
        <v>414</v>
      </c>
      <c r="E82" s="20">
        <v>81</v>
      </c>
      <c r="F82" s="21">
        <v>45756</v>
      </c>
      <c r="G82" s="26" t="s">
        <v>223</v>
      </c>
      <c r="H82" s="17" t="s">
        <v>224</v>
      </c>
      <c r="I82" s="17">
        <v>18381899787</v>
      </c>
      <c r="J82" s="10" t="str">
        <f>_xlfn._xlws.FILTER(辅助信息!D:D,辅助信息!G:G=G82)</f>
        <v>商投建工达州中医药科技园</v>
      </c>
    </row>
    <row r="83" hidden="1" spans="1:10">
      <c r="A83" s="25" t="s">
        <v>417</v>
      </c>
      <c r="B83" s="17" t="s">
        <v>119</v>
      </c>
      <c r="C83" s="17" t="s">
        <v>41</v>
      </c>
      <c r="D83" s="17" t="s">
        <v>414</v>
      </c>
      <c r="E83" s="20">
        <v>2.5</v>
      </c>
      <c r="F83" s="21">
        <v>45756</v>
      </c>
      <c r="G83" s="26" t="s">
        <v>171</v>
      </c>
      <c r="H83" s="17" t="s">
        <v>172</v>
      </c>
      <c r="I83" s="17">
        <v>18384145895</v>
      </c>
      <c r="J83" s="10" t="str">
        <f>_xlfn._xlws.FILTER(辅助信息!D:D,辅助信息!G:G=G83)</f>
        <v>华西酒城南</v>
      </c>
    </row>
    <row r="84" hidden="1" spans="1:10">
      <c r="A84" s="25" t="s">
        <v>417</v>
      </c>
      <c r="B84" s="17" t="s">
        <v>119</v>
      </c>
      <c r="C84" s="17" t="s">
        <v>26</v>
      </c>
      <c r="D84" s="17" t="s">
        <v>414</v>
      </c>
      <c r="E84" s="20">
        <v>32.5</v>
      </c>
      <c r="F84" s="21">
        <v>45756</v>
      </c>
      <c r="G84" s="26" t="s">
        <v>171</v>
      </c>
      <c r="H84" s="17" t="s">
        <v>172</v>
      </c>
      <c r="I84" s="17">
        <v>18384145895</v>
      </c>
      <c r="J84" s="10" t="str">
        <f>_xlfn._xlws.FILTER(辅助信息!D:D,辅助信息!G:G=G84)</f>
        <v>华西酒城南</v>
      </c>
    </row>
    <row r="85" hidden="1" spans="1:10">
      <c r="A85" s="25" t="s">
        <v>413</v>
      </c>
      <c r="B85" s="17" t="s">
        <v>119</v>
      </c>
      <c r="C85" s="17" t="s">
        <v>49</v>
      </c>
      <c r="D85" s="17" t="s">
        <v>414</v>
      </c>
      <c r="E85" s="20">
        <v>6</v>
      </c>
      <c r="F85" s="21">
        <v>45757</v>
      </c>
      <c r="G85" s="26" t="s">
        <v>440</v>
      </c>
      <c r="H85" s="17" t="s">
        <v>374</v>
      </c>
      <c r="I85" s="17">
        <v>18349955455</v>
      </c>
      <c r="J85" s="10" t="str">
        <f>_xlfn._xlws.FILTER(辅助信息!D:D,辅助信息!G:G=G85)</f>
        <v>五冶钢构南充医学科学产业园建设项目</v>
      </c>
    </row>
    <row r="86" hidden="1" spans="1:10">
      <c r="A86" s="25" t="s">
        <v>413</v>
      </c>
      <c r="B86" s="17" t="s">
        <v>119</v>
      </c>
      <c r="C86" s="17" t="s">
        <v>40</v>
      </c>
      <c r="D86" s="17" t="s">
        <v>414</v>
      </c>
      <c r="E86" s="20">
        <v>10</v>
      </c>
      <c r="F86" s="21">
        <v>45757</v>
      </c>
      <c r="G86" s="26" t="s">
        <v>440</v>
      </c>
      <c r="H86" s="17" t="s">
        <v>374</v>
      </c>
      <c r="I86" s="17">
        <v>18349955455</v>
      </c>
      <c r="J86" s="10" t="str">
        <f>_xlfn._xlws.FILTER(辅助信息!D:D,辅助信息!G:G=G86)</f>
        <v>五冶钢构南充医学科学产业园建设项目</v>
      </c>
    </row>
    <row r="87" hidden="1" spans="1:10">
      <c r="A87" s="25" t="s">
        <v>413</v>
      </c>
      <c r="B87" s="17" t="s">
        <v>116</v>
      </c>
      <c r="C87" s="17" t="s">
        <v>32</v>
      </c>
      <c r="D87" s="17" t="s">
        <v>414</v>
      </c>
      <c r="E87" s="20">
        <v>2</v>
      </c>
      <c r="F87" s="21">
        <v>45757</v>
      </c>
      <c r="G87" s="26" t="s">
        <v>440</v>
      </c>
      <c r="H87" s="17" t="s">
        <v>374</v>
      </c>
      <c r="I87" s="17">
        <v>18349955455</v>
      </c>
      <c r="J87" s="10" t="str">
        <f>_xlfn._xlws.FILTER(辅助信息!D:D,辅助信息!G:G=G87)</f>
        <v>五冶钢构南充医学科学产业园建设项目</v>
      </c>
    </row>
    <row r="88" hidden="1" spans="1:10">
      <c r="A88" s="25" t="s">
        <v>413</v>
      </c>
      <c r="B88" s="17" t="s">
        <v>116</v>
      </c>
      <c r="C88" s="17" t="s">
        <v>33</v>
      </c>
      <c r="D88" s="17" t="s">
        <v>414</v>
      </c>
      <c r="E88" s="20">
        <v>9</v>
      </c>
      <c r="F88" s="21">
        <v>45757</v>
      </c>
      <c r="G88" s="26" t="s">
        <v>440</v>
      </c>
      <c r="H88" s="17" t="s">
        <v>374</v>
      </c>
      <c r="I88" s="17">
        <v>18349955455</v>
      </c>
      <c r="J88" s="10" t="str">
        <f>_xlfn._xlws.FILTER(辅助信息!D:D,辅助信息!G:G=G88)</f>
        <v>五冶钢构南充医学科学产业园建设项目</v>
      </c>
    </row>
    <row r="89" hidden="1" spans="1:10">
      <c r="A89" s="25" t="s">
        <v>413</v>
      </c>
      <c r="B89" s="17" t="s">
        <v>116</v>
      </c>
      <c r="C89" s="17" t="s">
        <v>18</v>
      </c>
      <c r="D89" s="17" t="s">
        <v>414</v>
      </c>
      <c r="E89" s="20">
        <v>8</v>
      </c>
      <c r="F89" s="21">
        <v>45757</v>
      </c>
      <c r="G89" s="26" t="s">
        <v>440</v>
      </c>
      <c r="H89" s="17" t="s">
        <v>374</v>
      </c>
      <c r="I89" s="17">
        <v>18349955455</v>
      </c>
      <c r="J89" s="10" t="str">
        <f>_xlfn._xlws.FILTER(辅助信息!D:D,辅助信息!G:G=G89)</f>
        <v>五冶钢构南充医学科学产业园建设项目</v>
      </c>
    </row>
    <row r="90" hidden="1" spans="1:10">
      <c r="A90" s="25" t="s">
        <v>413</v>
      </c>
      <c r="B90" s="17" t="s">
        <v>119</v>
      </c>
      <c r="C90" s="17" t="s">
        <v>49</v>
      </c>
      <c r="D90" s="17" t="s">
        <v>414</v>
      </c>
      <c r="E90" s="20">
        <v>11.5</v>
      </c>
      <c r="F90" s="21">
        <v>45757</v>
      </c>
      <c r="G90" s="26" t="s">
        <v>439</v>
      </c>
      <c r="H90" s="17" t="s">
        <v>364</v>
      </c>
      <c r="I90" s="17">
        <v>19950525030</v>
      </c>
      <c r="J90" s="10" t="str">
        <f>_xlfn._xlws.FILTER(辅助信息!D:D,辅助信息!G:G=G90)</f>
        <v>五冶钢构南充医学科学产业园建设项目</v>
      </c>
    </row>
    <row r="91" hidden="1" spans="1:10">
      <c r="A91" s="25" t="s">
        <v>413</v>
      </c>
      <c r="B91" s="17" t="s">
        <v>116</v>
      </c>
      <c r="C91" s="17" t="s">
        <v>27</v>
      </c>
      <c r="D91" s="17" t="s">
        <v>414</v>
      </c>
      <c r="E91" s="20">
        <v>5.5</v>
      </c>
      <c r="F91" s="21">
        <v>45757</v>
      </c>
      <c r="G91" s="26" t="s">
        <v>439</v>
      </c>
      <c r="H91" s="17" t="s">
        <v>364</v>
      </c>
      <c r="I91" s="17">
        <v>19950525030</v>
      </c>
      <c r="J91" s="10" t="str">
        <f>_xlfn._xlws.FILTER(辅助信息!D:D,辅助信息!G:G=G91)</f>
        <v>五冶钢构南充医学科学产业园建设项目</v>
      </c>
    </row>
    <row r="92" hidden="1" spans="1:10">
      <c r="A92" s="25" t="s">
        <v>413</v>
      </c>
      <c r="B92" s="17" t="s">
        <v>116</v>
      </c>
      <c r="C92" s="17" t="s">
        <v>19</v>
      </c>
      <c r="D92" s="17" t="s">
        <v>414</v>
      </c>
      <c r="E92" s="20">
        <v>15</v>
      </c>
      <c r="F92" s="21">
        <v>45757</v>
      </c>
      <c r="G92" s="26" t="s">
        <v>439</v>
      </c>
      <c r="H92" s="17" t="s">
        <v>364</v>
      </c>
      <c r="I92" s="17">
        <v>19950525030</v>
      </c>
      <c r="J92" s="10" t="str">
        <f>_xlfn._xlws.FILTER(辅助信息!D:D,辅助信息!G:G=G92)</f>
        <v>五冶钢构南充医学科学产业园建设项目</v>
      </c>
    </row>
    <row r="93" hidden="1" spans="1:10">
      <c r="A93" s="25" t="s">
        <v>413</v>
      </c>
      <c r="B93" s="17" t="s">
        <v>116</v>
      </c>
      <c r="C93" s="17" t="s">
        <v>30</v>
      </c>
      <c r="D93" s="17" t="s">
        <v>414</v>
      </c>
      <c r="E93" s="20">
        <v>3</v>
      </c>
      <c r="F93" s="21">
        <v>45757</v>
      </c>
      <c r="G93" s="26" t="s">
        <v>439</v>
      </c>
      <c r="H93" s="17" t="s">
        <v>364</v>
      </c>
      <c r="I93" s="17">
        <v>19950525030</v>
      </c>
      <c r="J93" s="10" t="str">
        <f>_xlfn._xlws.FILTER(辅助信息!D:D,辅助信息!G:G=G93)</f>
        <v>五冶钢构南充医学科学产业园建设项目</v>
      </c>
    </row>
    <row r="94" hidden="1" spans="1:10">
      <c r="A94" s="25" t="s">
        <v>413</v>
      </c>
      <c r="B94" s="17" t="s">
        <v>116</v>
      </c>
      <c r="C94" s="17" t="s">
        <v>28</v>
      </c>
      <c r="D94" s="17" t="s">
        <v>414</v>
      </c>
      <c r="E94" s="20">
        <v>55</v>
      </c>
      <c r="F94" s="21">
        <v>45757</v>
      </c>
      <c r="G94" s="26" t="s">
        <v>287</v>
      </c>
      <c r="H94" s="17" t="s">
        <v>288</v>
      </c>
      <c r="I94" s="17">
        <v>13551450899</v>
      </c>
      <c r="J94" s="10" t="str">
        <f>_xlfn._xlws.FILTER(辅助信息!D:D,辅助信息!G:G=G94)</f>
        <v>五冶达州国道542项目</v>
      </c>
    </row>
    <row r="95" hidden="1" spans="1:10">
      <c r="A95" s="25" t="s">
        <v>413</v>
      </c>
      <c r="B95" s="17" t="s">
        <v>119</v>
      </c>
      <c r="C95" s="17" t="s">
        <v>40</v>
      </c>
      <c r="D95" s="17" t="s">
        <v>414</v>
      </c>
      <c r="E95" s="20">
        <v>21</v>
      </c>
      <c r="F95" s="21">
        <v>45757</v>
      </c>
      <c r="G95" s="26" t="s">
        <v>289</v>
      </c>
      <c r="H95" s="17" t="s">
        <v>290</v>
      </c>
      <c r="I95" s="17">
        <v>18281865966</v>
      </c>
      <c r="J95" s="10" t="str">
        <f>_xlfn._xlws.FILTER(辅助信息!D:D,辅助信息!G:G=G95)</f>
        <v>五冶达州国道542项目</v>
      </c>
    </row>
    <row r="96" hidden="1" spans="1:10">
      <c r="A96" s="25" t="s">
        <v>413</v>
      </c>
      <c r="B96" s="17" t="s">
        <v>119</v>
      </c>
      <c r="C96" s="17" t="s">
        <v>41</v>
      </c>
      <c r="D96" s="17" t="s">
        <v>414</v>
      </c>
      <c r="E96" s="20">
        <v>3</v>
      </c>
      <c r="F96" s="21">
        <v>45757</v>
      </c>
      <c r="G96" s="26" t="s">
        <v>289</v>
      </c>
      <c r="H96" s="17" t="s">
        <v>290</v>
      </c>
      <c r="I96" s="17">
        <v>18281865966</v>
      </c>
      <c r="J96" s="10" t="str">
        <f>_xlfn._xlws.FILTER(辅助信息!D:D,辅助信息!G:G=G96)</f>
        <v>五冶达州国道542项目</v>
      </c>
    </row>
    <row r="97" hidden="1" spans="1:10">
      <c r="A97" s="25" t="s">
        <v>413</v>
      </c>
      <c r="B97" s="17" t="s">
        <v>116</v>
      </c>
      <c r="C97" s="17" t="s">
        <v>27</v>
      </c>
      <c r="D97" s="17" t="s">
        <v>414</v>
      </c>
      <c r="E97" s="20">
        <v>3</v>
      </c>
      <c r="F97" s="21">
        <v>45757</v>
      </c>
      <c r="G97" s="26" t="s">
        <v>289</v>
      </c>
      <c r="H97" s="17" t="s">
        <v>290</v>
      </c>
      <c r="I97" s="17">
        <v>18281865966</v>
      </c>
      <c r="J97" s="10" t="str">
        <f>_xlfn._xlws.FILTER(辅助信息!D:D,辅助信息!G:G=G97)</f>
        <v>五冶达州国道542项目</v>
      </c>
    </row>
    <row r="98" hidden="1" spans="1:10">
      <c r="A98" s="25" t="s">
        <v>413</v>
      </c>
      <c r="B98" s="17" t="s">
        <v>116</v>
      </c>
      <c r="C98" s="17" t="s">
        <v>33</v>
      </c>
      <c r="D98" s="17" t="s">
        <v>414</v>
      </c>
      <c r="E98" s="20">
        <v>6</v>
      </c>
      <c r="F98" s="21">
        <v>45757</v>
      </c>
      <c r="G98" s="26" t="s">
        <v>289</v>
      </c>
      <c r="H98" s="17" t="s">
        <v>290</v>
      </c>
      <c r="I98" s="17">
        <v>18281865966</v>
      </c>
      <c r="J98" s="10" t="str">
        <f>_xlfn._xlws.FILTER(辅助信息!D:D,辅助信息!G:G=G98)</f>
        <v>五冶达州国道542项目</v>
      </c>
    </row>
    <row r="99" hidden="1" spans="1:10">
      <c r="A99" s="25" t="s">
        <v>413</v>
      </c>
      <c r="B99" s="17" t="s">
        <v>116</v>
      </c>
      <c r="C99" s="17" t="s">
        <v>28</v>
      </c>
      <c r="D99" s="17" t="s">
        <v>414</v>
      </c>
      <c r="E99" s="20">
        <v>6</v>
      </c>
      <c r="F99" s="21">
        <v>45757</v>
      </c>
      <c r="G99" s="26" t="s">
        <v>289</v>
      </c>
      <c r="H99" s="17" t="s">
        <v>290</v>
      </c>
      <c r="I99" s="17">
        <v>18281865966</v>
      </c>
      <c r="J99" s="10" t="str">
        <f>_xlfn._xlws.FILTER(辅助信息!D:D,辅助信息!G:G=G99)</f>
        <v>五冶达州国道542项目</v>
      </c>
    </row>
    <row r="100" hidden="1" spans="1:10">
      <c r="A100" s="25" t="s">
        <v>413</v>
      </c>
      <c r="B100" s="17" t="s">
        <v>116</v>
      </c>
      <c r="C100" s="17" t="s">
        <v>18</v>
      </c>
      <c r="D100" s="17" t="s">
        <v>414</v>
      </c>
      <c r="E100" s="20">
        <v>9</v>
      </c>
      <c r="F100" s="21">
        <v>45757</v>
      </c>
      <c r="G100" s="26" t="s">
        <v>289</v>
      </c>
      <c r="H100" s="17" t="s">
        <v>290</v>
      </c>
      <c r="I100" s="17">
        <v>18281865966</v>
      </c>
      <c r="J100" s="10" t="str">
        <f>_xlfn._xlws.FILTER(辅助信息!D:D,辅助信息!G:G=G100)</f>
        <v>五冶达州国道542项目</v>
      </c>
    </row>
    <row r="101" hidden="1" spans="1:10">
      <c r="A101" s="25" t="s">
        <v>413</v>
      </c>
      <c r="B101" s="17" t="s">
        <v>116</v>
      </c>
      <c r="C101" s="17" t="s">
        <v>18</v>
      </c>
      <c r="D101" s="17" t="s">
        <v>414</v>
      </c>
      <c r="E101" s="20">
        <v>48</v>
      </c>
      <c r="F101" s="21">
        <v>45757</v>
      </c>
      <c r="G101" s="26" t="s">
        <v>293</v>
      </c>
      <c r="H101" s="17" t="s">
        <v>294</v>
      </c>
      <c r="I101" s="17">
        <v>18280895666</v>
      </c>
      <c r="J101" s="10" t="str">
        <f>_xlfn._xlws.FILTER(辅助信息!D:D,辅助信息!G:G=G101)</f>
        <v>五冶达州国道542项目</v>
      </c>
    </row>
    <row r="102" ht="24" hidden="1" spans="1:10">
      <c r="A102" s="25" t="s">
        <v>417</v>
      </c>
      <c r="B102" s="17" t="s">
        <v>116</v>
      </c>
      <c r="C102" s="17" t="s">
        <v>33</v>
      </c>
      <c r="D102" s="17" t="s">
        <v>414</v>
      </c>
      <c r="E102" s="20">
        <v>3</v>
      </c>
      <c r="F102" s="21">
        <v>45758</v>
      </c>
      <c r="G102" s="26" t="s">
        <v>441</v>
      </c>
      <c r="H102" s="17" t="s">
        <v>123</v>
      </c>
      <c r="I102" s="17">
        <v>15228205853</v>
      </c>
      <c r="J102" s="10" t="str">
        <f>_xlfn._xlws.FILTER(辅助信息!D:D,辅助信息!G:G=G102)</f>
        <v>五冶钢构-宜宾市南溪区高县月江镇建设项目</v>
      </c>
    </row>
    <row r="103" ht="24" hidden="1" spans="1:10">
      <c r="A103" s="25" t="s">
        <v>417</v>
      </c>
      <c r="B103" s="17" t="s">
        <v>116</v>
      </c>
      <c r="C103" s="17" t="s">
        <v>18</v>
      </c>
      <c r="D103" s="17" t="s">
        <v>414</v>
      </c>
      <c r="E103" s="20">
        <v>30</v>
      </c>
      <c r="F103" s="21">
        <v>45758</v>
      </c>
      <c r="G103" s="26" t="s">
        <v>441</v>
      </c>
      <c r="H103" s="17" t="s">
        <v>123</v>
      </c>
      <c r="I103" s="17">
        <v>15228205853</v>
      </c>
      <c r="J103" s="10" t="str">
        <f>_xlfn._xlws.FILTER(辅助信息!D:D,辅助信息!G:G=G103)</f>
        <v>五冶钢构-宜宾市南溪区高县月江镇建设项目</v>
      </c>
    </row>
    <row r="104" hidden="1" spans="1:10">
      <c r="A104" s="25" t="s">
        <v>405</v>
      </c>
      <c r="B104" s="17" t="s">
        <v>116</v>
      </c>
      <c r="C104" s="17" t="s">
        <v>19</v>
      </c>
      <c r="D104" s="17" t="s">
        <v>414</v>
      </c>
      <c r="E104" s="20">
        <v>5</v>
      </c>
      <c r="F104" s="21">
        <v>45759</v>
      </c>
      <c r="G104" s="26" t="s">
        <v>177</v>
      </c>
      <c r="H104" s="17" t="s">
        <v>178</v>
      </c>
      <c r="I104" s="17">
        <v>15884666220</v>
      </c>
      <c r="J104" s="10" t="str">
        <f>_xlfn._xlws.FILTER(辅助信息!D:D,辅助信息!G:G=G104)</f>
        <v>华西简阳西城嘉苑</v>
      </c>
    </row>
    <row r="105" hidden="1" spans="1:10">
      <c r="A105" s="25" t="s">
        <v>405</v>
      </c>
      <c r="B105" s="17" t="s">
        <v>116</v>
      </c>
      <c r="C105" s="17" t="s">
        <v>30</v>
      </c>
      <c r="D105" s="17" t="s">
        <v>414</v>
      </c>
      <c r="E105" s="20">
        <v>5</v>
      </c>
      <c r="F105" s="21">
        <v>45759</v>
      </c>
      <c r="G105" s="26" t="s">
        <v>177</v>
      </c>
      <c r="H105" s="17" t="s">
        <v>178</v>
      </c>
      <c r="I105" s="17">
        <v>15884666220</v>
      </c>
      <c r="J105" s="10" t="str">
        <f>_xlfn._xlws.FILTER(辅助信息!D:D,辅助信息!G:G=G105)</f>
        <v>华西简阳西城嘉苑</v>
      </c>
    </row>
    <row r="106" hidden="1" spans="1:10">
      <c r="A106" s="25" t="s">
        <v>405</v>
      </c>
      <c r="B106" s="17" t="s">
        <v>116</v>
      </c>
      <c r="C106" s="17" t="s">
        <v>33</v>
      </c>
      <c r="D106" s="17" t="s">
        <v>414</v>
      </c>
      <c r="E106" s="20">
        <v>40</v>
      </c>
      <c r="F106" s="21">
        <v>45759</v>
      </c>
      <c r="G106" s="26" t="s">
        <v>177</v>
      </c>
      <c r="H106" s="17" t="s">
        <v>178</v>
      </c>
      <c r="I106" s="17">
        <v>15884666220</v>
      </c>
      <c r="J106" s="10" t="str">
        <f>_xlfn._xlws.FILTER(辅助信息!D:D,辅助信息!G:G=G106)</f>
        <v>华西简阳西城嘉苑</v>
      </c>
    </row>
    <row r="107" hidden="1" spans="1:10">
      <c r="A107" s="25" t="s">
        <v>405</v>
      </c>
      <c r="B107" s="17" t="s">
        <v>116</v>
      </c>
      <c r="C107" s="17" t="s">
        <v>18</v>
      </c>
      <c r="D107" s="17" t="s">
        <v>414</v>
      </c>
      <c r="E107" s="20">
        <v>20</v>
      </c>
      <c r="F107" s="21">
        <v>45759</v>
      </c>
      <c r="G107" s="26" t="s">
        <v>177</v>
      </c>
      <c r="H107" s="17" t="s">
        <v>178</v>
      </c>
      <c r="I107" s="17">
        <v>15884666220</v>
      </c>
      <c r="J107" s="10" t="str">
        <f>_xlfn._xlws.FILTER(辅助信息!D:D,辅助信息!G:G=G107)</f>
        <v>华西简阳西城嘉苑</v>
      </c>
    </row>
    <row r="108" hidden="1" spans="1:10">
      <c r="A108" s="25" t="s">
        <v>413</v>
      </c>
      <c r="B108" s="17" t="s">
        <v>116</v>
      </c>
      <c r="C108" s="17" t="s">
        <v>19</v>
      </c>
      <c r="D108" s="17" t="s">
        <v>414</v>
      </c>
      <c r="E108" s="20">
        <v>3</v>
      </c>
      <c r="F108" s="21">
        <v>45759</v>
      </c>
      <c r="G108" s="26" t="s">
        <v>233</v>
      </c>
      <c r="H108" s="17" t="s">
        <v>231</v>
      </c>
      <c r="I108" s="17">
        <v>18381904567</v>
      </c>
      <c r="J108" s="10" t="str">
        <f>_xlfn._xlws.FILTER(辅助信息!D:D,辅助信息!G:G=G108)</f>
        <v>商投建工达州中医药科技园</v>
      </c>
    </row>
    <row r="109" hidden="1" spans="1:10">
      <c r="A109" s="25" t="s">
        <v>413</v>
      </c>
      <c r="B109" s="17" t="s">
        <v>116</v>
      </c>
      <c r="C109" s="17" t="s">
        <v>30</v>
      </c>
      <c r="D109" s="17" t="s">
        <v>414</v>
      </c>
      <c r="E109" s="20">
        <v>12</v>
      </c>
      <c r="F109" s="21">
        <v>45759</v>
      </c>
      <c r="G109" s="26" t="s">
        <v>233</v>
      </c>
      <c r="H109" s="17" t="s">
        <v>231</v>
      </c>
      <c r="I109" s="17">
        <v>18381904567</v>
      </c>
      <c r="J109" s="10" t="str">
        <f>_xlfn._xlws.FILTER(辅助信息!D:D,辅助信息!G:G=G109)</f>
        <v>商投建工达州中医药科技园</v>
      </c>
    </row>
    <row r="110" hidden="1" spans="1:10">
      <c r="A110" s="25" t="s">
        <v>413</v>
      </c>
      <c r="B110" s="17" t="s">
        <v>116</v>
      </c>
      <c r="C110" s="17" t="s">
        <v>33</v>
      </c>
      <c r="D110" s="17" t="s">
        <v>414</v>
      </c>
      <c r="E110" s="20">
        <v>15</v>
      </c>
      <c r="F110" s="21">
        <v>45759</v>
      </c>
      <c r="G110" s="26" t="s">
        <v>233</v>
      </c>
      <c r="H110" s="17" t="s">
        <v>231</v>
      </c>
      <c r="I110" s="17">
        <v>18381904567</v>
      </c>
      <c r="J110" s="10" t="str">
        <f>_xlfn._xlws.FILTER(辅助信息!D:D,辅助信息!G:G=G110)</f>
        <v>商投建工达州中医药科技园</v>
      </c>
    </row>
    <row r="111" hidden="1" spans="1:10">
      <c r="A111" s="25" t="s">
        <v>413</v>
      </c>
      <c r="B111" s="17" t="s">
        <v>116</v>
      </c>
      <c r="C111" s="17" t="s">
        <v>28</v>
      </c>
      <c r="D111" s="17" t="s">
        <v>414</v>
      </c>
      <c r="E111" s="20">
        <v>15</v>
      </c>
      <c r="F111" s="21">
        <v>45759</v>
      </c>
      <c r="G111" s="26" t="s">
        <v>233</v>
      </c>
      <c r="H111" s="17" t="s">
        <v>231</v>
      </c>
      <c r="I111" s="17">
        <v>18381904567</v>
      </c>
      <c r="J111" s="10" t="str">
        <f>_xlfn._xlws.FILTER(辅助信息!D:D,辅助信息!G:G=G111)</f>
        <v>商投建工达州中医药科技园</v>
      </c>
    </row>
    <row r="112" hidden="1" spans="1:10">
      <c r="A112" s="25" t="s">
        <v>413</v>
      </c>
      <c r="B112" s="17" t="s">
        <v>116</v>
      </c>
      <c r="C112" s="17" t="s">
        <v>27</v>
      </c>
      <c r="D112" s="17" t="s">
        <v>414</v>
      </c>
      <c r="E112" s="20">
        <v>25</v>
      </c>
      <c r="F112" s="21">
        <v>45759</v>
      </c>
      <c r="G112" s="26" t="s">
        <v>223</v>
      </c>
      <c r="H112" s="17" t="s">
        <v>224</v>
      </c>
      <c r="I112" s="17">
        <v>18381899787</v>
      </c>
      <c r="J112" s="10" t="str">
        <f>_xlfn._xlws.FILTER(辅助信息!D:D,辅助信息!G:G=G112)</f>
        <v>商投建工达州中医药科技园</v>
      </c>
    </row>
    <row r="113" hidden="1" spans="1:10">
      <c r="A113" s="25" t="s">
        <v>413</v>
      </c>
      <c r="B113" s="17" t="s">
        <v>116</v>
      </c>
      <c r="C113" s="17" t="s">
        <v>33</v>
      </c>
      <c r="D113" s="17" t="s">
        <v>414</v>
      </c>
      <c r="E113" s="20">
        <v>21</v>
      </c>
      <c r="F113" s="21">
        <v>45759</v>
      </c>
      <c r="G113" s="26" t="s">
        <v>223</v>
      </c>
      <c r="H113" s="17" t="s">
        <v>224</v>
      </c>
      <c r="I113" s="17">
        <v>18381899787</v>
      </c>
      <c r="J113" s="10" t="str">
        <f>_xlfn._xlws.FILTER(辅助信息!D:D,辅助信息!G:G=G113)</f>
        <v>商投建工达州中医药科技园</v>
      </c>
    </row>
    <row r="114" hidden="1" spans="1:10">
      <c r="A114" s="25" t="s">
        <v>417</v>
      </c>
      <c r="B114" s="17" t="s">
        <v>116</v>
      </c>
      <c r="C114" s="17" t="s">
        <v>431</v>
      </c>
      <c r="D114" s="17" t="s">
        <v>414</v>
      </c>
      <c r="E114" s="20">
        <v>9</v>
      </c>
      <c r="F114" s="21">
        <v>45760</v>
      </c>
      <c r="G114" s="26" t="s">
        <v>429</v>
      </c>
      <c r="H114" s="17" t="s">
        <v>430</v>
      </c>
      <c r="I114" s="17">
        <v>13835906370</v>
      </c>
      <c r="J114" s="10" vm="1" t="e">
        <f>_xlfn._xlws.FILTER(辅助信息!D:D,辅助信息!G:G=G114)</f>
        <v>#VALUE!</v>
      </c>
    </row>
    <row r="115" hidden="1" spans="1:10">
      <c r="A115" s="25" t="s">
        <v>417</v>
      </c>
      <c r="B115" s="17" t="s">
        <v>116</v>
      </c>
      <c r="C115" s="17" t="s">
        <v>432</v>
      </c>
      <c r="D115" s="17" t="s">
        <v>414</v>
      </c>
      <c r="E115" s="20">
        <v>3</v>
      </c>
      <c r="F115" s="21">
        <v>45760</v>
      </c>
      <c r="G115" s="26" t="s">
        <v>429</v>
      </c>
      <c r="H115" s="17" t="s">
        <v>430</v>
      </c>
      <c r="I115" s="17">
        <v>13835906370</v>
      </c>
      <c r="J115" s="10" vm="1" t="e">
        <f>_xlfn._xlws.FILTER(辅助信息!D:D,辅助信息!G:G=G115)</f>
        <v>#VALUE!</v>
      </c>
    </row>
    <row r="116" hidden="1" spans="1:10">
      <c r="A116" s="25" t="s">
        <v>417</v>
      </c>
      <c r="B116" s="17" t="s">
        <v>116</v>
      </c>
      <c r="C116" s="17" t="s">
        <v>442</v>
      </c>
      <c r="D116" s="17" t="s">
        <v>414</v>
      </c>
      <c r="E116" s="20">
        <v>3</v>
      </c>
      <c r="F116" s="21">
        <v>45760</v>
      </c>
      <c r="G116" s="26" t="s">
        <v>429</v>
      </c>
      <c r="H116" s="17" t="s">
        <v>430</v>
      </c>
      <c r="I116" s="17">
        <v>13835906370</v>
      </c>
      <c r="J116" s="10" vm="1" t="e">
        <f>_xlfn._xlws.FILTER(辅助信息!D:D,辅助信息!G:G=G116)</f>
        <v>#VALUE!</v>
      </c>
    </row>
    <row r="117" hidden="1" spans="1:10">
      <c r="A117" s="25" t="s">
        <v>417</v>
      </c>
      <c r="B117" s="17" t="s">
        <v>116</v>
      </c>
      <c r="C117" s="17" t="s">
        <v>443</v>
      </c>
      <c r="D117" s="17" t="s">
        <v>414</v>
      </c>
      <c r="E117" s="20">
        <v>15</v>
      </c>
      <c r="F117" s="21">
        <v>45760</v>
      </c>
      <c r="G117" s="26" t="s">
        <v>429</v>
      </c>
      <c r="H117" s="17" t="s">
        <v>430</v>
      </c>
      <c r="I117" s="17">
        <v>13835906370</v>
      </c>
      <c r="J117" s="10" vm="1" t="e">
        <f>_xlfn._xlws.FILTER(辅助信息!D:D,辅助信息!G:G=G117)</f>
        <v>#VALUE!</v>
      </c>
    </row>
    <row r="118" hidden="1" spans="1:10">
      <c r="A118" s="25" t="s">
        <v>417</v>
      </c>
      <c r="B118" s="17" t="s">
        <v>116</v>
      </c>
      <c r="C118" s="17" t="s">
        <v>444</v>
      </c>
      <c r="D118" s="17" t="s">
        <v>414</v>
      </c>
      <c r="E118" s="20">
        <v>6</v>
      </c>
      <c r="F118" s="21">
        <v>45760</v>
      </c>
      <c r="G118" s="26" t="s">
        <v>429</v>
      </c>
      <c r="H118" s="17" t="s">
        <v>430</v>
      </c>
      <c r="I118" s="17">
        <v>13835906370</v>
      </c>
      <c r="J118" s="10" vm="1" t="e">
        <f>_xlfn._xlws.FILTER(辅助信息!D:D,辅助信息!G:G=G118)</f>
        <v>#VALUE!</v>
      </c>
    </row>
    <row r="119" hidden="1" spans="1:10">
      <c r="A119" s="25" t="s">
        <v>404</v>
      </c>
      <c r="B119" s="17" t="s">
        <v>119</v>
      </c>
      <c r="C119" s="17" t="s">
        <v>49</v>
      </c>
      <c r="D119" s="17" t="s">
        <v>414</v>
      </c>
      <c r="E119" s="20">
        <v>70</v>
      </c>
      <c r="F119" s="21">
        <v>45761</v>
      </c>
      <c r="G119" s="26" t="s">
        <v>440</v>
      </c>
      <c r="H119" s="17" t="s">
        <v>374</v>
      </c>
      <c r="I119" s="17">
        <v>18349955455</v>
      </c>
      <c r="J119" s="10" t="str">
        <f>_xlfn._xlws.FILTER(辅助信息!D:D,辅助信息!G:G=G119)</f>
        <v>五冶钢构南充医学科学产业园建设项目</v>
      </c>
    </row>
    <row r="120" hidden="1" spans="1:10">
      <c r="A120" s="25" t="s">
        <v>404</v>
      </c>
      <c r="B120" s="17" t="s">
        <v>119</v>
      </c>
      <c r="C120" s="17" t="s">
        <v>40</v>
      </c>
      <c r="D120" s="17" t="s">
        <v>414</v>
      </c>
      <c r="E120" s="20">
        <v>22.5</v>
      </c>
      <c r="F120" s="21">
        <v>45761</v>
      </c>
      <c r="G120" s="26" t="s">
        <v>236</v>
      </c>
      <c r="H120" s="17" t="s">
        <v>231</v>
      </c>
      <c r="I120" s="17">
        <v>18381904567</v>
      </c>
      <c r="J120" s="10" t="str">
        <f>_xlfn._xlws.FILTER(辅助信息!D:D,辅助信息!G:G=G120)</f>
        <v>商投建工达州中医药科技园</v>
      </c>
    </row>
    <row r="121" hidden="1" spans="1:10">
      <c r="A121" s="25" t="s">
        <v>404</v>
      </c>
      <c r="B121" s="17" t="s">
        <v>116</v>
      </c>
      <c r="C121" s="17" t="s">
        <v>27</v>
      </c>
      <c r="D121" s="17" t="s">
        <v>414</v>
      </c>
      <c r="E121" s="20">
        <v>9</v>
      </c>
      <c r="F121" s="21">
        <v>45761</v>
      </c>
      <c r="G121" s="26" t="s">
        <v>236</v>
      </c>
      <c r="H121" s="17" t="s">
        <v>231</v>
      </c>
      <c r="I121" s="17">
        <v>18381904567</v>
      </c>
      <c r="J121" s="10" t="str">
        <f>_xlfn._xlws.FILTER(辅助信息!D:D,辅助信息!G:G=G121)</f>
        <v>商投建工达州中医药科技园</v>
      </c>
    </row>
    <row r="122" hidden="1" spans="1:10">
      <c r="A122" s="25" t="s">
        <v>404</v>
      </c>
      <c r="B122" s="17" t="s">
        <v>116</v>
      </c>
      <c r="C122" s="17" t="s">
        <v>30</v>
      </c>
      <c r="D122" s="17" t="s">
        <v>414</v>
      </c>
      <c r="E122" s="20">
        <v>9</v>
      </c>
      <c r="F122" s="21">
        <v>45761</v>
      </c>
      <c r="G122" s="26" t="s">
        <v>236</v>
      </c>
      <c r="H122" s="17" t="s">
        <v>231</v>
      </c>
      <c r="I122" s="17">
        <v>18381904567</v>
      </c>
      <c r="J122" s="10" t="str">
        <f>_xlfn._xlws.FILTER(辅助信息!D:D,辅助信息!G:G=G122)</f>
        <v>商投建工达州中医药科技园</v>
      </c>
    </row>
    <row r="123" hidden="1" spans="1:10">
      <c r="A123" s="25" t="s">
        <v>404</v>
      </c>
      <c r="B123" s="17" t="s">
        <v>116</v>
      </c>
      <c r="C123" s="17" t="s">
        <v>33</v>
      </c>
      <c r="D123" s="17" t="s">
        <v>414</v>
      </c>
      <c r="E123" s="20">
        <v>35</v>
      </c>
      <c r="F123" s="21">
        <v>45761</v>
      </c>
      <c r="G123" s="26" t="s">
        <v>236</v>
      </c>
      <c r="H123" s="17" t="s">
        <v>231</v>
      </c>
      <c r="I123" s="17">
        <v>18381904567</v>
      </c>
      <c r="J123" s="10" t="str">
        <f>_xlfn._xlws.FILTER(辅助信息!D:D,辅助信息!G:G=G123)</f>
        <v>商投建工达州中医药科技园</v>
      </c>
    </row>
    <row r="124" hidden="1" spans="1:10">
      <c r="A124" s="25" t="s">
        <v>404</v>
      </c>
      <c r="B124" s="17" t="s">
        <v>116</v>
      </c>
      <c r="C124" s="17" t="s">
        <v>28</v>
      </c>
      <c r="D124" s="17" t="s">
        <v>414</v>
      </c>
      <c r="E124" s="20">
        <v>24</v>
      </c>
      <c r="F124" s="21">
        <v>45761</v>
      </c>
      <c r="G124" s="26" t="s">
        <v>236</v>
      </c>
      <c r="H124" s="17" t="s">
        <v>231</v>
      </c>
      <c r="I124" s="17">
        <v>18381904567</v>
      </c>
      <c r="J124" s="10" t="str">
        <f>_xlfn._xlws.FILTER(辅助信息!D:D,辅助信息!G:G=G124)</f>
        <v>商投建工达州中医药科技园</v>
      </c>
    </row>
    <row r="125" hidden="1" spans="1:10">
      <c r="A125" s="25" t="s">
        <v>404</v>
      </c>
      <c r="B125" s="17" t="s">
        <v>116</v>
      </c>
      <c r="C125" s="17" t="s">
        <v>27</v>
      </c>
      <c r="D125" s="17" t="s">
        <v>414</v>
      </c>
      <c r="E125" s="20">
        <v>9</v>
      </c>
      <c r="F125" s="21">
        <v>45761</v>
      </c>
      <c r="G125" s="26" t="s">
        <v>312</v>
      </c>
      <c r="H125" s="17" t="s">
        <v>313</v>
      </c>
      <c r="I125" s="17">
        <v>18302833536</v>
      </c>
      <c r="J125" s="10" t="str">
        <f>_xlfn._xlws.FILTER(辅助信息!D:D,辅助信息!G:G=G125)</f>
        <v>五冶达州国道542项目</v>
      </c>
    </row>
    <row r="126" hidden="1" spans="1:10">
      <c r="A126" s="25" t="s">
        <v>404</v>
      </c>
      <c r="B126" s="17" t="s">
        <v>116</v>
      </c>
      <c r="C126" s="17" t="s">
        <v>65</v>
      </c>
      <c r="D126" s="17" t="s">
        <v>414</v>
      </c>
      <c r="E126" s="20">
        <v>15</v>
      </c>
      <c r="F126" s="21">
        <v>45761</v>
      </c>
      <c r="G126" s="26" t="s">
        <v>312</v>
      </c>
      <c r="H126" s="17" t="s">
        <v>313</v>
      </c>
      <c r="I126" s="17">
        <v>18302833536</v>
      </c>
      <c r="J126" s="10" t="str">
        <f>_xlfn._xlws.FILTER(辅助信息!D:D,辅助信息!G:G=G126)</f>
        <v>五冶达州国道542项目</v>
      </c>
    </row>
    <row r="127" hidden="1" spans="1:10">
      <c r="A127" s="25" t="s">
        <v>404</v>
      </c>
      <c r="B127" s="17" t="s">
        <v>116</v>
      </c>
      <c r="C127" s="17" t="s">
        <v>33</v>
      </c>
      <c r="D127" s="17" t="s">
        <v>414</v>
      </c>
      <c r="E127" s="20">
        <v>6</v>
      </c>
      <c r="F127" s="21">
        <v>45761</v>
      </c>
      <c r="G127" s="26" t="s">
        <v>315</v>
      </c>
      <c r="H127" s="17" t="s">
        <v>316</v>
      </c>
      <c r="I127" s="17">
        <v>18820030907</v>
      </c>
      <c r="J127" s="10" t="str">
        <f>_xlfn._xlws.FILTER(辅助信息!D:D,辅助信息!G:G=G127)</f>
        <v>五冶达州国道542项目</v>
      </c>
    </row>
    <row r="128" hidden="1" spans="1:10">
      <c r="A128" s="25" t="s">
        <v>404</v>
      </c>
      <c r="B128" s="17" t="s">
        <v>116</v>
      </c>
      <c r="C128" s="17" t="s">
        <v>65</v>
      </c>
      <c r="D128" s="17" t="s">
        <v>414</v>
      </c>
      <c r="E128" s="20">
        <v>45</v>
      </c>
      <c r="F128" s="21">
        <v>45761</v>
      </c>
      <c r="G128" s="26" t="s">
        <v>315</v>
      </c>
      <c r="H128" s="17" t="s">
        <v>316</v>
      </c>
      <c r="I128" s="17">
        <v>18820030907</v>
      </c>
      <c r="J128" s="10" t="str">
        <f>_xlfn._xlws.FILTER(辅助信息!D:D,辅助信息!G:G=G128)</f>
        <v>五冶达州国道542项目</v>
      </c>
    </row>
    <row r="129" hidden="1" spans="1:10">
      <c r="A129" s="25" t="s">
        <v>404</v>
      </c>
      <c r="B129" s="17" t="s">
        <v>116</v>
      </c>
      <c r="C129" s="17" t="s">
        <v>27</v>
      </c>
      <c r="D129" s="17" t="s">
        <v>414</v>
      </c>
      <c r="E129" s="20">
        <v>18</v>
      </c>
      <c r="F129" s="21">
        <v>45761</v>
      </c>
      <c r="G129" s="26" t="s">
        <v>330</v>
      </c>
      <c r="H129" s="17" t="s">
        <v>331</v>
      </c>
      <c r="I129" s="17">
        <v>18398563998</v>
      </c>
      <c r="J129" s="10" t="str">
        <f>_xlfn._xlws.FILTER(辅助信息!D:D,辅助信息!G:G=G129)</f>
        <v>五冶达州国道542项目</v>
      </c>
    </row>
    <row r="130" hidden="1" spans="1:10">
      <c r="A130" s="25" t="s">
        <v>404</v>
      </c>
      <c r="B130" s="17" t="s">
        <v>116</v>
      </c>
      <c r="C130" s="17" t="s">
        <v>30</v>
      </c>
      <c r="D130" s="17" t="s">
        <v>414</v>
      </c>
      <c r="E130" s="20">
        <v>28</v>
      </c>
      <c r="F130" s="21">
        <v>45761</v>
      </c>
      <c r="G130" s="26" t="s">
        <v>330</v>
      </c>
      <c r="H130" s="17" t="s">
        <v>331</v>
      </c>
      <c r="I130" s="17">
        <v>18398563998</v>
      </c>
      <c r="J130" s="10" t="str">
        <f>_xlfn._xlws.FILTER(辅助信息!D:D,辅助信息!G:G=G130)</f>
        <v>五冶达州国道542项目</v>
      </c>
    </row>
    <row r="131" hidden="1" spans="1:10">
      <c r="A131" s="25" t="s">
        <v>417</v>
      </c>
      <c r="B131" s="17" t="s">
        <v>116</v>
      </c>
      <c r="C131" s="17" t="s">
        <v>28</v>
      </c>
      <c r="D131" s="17" t="s">
        <v>414</v>
      </c>
      <c r="E131" s="20">
        <v>6</v>
      </c>
      <c r="F131" s="21">
        <v>45762</v>
      </c>
      <c r="G131" s="26" t="s">
        <v>189</v>
      </c>
      <c r="H131" s="17" t="s">
        <v>190</v>
      </c>
      <c r="I131" s="17">
        <v>13458642015</v>
      </c>
      <c r="J131" s="10" t="str">
        <f>_xlfn._xlws.FILTER(辅助信息!D:D,辅助信息!G:G=G131)</f>
        <v>华西萌海-科创农业生态谷</v>
      </c>
    </row>
    <row r="132" hidden="1" spans="1:10">
      <c r="A132" s="25" t="s">
        <v>417</v>
      </c>
      <c r="B132" s="17" t="s">
        <v>116</v>
      </c>
      <c r="C132" s="17" t="s">
        <v>46</v>
      </c>
      <c r="D132" s="17" t="s">
        <v>414</v>
      </c>
      <c r="E132" s="20">
        <v>21</v>
      </c>
      <c r="F132" s="21">
        <v>45762</v>
      </c>
      <c r="G132" s="26" t="s">
        <v>189</v>
      </c>
      <c r="H132" s="17" t="s">
        <v>190</v>
      </c>
      <c r="I132" s="17">
        <v>13458642015</v>
      </c>
      <c r="J132" s="10" t="str">
        <f>_xlfn._xlws.FILTER(辅助信息!D:D,辅助信息!G:G=G132)</f>
        <v>华西萌海-科创农业生态谷</v>
      </c>
    </row>
    <row r="133" hidden="1" spans="1:10">
      <c r="A133" s="25" t="s">
        <v>417</v>
      </c>
      <c r="B133" s="17" t="s">
        <v>116</v>
      </c>
      <c r="C133" s="17" t="s">
        <v>22</v>
      </c>
      <c r="D133" s="17" t="s">
        <v>414</v>
      </c>
      <c r="E133" s="20">
        <v>10</v>
      </c>
      <c r="F133" s="21">
        <v>45762</v>
      </c>
      <c r="G133" s="26" t="s">
        <v>189</v>
      </c>
      <c r="H133" s="17" t="s">
        <v>190</v>
      </c>
      <c r="I133" s="17">
        <v>13458642015</v>
      </c>
      <c r="J133" s="10" t="str">
        <f>_xlfn._xlws.FILTER(辅助信息!D:D,辅助信息!G:G=G133)</f>
        <v>华西萌海-科创农业生态谷</v>
      </c>
    </row>
    <row r="134" hidden="1" spans="1:10">
      <c r="A134" s="25" t="s">
        <v>404</v>
      </c>
      <c r="B134" s="17" t="s">
        <v>119</v>
      </c>
      <c r="C134" s="17" t="s">
        <v>40</v>
      </c>
      <c r="D134" s="17" t="s">
        <v>414</v>
      </c>
      <c r="E134" s="20">
        <v>17.5</v>
      </c>
      <c r="F134" s="21">
        <v>45762</v>
      </c>
      <c r="G134" s="26" t="s">
        <v>249</v>
      </c>
      <c r="H134" s="17" t="s">
        <v>250</v>
      </c>
      <c r="I134" s="17">
        <v>15692885305</v>
      </c>
      <c r="J134" s="10" t="str">
        <f>_xlfn._xlws.FILTER(辅助信息!D:D,辅助信息!G:G=G134)</f>
        <v>四川商建
射洪城乡一体化项目</v>
      </c>
    </row>
    <row r="135" hidden="1" spans="1:10">
      <c r="A135" s="25" t="s">
        <v>404</v>
      </c>
      <c r="B135" s="17" t="s">
        <v>116</v>
      </c>
      <c r="C135" s="17" t="s">
        <v>27</v>
      </c>
      <c r="D135" s="17" t="s">
        <v>414</v>
      </c>
      <c r="E135" s="20">
        <v>18</v>
      </c>
      <c r="F135" s="21">
        <v>45762</v>
      </c>
      <c r="G135" s="26" t="s">
        <v>249</v>
      </c>
      <c r="H135" s="17" t="s">
        <v>250</v>
      </c>
      <c r="I135" s="17">
        <v>15692885305</v>
      </c>
      <c r="J135" s="10" t="str">
        <f>_xlfn._xlws.FILTER(辅助信息!D:D,辅助信息!G:G=G135)</f>
        <v>四川商建
射洪城乡一体化项目</v>
      </c>
    </row>
    <row r="136" hidden="1" spans="1:10">
      <c r="A136" s="25" t="s">
        <v>413</v>
      </c>
      <c r="B136" s="17" t="s">
        <v>119</v>
      </c>
      <c r="C136" s="17" t="s">
        <v>40</v>
      </c>
      <c r="D136" s="17" t="s">
        <v>414</v>
      </c>
      <c r="E136" s="20">
        <v>24</v>
      </c>
      <c r="F136" s="21">
        <v>45762</v>
      </c>
      <c r="G136" s="26" t="s">
        <v>218</v>
      </c>
      <c r="H136" s="17" t="s">
        <v>219</v>
      </c>
      <c r="I136" s="17">
        <v>15108211617</v>
      </c>
      <c r="J136" s="10" t="str">
        <f>_xlfn._xlws.FILTER(辅助信息!D:D,辅助信息!G:G=G136)</f>
        <v>商投建工达州中医药科技园</v>
      </c>
    </row>
    <row r="137" hidden="1" spans="1:10">
      <c r="A137" s="25" t="s">
        <v>413</v>
      </c>
      <c r="B137" s="17" t="s">
        <v>116</v>
      </c>
      <c r="C137" s="17" t="s">
        <v>19</v>
      </c>
      <c r="D137" s="17" t="s">
        <v>414</v>
      </c>
      <c r="E137" s="20">
        <v>45</v>
      </c>
      <c r="F137" s="21">
        <v>45762</v>
      </c>
      <c r="G137" s="26" t="s">
        <v>218</v>
      </c>
      <c r="H137" s="17" t="s">
        <v>219</v>
      </c>
      <c r="I137" s="17">
        <v>15108211617</v>
      </c>
      <c r="J137" s="10" t="str">
        <f>_xlfn._xlws.FILTER(辅助信息!D:D,辅助信息!G:G=G137)</f>
        <v>商投建工达州中医药科技园</v>
      </c>
    </row>
    <row r="138" hidden="1" spans="1:10">
      <c r="A138" s="25" t="s">
        <v>413</v>
      </c>
      <c r="B138" s="17" t="s">
        <v>119</v>
      </c>
      <c r="C138" s="17" t="s">
        <v>49</v>
      </c>
      <c r="D138" s="17" t="s">
        <v>414</v>
      </c>
      <c r="E138" s="20">
        <v>5</v>
      </c>
      <c r="F138" s="21">
        <v>45762</v>
      </c>
      <c r="G138" s="26" t="s">
        <v>122</v>
      </c>
      <c r="H138" s="17" t="s">
        <v>123</v>
      </c>
      <c r="I138" s="17">
        <v>15228205853</v>
      </c>
      <c r="J138" s="10" t="str">
        <f>_xlfn._xlws.FILTER(辅助信息!D:D,辅助信息!G:G=G138)</f>
        <v>五冶钢构-宜宾市南溪区高县月江镇建设项目</v>
      </c>
    </row>
    <row r="139" hidden="1" spans="1:10">
      <c r="A139" s="25" t="s">
        <v>413</v>
      </c>
      <c r="B139" s="17" t="s">
        <v>116</v>
      </c>
      <c r="C139" s="17" t="s">
        <v>19</v>
      </c>
      <c r="D139" s="17" t="s">
        <v>414</v>
      </c>
      <c r="E139" s="20">
        <v>6</v>
      </c>
      <c r="F139" s="21">
        <v>45762</v>
      </c>
      <c r="G139" s="26" t="s">
        <v>122</v>
      </c>
      <c r="H139" s="17" t="s">
        <v>123</v>
      </c>
      <c r="I139" s="17">
        <v>15228205853</v>
      </c>
      <c r="J139" s="10" t="str">
        <f>_xlfn._xlws.FILTER(辅助信息!D:D,辅助信息!G:G=G139)</f>
        <v>五冶钢构-宜宾市南溪区高县月江镇建设项目</v>
      </c>
    </row>
    <row r="140" hidden="1" spans="1:10">
      <c r="A140" s="25" t="s">
        <v>413</v>
      </c>
      <c r="B140" s="17" t="s">
        <v>116</v>
      </c>
      <c r="C140" s="17" t="s">
        <v>30</v>
      </c>
      <c r="D140" s="17" t="s">
        <v>414</v>
      </c>
      <c r="E140" s="20">
        <v>8</v>
      </c>
      <c r="F140" s="21">
        <v>45762</v>
      </c>
      <c r="G140" s="26" t="s">
        <v>122</v>
      </c>
      <c r="H140" s="17" t="s">
        <v>123</v>
      </c>
      <c r="I140" s="17">
        <v>15228205853</v>
      </c>
      <c r="J140" s="10" t="str">
        <f>_xlfn._xlws.FILTER(辅助信息!D:D,辅助信息!G:G=G140)</f>
        <v>五冶钢构-宜宾市南溪区高县月江镇建设项目</v>
      </c>
    </row>
    <row r="141" hidden="1" spans="1:10">
      <c r="A141" s="25" t="s">
        <v>413</v>
      </c>
      <c r="B141" s="18" t="s">
        <v>116</v>
      </c>
      <c r="C141" s="19" t="s">
        <v>28</v>
      </c>
      <c r="D141" s="17" t="s">
        <v>414</v>
      </c>
      <c r="E141" s="20">
        <v>14</v>
      </c>
      <c r="F141" s="21">
        <v>45762</v>
      </c>
      <c r="G141" s="22" t="s">
        <v>122</v>
      </c>
      <c r="H141" s="23" t="s">
        <v>123</v>
      </c>
      <c r="I141" s="24">
        <v>15228205853</v>
      </c>
      <c r="J141" s="10" t="str">
        <f>_xlfn._xlws.FILTER(辅助信息!D:D,辅助信息!G:G=G141)</f>
        <v>五冶钢构-宜宾市南溪区高县月江镇建设项目</v>
      </c>
    </row>
    <row r="142" hidden="1" spans="1:10">
      <c r="A142" s="25" t="s">
        <v>416</v>
      </c>
      <c r="B142" s="17" t="s">
        <v>116</v>
      </c>
      <c r="C142" s="17" t="s">
        <v>28</v>
      </c>
      <c r="D142" s="17" t="s">
        <v>414</v>
      </c>
      <c r="E142" s="20">
        <v>27</v>
      </c>
      <c r="F142" s="21">
        <v>45762</v>
      </c>
      <c r="G142" s="26" t="s">
        <v>249</v>
      </c>
      <c r="H142" s="17" t="s">
        <v>250</v>
      </c>
      <c r="I142" s="17">
        <v>15692885305</v>
      </c>
      <c r="J142" s="10" t="str">
        <f>_xlfn._xlws.FILTER(辅助信息!D:D,辅助信息!G:G=G142)</f>
        <v>四川商建
射洪城乡一体化项目</v>
      </c>
    </row>
    <row r="143" hidden="1" spans="1:10">
      <c r="A143" s="25" t="s">
        <v>416</v>
      </c>
      <c r="B143" s="18" t="s">
        <v>116</v>
      </c>
      <c r="C143" s="19" t="s">
        <v>18</v>
      </c>
      <c r="D143" s="17" t="s">
        <v>414</v>
      </c>
      <c r="E143" s="20">
        <v>6</v>
      </c>
      <c r="F143" s="21">
        <v>45762</v>
      </c>
      <c r="G143" s="22" t="s">
        <v>249</v>
      </c>
      <c r="H143" s="23" t="s">
        <v>250</v>
      </c>
      <c r="I143" s="24">
        <v>15692885305</v>
      </c>
      <c r="J143" s="10" t="str">
        <f>_xlfn._xlws.FILTER(辅助信息!D:D,辅助信息!G:G=G143)</f>
        <v>四川商建
射洪城乡一体化项目</v>
      </c>
    </row>
    <row r="144" hidden="1" spans="1:10">
      <c r="A144" s="25" t="s">
        <v>417</v>
      </c>
      <c r="B144" s="18" t="s">
        <v>116</v>
      </c>
      <c r="C144" s="19" t="s">
        <v>32</v>
      </c>
      <c r="D144" s="17" t="s">
        <v>414</v>
      </c>
      <c r="E144" s="20">
        <v>35</v>
      </c>
      <c r="F144" s="21">
        <v>45762</v>
      </c>
      <c r="G144" s="22" t="s">
        <v>445</v>
      </c>
      <c r="H144" s="23" t="s">
        <v>446</v>
      </c>
      <c r="I144" s="24">
        <v>18811564698</v>
      </c>
      <c r="J144" s="10" vm="1" t="e">
        <f>_xlfn._xlws.FILTER(辅助信息!D:D,辅助信息!G:G=G144)</f>
        <v>#VALUE!</v>
      </c>
    </row>
    <row r="145" hidden="1" spans="1:10">
      <c r="A145" s="25" t="s">
        <v>417</v>
      </c>
      <c r="B145" s="18" t="s">
        <v>116</v>
      </c>
      <c r="C145" s="19" t="s">
        <v>447</v>
      </c>
      <c r="D145" s="17" t="s">
        <v>414</v>
      </c>
      <c r="E145" s="20">
        <v>35</v>
      </c>
      <c r="F145" s="21">
        <v>45762</v>
      </c>
      <c r="G145" s="22" t="s">
        <v>448</v>
      </c>
      <c r="H145" s="23" t="s">
        <v>449</v>
      </c>
      <c r="I145" s="24">
        <v>18980505177</v>
      </c>
      <c r="J145" s="10" vm="1" t="e">
        <f>_xlfn._xlws.FILTER(辅助信息!D:D,辅助信息!G:G=G145)</f>
        <v>#VALUE!</v>
      </c>
    </row>
    <row r="146" hidden="1" spans="1:10">
      <c r="A146" s="25" t="s">
        <v>417</v>
      </c>
      <c r="B146" s="18" t="s">
        <v>116</v>
      </c>
      <c r="C146" s="19" t="s">
        <v>450</v>
      </c>
      <c r="D146" s="17" t="s">
        <v>414</v>
      </c>
      <c r="E146" s="20">
        <v>35</v>
      </c>
      <c r="F146" s="21">
        <v>45762</v>
      </c>
      <c r="G146" s="22" t="s">
        <v>448</v>
      </c>
      <c r="H146" s="23" t="s">
        <v>449</v>
      </c>
      <c r="I146" s="24">
        <v>18980505177</v>
      </c>
      <c r="J146" s="10" vm="1" t="e">
        <f>_xlfn._xlws.FILTER(辅助信息!D:D,辅助信息!G:G=G146)</f>
        <v>#VALUE!</v>
      </c>
    </row>
    <row r="147" hidden="1" spans="1:10">
      <c r="A147" s="25" t="s">
        <v>417</v>
      </c>
      <c r="B147" s="18" t="s">
        <v>116</v>
      </c>
      <c r="C147" s="19" t="s">
        <v>444</v>
      </c>
      <c r="D147" s="17" t="s">
        <v>414</v>
      </c>
      <c r="E147" s="20">
        <v>35</v>
      </c>
      <c r="F147" s="21">
        <v>45762</v>
      </c>
      <c r="G147" s="22" t="s">
        <v>448</v>
      </c>
      <c r="H147" s="23" t="s">
        <v>449</v>
      </c>
      <c r="I147" s="24">
        <v>18980505177</v>
      </c>
      <c r="J147" s="10" vm="1" t="e">
        <f>_xlfn._xlws.FILTER(辅助信息!D:D,辅助信息!G:G=G147)</f>
        <v>#VALUE!</v>
      </c>
    </row>
    <row r="148" hidden="1" spans="1:10">
      <c r="A148" s="25" t="s">
        <v>417</v>
      </c>
      <c r="B148" s="18" t="s">
        <v>116</v>
      </c>
      <c r="C148" s="19" t="s">
        <v>451</v>
      </c>
      <c r="D148" s="17" t="s">
        <v>414</v>
      </c>
      <c r="E148" s="20">
        <v>35</v>
      </c>
      <c r="F148" s="21">
        <v>45762</v>
      </c>
      <c r="G148" s="22" t="s">
        <v>448</v>
      </c>
      <c r="H148" s="23" t="s">
        <v>449</v>
      </c>
      <c r="I148" s="24">
        <v>18980505177</v>
      </c>
      <c r="J148" s="10" vm="1" t="e">
        <f>_xlfn._xlws.FILTER(辅助信息!D:D,辅助信息!G:G=G148)</f>
        <v>#VALUE!</v>
      </c>
    </row>
    <row r="149" hidden="1" spans="1:10">
      <c r="A149" s="17" t="s">
        <v>405</v>
      </c>
      <c r="B149" s="18" t="s">
        <v>116</v>
      </c>
      <c r="C149" s="19" t="s">
        <v>33</v>
      </c>
      <c r="D149" s="27" t="s">
        <v>414</v>
      </c>
      <c r="E149" s="20">
        <v>70</v>
      </c>
      <c r="F149" s="21">
        <v>45763</v>
      </c>
      <c r="G149" s="22" t="s">
        <v>177</v>
      </c>
      <c r="H149" s="23" t="s">
        <v>178</v>
      </c>
      <c r="I149" s="24">
        <v>15884666220</v>
      </c>
      <c r="J149" s="10" t="str">
        <f>_xlfn._xlws.FILTER(辅助信息!D:D,辅助信息!G:G=G149)</f>
        <v>华西简阳西城嘉苑</v>
      </c>
    </row>
    <row r="150" hidden="1" spans="1:10">
      <c r="A150" s="17" t="s">
        <v>405</v>
      </c>
      <c r="B150" s="18" t="s">
        <v>116</v>
      </c>
      <c r="C150" s="19" t="s">
        <v>19</v>
      </c>
      <c r="D150" s="27" t="s">
        <v>414</v>
      </c>
      <c r="E150" s="20">
        <v>10</v>
      </c>
      <c r="F150" s="21">
        <v>45763</v>
      </c>
      <c r="G150" s="22" t="s">
        <v>177</v>
      </c>
      <c r="H150" s="23" t="s">
        <v>178</v>
      </c>
      <c r="I150" s="24">
        <v>15884666220</v>
      </c>
      <c r="J150" s="10" t="str">
        <f>_xlfn._xlws.FILTER(辅助信息!D:D,辅助信息!G:G=G150)</f>
        <v>华西简阳西城嘉苑</v>
      </c>
    </row>
    <row r="151" hidden="1" spans="1:10">
      <c r="A151" s="17" t="s">
        <v>405</v>
      </c>
      <c r="B151" s="18" t="s">
        <v>116</v>
      </c>
      <c r="C151" s="19" t="s">
        <v>32</v>
      </c>
      <c r="D151" s="27" t="s">
        <v>414</v>
      </c>
      <c r="E151" s="20">
        <v>57</v>
      </c>
      <c r="F151" s="21">
        <v>45763</v>
      </c>
      <c r="G151" s="22" t="s">
        <v>177</v>
      </c>
      <c r="H151" s="23" t="s">
        <v>178</v>
      </c>
      <c r="I151" s="24">
        <v>15884666220</v>
      </c>
      <c r="J151" s="10" t="str">
        <f>_xlfn._xlws.FILTER(辅助信息!D:D,辅助信息!G:G=G151)</f>
        <v>华西简阳西城嘉苑</v>
      </c>
    </row>
    <row r="152" hidden="1" spans="1:10">
      <c r="A152" s="17" t="s">
        <v>405</v>
      </c>
      <c r="B152" s="18" t="s">
        <v>116</v>
      </c>
      <c r="C152" s="19" t="s">
        <v>30</v>
      </c>
      <c r="D152" s="27" t="s">
        <v>414</v>
      </c>
      <c r="E152" s="20">
        <v>13</v>
      </c>
      <c r="F152" s="21">
        <v>45763</v>
      </c>
      <c r="G152" s="22" t="s">
        <v>177</v>
      </c>
      <c r="H152" s="23" t="s">
        <v>178</v>
      </c>
      <c r="I152" s="24">
        <v>15884666220</v>
      </c>
      <c r="J152" s="10" t="str">
        <f>_xlfn._xlws.FILTER(辅助信息!D:D,辅助信息!G:G=G152)</f>
        <v>华西简阳西城嘉苑</v>
      </c>
    </row>
    <row r="153" hidden="1" spans="1:10">
      <c r="A153" s="17" t="s">
        <v>405</v>
      </c>
      <c r="B153" s="18" t="s">
        <v>116</v>
      </c>
      <c r="C153" s="19" t="s">
        <v>28</v>
      </c>
      <c r="D153" s="27" t="s">
        <v>414</v>
      </c>
      <c r="E153" s="20">
        <v>16</v>
      </c>
      <c r="F153" s="21">
        <v>45763</v>
      </c>
      <c r="G153" s="22" t="s">
        <v>177</v>
      </c>
      <c r="H153" s="23" t="s">
        <v>178</v>
      </c>
      <c r="I153" s="24">
        <v>15884666220</v>
      </c>
      <c r="J153" s="10" t="str">
        <f>_xlfn._xlws.FILTER(辅助信息!D:D,辅助信息!G:G=G153)</f>
        <v>华西简阳西城嘉苑</v>
      </c>
    </row>
    <row r="154" hidden="1" spans="1:10">
      <c r="A154" s="17" t="s">
        <v>405</v>
      </c>
      <c r="B154" s="18" t="s">
        <v>116</v>
      </c>
      <c r="C154" s="19" t="s">
        <v>18</v>
      </c>
      <c r="D154" s="27" t="s">
        <v>414</v>
      </c>
      <c r="E154" s="20">
        <v>11</v>
      </c>
      <c r="F154" s="21">
        <v>45763</v>
      </c>
      <c r="G154" s="22" t="s">
        <v>177</v>
      </c>
      <c r="H154" s="23" t="s">
        <v>178</v>
      </c>
      <c r="I154" s="24">
        <v>15884666220</v>
      </c>
      <c r="J154" s="10" t="str">
        <f>_xlfn._xlws.FILTER(辅助信息!D:D,辅助信息!G:G=G154)</f>
        <v>华西简阳西城嘉苑</v>
      </c>
    </row>
    <row r="155" hidden="1" spans="1:10">
      <c r="A155" s="17" t="s">
        <v>413</v>
      </c>
      <c r="B155" s="18" t="s">
        <v>154</v>
      </c>
      <c r="C155" s="19" t="s">
        <v>57</v>
      </c>
      <c r="D155" s="27" t="s">
        <v>414</v>
      </c>
      <c r="E155" s="20">
        <v>3</v>
      </c>
      <c r="F155" s="21">
        <v>45763</v>
      </c>
      <c r="G155" s="22" t="s">
        <v>236</v>
      </c>
      <c r="H155" s="23" t="s">
        <v>231</v>
      </c>
      <c r="I155" s="24">
        <v>18381904567</v>
      </c>
      <c r="J155" s="10" t="str">
        <f>_xlfn._xlws.FILTER(辅助信息!D:D,辅助信息!G:G=G155)</f>
        <v>商投建工达州中医药科技园</v>
      </c>
    </row>
    <row r="156" hidden="1" spans="1:10">
      <c r="A156" s="17" t="s">
        <v>413</v>
      </c>
      <c r="B156" s="18" t="s">
        <v>119</v>
      </c>
      <c r="C156" s="19" t="s">
        <v>41</v>
      </c>
      <c r="D156" s="27" t="s">
        <v>414</v>
      </c>
      <c r="E156" s="20">
        <v>9</v>
      </c>
      <c r="F156" s="21">
        <v>45763</v>
      </c>
      <c r="G156" s="22" t="s">
        <v>236</v>
      </c>
      <c r="H156" s="23" t="s">
        <v>231</v>
      </c>
      <c r="I156" s="24">
        <v>18381904567</v>
      </c>
      <c r="J156" s="10" t="str">
        <f>_xlfn._xlws.FILTER(辅助信息!D:D,辅助信息!G:G=G156)</f>
        <v>商投建工达州中医药科技园</v>
      </c>
    </row>
    <row r="157" hidden="1" spans="1:10">
      <c r="A157" s="17" t="s">
        <v>413</v>
      </c>
      <c r="B157" s="18" t="s">
        <v>116</v>
      </c>
      <c r="C157" s="19" t="s">
        <v>19</v>
      </c>
      <c r="D157" s="27" t="s">
        <v>414</v>
      </c>
      <c r="E157" s="20">
        <v>3</v>
      </c>
      <c r="F157" s="21">
        <v>45763</v>
      </c>
      <c r="G157" s="22" t="s">
        <v>236</v>
      </c>
      <c r="H157" s="23" t="s">
        <v>231</v>
      </c>
      <c r="I157" s="24">
        <v>18381904567</v>
      </c>
      <c r="J157" s="10" t="str">
        <f>_xlfn._xlws.FILTER(辅助信息!D:D,辅助信息!G:G=G157)</f>
        <v>商投建工达州中医药科技园</v>
      </c>
    </row>
    <row r="158" hidden="1" spans="1:10">
      <c r="A158" s="17" t="s">
        <v>413</v>
      </c>
      <c r="B158" s="18" t="s">
        <v>116</v>
      </c>
      <c r="C158" s="19" t="s">
        <v>32</v>
      </c>
      <c r="D158" s="27" t="s">
        <v>414</v>
      </c>
      <c r="E158" s="20">
        <v>6</v>
      </c>
      <c r="F158" s="21">
        <v>45763</v>
      </c>
      <c r="G158" s="22" t="s">
        <v>236</v>
      </c>
      <c r="H158" s="23" t="s">
        <v>231</v>
      </c>
      <c r="I158" s="24">
        <v>18381904567</v>
      </c>
      <c r="J158" s="10" t="str">
        <f>_xlfn._xlws.FILTER(辅助信息!D:D,辅助信息!G:G=G158)</f>
        <v>商投建工达州中医药科技园</v>
      </c>
    </row>
    <row r="159" hidden="1" spans="1:10">
      <c r="A159" s="17" t="s">
        <v>413</v>
      </c>
      <c r="B159" s="18" t="s">
        <v>116</v>
      </c>
      <c r="C159" s="19" t="s">
        <v>18</v>
      </c>
      <c r="D159" s="27" t="s">
        <v>414</v>
      </c>
      <c r="E159" s="20">
        <v>15</v>
      </c>
      <c r="F159" s="21">
        <v>45763</v>
      </c>
      <c r="G159" s="22" t="s">
        <v>236</v>
      </c>
      <c r="H159" s="23" t="s">
        <v>231</v>
      </c>
      <c r="I159" s="24">
        <v>18381904567</v>
      </c>
      <c r="J159" s="10" t="str">
        <f>_xlfn._xlws.FILTER(辅助信息!D:D,辅助信息!G:G=G159)</f>
        <v>商投建工达州中医药科技园</v>
      </c>
    </row>
    <row r="160" hidden="1" spans="1:10">
      <c r="A160" s="17" t="s">
        <v>413</v>
      </c>
      <c r="B160" s="18" t="s">
        <v>116</v>
      </c>
      <c r="C160" s="19" t="s">
        <v>19</v>
      </c>
      <c r="D160" s="27" t="s">
        <v>414</v>
      </c>
      <c r="E160" s="20">
        <v>6</v>
      </c>
      <c r="F160" s="21">
        <v>45763</v>
      </c>
      <c r="G160" s="22" t="s">
        <v>312</v>
      </c>
      <c r="H160" s="23" t="s">
        <v>313</v>
      </c>
      <c r="I160" s="24">
        <v>18302833536</v>
      </c>
      <c r="J160" s="10" t="str">
        <f>_xlfn._xlws.FILTER(辅助信息!D:D,辅助信息!G:G=G160)</f>
        <v>五冶达州国道542项目</v>
      </c>
    </row>
    <row r="161" hidden="1" spans="1:10">
      <c r="A161" s="17" t="s">
        <v>413</v>
      </c>
      <c r="B161" s="18" t="s">
        <v>116</v>
      </c>
      <c r="C161" s="19" t="s">
        <v>28</v>
      </c>
      <c r="D161" s="27" t="s">
        <v>414</v>
      </c>
      <c r="E161" s="20">
        <v>6</v>
      </c>
      <c r="F161" s="21">
        <v>45763</v>
      </c>
      <c r="G161" s="22" t="s">
        <v>312</v>
      </c>
      <c r="H161" s="23" t="s">
        <v>313</v>
      </c>
      <c r="I161" s="24">
        <v>18302833536</v>
      </c>
      <c r="J161" s="10" t="str">
        <f>_xlfn._xlws.FILTER(辅助信息!D:D,辅助信息!G:G=G161)</f>
        <v>五冶达州国道542项目</v>
      </c>
    </row>
    <row r="162" hidden="1" spans="1:10">
      <c r="A162" s="17" t="s">
        <v>413</v>
      </c>
      <c r="B162" s="18" t="s">
        <v>116</v>
      </c>
      <c r="C162" s="19" t="s">
        <v>18</v>
      </c>
      <c r="D162" s="27" t="s">
        <v>414</v>
      </c>
      <c r="E162" s="20">
        <v>6</v>
      </c>
      <c r="F162" s="21">
        <v>45763</v>
      </c>
      <c r="G162" s="22" t="s">
        <v>312</v>
      </c>
      <c r="H162" s="23" t="s">
        <v>313</v>
      </c>
      <c r="I162" s="24">
        <v>18302833536</v>
      </c>
      <c r="J162" s="10" t="str">
        <f>_xlfn._xlws.FILTER(辅助信息!D:D,辅助信息!G:G=G162)</f>
        <v>五冶达州国道542项目</v>
      </c>
    </row>
    <row r="163" hidden="1" spans="1:10">
      <c r="A163" s="17" t="s">
        <v>413</v>
      </c>
      <c r="B163" s="18" t="s">
        <v>116</v>
      </c>
      <c r="C163" s="19" t="s">
        <v>52</v>
      </c>
      <c r="D163" s="27" t="s">
        <v>414</v>
      </c>
      <c r="E163" s="20">
        <v>21</v>
      </c>
      <c r="F163" s="21">
        <v>45763</v>
      </c>
      <c r="G163" s="22" t="s">
        <v>312</v>
      </c>
      <c r="H163" s="23" t="s">
        <v>313</v>
      </c>
      <c r="I163" s="24">
        <v>18302833536</v>
      </c>
      <c r="J163" s="10" t="str">
        <f>_xlfn._xlws.FILTER(辅助信息!D:D,辅助信息!G:G=G163)</f>
        <v>五冶达州国道542项目</v>
      </c>
    </row>
    <row r="164" hidden="1" spans="1:10">
      <c r="A164" s="17" t="s">
        <v>413</v>
      </c>
      <c r="B164" s="18" t="s">
        <v>116</v>
      </c>
      <c r="C164" s="19" t="s">
        <v>19</v>
      </c>
      <c r="D164" s="27" t="s">
        <v>414</v>
      </c>
      <c r="E164" s="20">
        <v>36</v>
      </c>
      <c r="F164" s="21">
        <v>45763</v>
      </c>
      <c r="G164" s="22" t="s">
        <v>315</v>
      </c>
      <c r="H164" s="23" t="s">
        <v>316</v>
      </c>
      <c r="I164" s="24">
        <v>18820030907</v>
      </c>
      <c r="J164" s="10" t="str">
        <f>_xlfn._xlws.FILTER(辅助信息!D:D,辅助信息!G:G=G164)</f>
        <v>五冶达州国道542项目</v>
      </c>
    </row>
    <row r="165" hidden="1" spans="1:10">
      <c r="A165" s="17" t="s">
        <v>413</v>
      </c>
      <c r="B165" s="18" t="s">
        <v>116</v>
      </c>
      <c r="C165" s="19" t="s">
        <v>28</v>
      </c>
      <c r="D165" s="27" t="s">
        <v>414</v>
      </c>
      <c r="E165" s="20">
        <v>25</v>
      </c>
      <c r="F165" s="21">
        <v>45763</v>
      </c>
      <c r="G165" s="22" t="s">
        <v>315</v>
      </c>
      <c r="H165" s="23" t="s">
        <v>316</v>
      </c>
      <c r="I165" s="24">
        <v>18820030907</v>
      </c>
      <c r="J165" s="10" t="str">
        <f>_xlfn._xlws.FILTER(辅助信息!D:D,辅助信息!G:G=G165)</f>
        <v>五冶达州国道542项目</v>
      </c>
    </row>
    <row r="166" hidden="1" spans="1:10">
      <c r="A166" s="17" t="s">
        <v>413</v>
      </c>
      <c r="B166" s="18" t="s">
        <v>116</v>
      </c>
      <c r="C166" s="19" t="s">
        <v>18</v>
      </c>
      <c r="D166" s="27" t="s">
        <v>414</v>
      </c>
      <c r="E166" s="20">
        <v>3</v>
      </c>
      <c r="F166" s="21">
        <v>45763</v>
      </c>
      <c r="G166" s="22" t="s">
        <v>315</v>
      </c>
      <c r="H166" s="23" t="s">
        <v>316</v>
      </c>
      <c r="I166" s="24">
        <v>18820030907</v>
      </c>
      <c r="J166" s="10" t="str">
        <f>_xlfn._xlws.FILTER(辅助信息!D:D,辅助信息!G:G=G166)</f>
        <v>五冶达州国道542项目</v>
      </c>
    </row>
    <row r="167" hidden="1" spans="1:10">
      <c r="A167" s="17" t="s">
        <v>413</v>
      </c>
      <c r="B167" s="18" t="s">
        <v>154</v>
      </c>
      <c r="C167" s="19" t="s">
        <v>53</v>
      </c>
      <c r="D167" s="27" t="s">
        <v>414</v>
      </c>
      <c r="E167" s="20">
        <v>15</v>
      </c>
      <c r="F167" s="21">
        <v>45763</v>
      </c>
      <c r="G167" s="22" t="s">
        <v>287</v>
      </c>
      <c r="H167" s="23" t="s">
        <v>288</v>
      </c>
      <c r="I167" s="24">
        <v>13551450899</v>
      </c>
      <c r="J167" s="10" t="str">
        <f>_xlfn._xlws.FILTER(辅助信息!D:D,辅助信息!G:G=G167)</f>
        <v>五冶达州国道542项目</v>
      </c>
    </row>
    <row r="168" hidden="1" spans="1:10">
      <c r="A168" s="17" t="s">
        <v>413</v>
      </c>
      <c r="B168" s="18" t="s">
        <v>116</v>
      </c>
      <c r="C168" s="19" t="s">
        <v>27</v>
      </c>
      <c r="D168" s="27" t="s">
        <v>414</v>
      </c>
      <c r="E168" s="20">
        <v>20</v>
      </c>
      <c r="F168" s="21">
        <v>45763</v>
      </c>
      <c r="G168" s="22" t="s">
        <v>287</v>
      </c>
      <c r="H168" s="23" t="s">
        <v>288</v>
      </c>
      <c r="I168" s="24">
        <v>13551450899</v>
      </c>
      <c r="J168" s="10" t="str">
        <f>_xlfn._xlws.FILTER(辅助信息!D:D,辅助信息!G:G=G168)</f>
        <v>五冶达州国道542项目</v>
      </c>
    </row>
    <row r="169" hidden="1" spans="1:10">
      <c r="A169" s="17" t="s">
        <v>413</v>
      </c>
      <c r="B169" s="18" t="s">
        <v>116</v>
      </c>
      <c r="C169" s="19" t="s">
        <v>27</v>
      </c>
      <c r="D169" s="27" t="s">
        <v>414</v>
      </c>
      <c r="E169" s="20">
        <v>17</v>
      </c>
      <c r="F169" s="21">
        <v>45763</v>
      </c>
      <c r="G169" s="22" t="s">
        <v>284</v>
      </c>
      <c r="H169" s="23" t="s">
        <v>282</v>
      </c>
      <c r="I169" s="24">
        <v>15828538619</v>
      </c>
      <c r="J169" s="10" t="str">
        <f>_xlfn._xlws.FILTER(辅助信息!D:D,辅助信息!G:G=G169)</f>
        <v>五冶达州国道542项目</v>
      </c>
    </row>
    <row r="170" hidden="1" spans="1:10">
      <c r="A170" s="17" t="s">
        <v>413</v>
      </c>
      <c r="B170" s="18" t="s">
        <v>116</v>
      </c>
      <c r="C170" s="19" t="s">
        <v>33</v>
      </c>
      <c r="D170" s="27" t="s">
        <v>414</v>
      </c>
      <c r="E170" s="20">
        <v>35</v>
      </c>
      <c r="F170" s="21">
        <v>45763</v>
      </c>
      <c r="G170" s="22" t="s">
        <v>284</v>
      </c>
      <c r="H170" s="23" t="s">
        <v>282</v>
      </c>
      <c r="I170" s="24">
        <v>15828538619</v>
      </c>
      <c r="J170" s="10" t="str">
        <f>_xlfn._xlws.FILTER(辅助信息!D:D,辅助信息!G:G=G170)</f>
        <v>五冶达州国道542项目</v>
      </c>
    </row>
    <row r="171" hidden="1" spans="1:10">
      <c r="A171" s="17" t="s">
        <v>413</v>
      </c>
      <c r="B171" s="18" t="s">
        <v>116</v>
      </c>
      <c r="C171" s="19" t="s">
        <v>28</v>
      </c>
      <c r="D171" s="27" t="s">
        <v>414</v>
      </c>
      <c r="E171" s="20">
        <v>18</v>
      </c>
      <c r="F171" s="21">
        <v>45763</v>
      </c>
      <c r="G171" s="22" t="s">
        <v>284</v>
      </c>
      <c r="H171" s="23" t="s">
        <v>282</v>
      </c>
      <c r="I171" s="24">
        <v>15828538619</v>
      </c>
      <c r="J171" s="10" t="str">
        <f>_xlfn._xlws.FILTER(辅助信息!D:D,辅助信息!G:G=G171)</f>
        <v>五冶达州国道542项目</v>
      </c>
    </row>
    <row r="172" hidden="1" spans="1:10">
      <c r="A172" s="17" t="s">
        <v>413</v>
      </c>
      <c r="B172" s="18" t="s">
        <v>116</v>
      </c>
      <c r="C172" s="19" t="s">
        <v>27</v>
      </c>
      <c r="D172" s="27" t="s">
        <v>414</v>
      </c>
      <c r="E172" s="20">
        <v>15</v>
      </c>
      <c r="F172" s="21">
        <v>45763</v>
      </c>
      <c r="G172" s="22" t="s">
        <v>286</v>
      </c>
      <c r="H172" s="23" t="s">
        <v>282</v>
      </c>
      <c r="I172" s="24">
        <v>15828538619</v>
      </c>
      <c r="J172" s="10" t="str">
        <f>_xlfn._xlws.FILTER(辅助信息!D:D,辅助信息!G:G=G172)</f>
        <v>五冶达州国道542项目</v>
      </c>
    </row>
    <row r="173" hidden="1" spans="1:10">
      <c r="A173" s="17" t="s">
        <v>413</v>
      </c>
      <c r="B173" s="18" t="s">
        <v>116</v>
      </c>
      <c r="C173" s="19" t="s">
        <v>19</v>
      </c>
      <c r="D173" s="27" t="s">
        <v>414</v>
      </c>
      <c r="E173" s="20">
        <v>10</v>
      </c>
      <c r="F173" s="21">
        <v>45763</v>
      </c>
      <c r="G173" s="22" t="s">
        <v>286</v>
      </c>
      <c r="H173" s="23" t="s">
        <v>282</v>
      </c>
      <c r="I173" s="24">
        <v>15828538619</v>
      </c>
      <c r="J173" s="10" t="str">
        <f>_xlfn._xlws.FILTER(辅助信息!D:D,辅助信息!G:G=G173)</f>
        <v>五冶达州国道542项目</v>
      </c>
    </row>
    <row r="174" hidden="1" spans="1:10">
      <c r="A174" s="17" t="s">
        <v>413</v>
      </c>
      <c r="B174" s="18" t="s">
        <v>116</v>
      </c>
      <c r="C174" s="19" t="s">
        <v>32</v>
      </c>
      <c r="D174" s="27" t="s">
        <v>414</v>
      </c>
      <c r="E174" s="20">
        <v>10</v>
      </c>
      <c r="F174" s="21">
        <v>45763</v>
      </c>
      <c r="G174" s="22" t="s">
        <v>286</v>
      </c>
      <c r="H174" s="23" t="s">
        <v>282</v>
      </c>
      <c r="I174" s="24">
        <v>15828538619</v>
      </c>
      <c r="J174" s="10" t="str">
        <f>_xlfn._xlws.FILTER(辅助信息!D:D,辅助信息!G:G=G174)</f>
        <v>五冶达州国道542项目</v>
      </c>
    </row>
    <row r="175" hidden="1" spans="1:10">
      <c r="A175" s="17" t="s">
        <v>413</v>
      </c>
      <c r="B175" s="18" t="s">
        <v>119</v>
      </c>
      <c r="C175" s="19" t="s">
        <v>40</v>
      </c>
      <c r="D175" s="27" t="s">
        <v>414</v>
      </c>
      <c r="E175" s="20">
        <v>15</v>
      </c>
      <c r="F175" s="21">
        <v>45763</v>
      </c>
      <c r="G175" s="22" t="s">
        <v>122</v>
      </c>
      <c r="H175" s="23" t="s">
        <v>123</v>
      </c>
      <c r="I175" s="24">
        <v>15228205853</v>
      </c>
      <c r="J175" s="10" t="str">
        <f>_xlfn._xlws.FILTER(辅助信息!D:D,辅助信息!G:G=G175)</f>
        <v>五冶钢构-宜宾市南溪区高县月江镇建设项目</v>
      </c>
    </row>
    <row r="176" hidden="1" spans="1:10">
      <c r="A176" s="17" t="s">
        <v>413</v>
      </c>
      <c r="B176" s="18" t="s">
        <v>119</v>
      </c>
      <c r="C176" s="19" t="s">
        <v>41</v>
      </c>
      <c r="D176" s="27" t="s">
        <v>414</v>
      </c>
      <c r="E176" s="20">
        <v>10</v>
      </c>
      <c r="F176" s="21">
        <v>45763</v>
      </c>
      <c r="G176" s="22" t="s">
        <v>122</v>
      </c>
      <c r="H176" s="23" t="s">
        <v>123</v>
      </c>
      <c r="I176" s="24">
        <v>15228205853</v>
      </c>
      <c r="J176" s="10" t="str">
        <f>_xlfn._xlws.FILTER(辅助信息!D:D,辅助信息!G:G=G176)</f>
        <v>五冶钢构-宜宾市南溪区高县月江镇建设项目</v>
      </c>
    </row>
    <row r="177" hidden="1" spans="1:10">
      <c r="A177" s="17" t="s">
        <v>413</v>
      </c>
      <c r="B177" s="18" t="s">
        <v>116</v>
      </c>
      <c r="C177" s="19" t="s">
        <v>27</v>
      </c>
      <c r="D177" s="27" t="s">
        <v>414</v>
      </c>
      <c r="E177" s="20">
        <v>6</v>
      </c>
      <c r="F177" s="21">
        <v>45763</v>
      </c>
      <c r="G177" s="22" t="s">
        <v>122</v>
      </c>
      <c r="H177" s="23" t="s">
        <v>123</v>
      </c>
      <c r="I177" s="24">
        <v>15228205853</v>
      </c>
      <c r="J177" s="10" t="str">
        <f>_xlfn._xlws.FILTER(辅助信息!D:D,辅助信息!G:G=G177)</f>
        <v>五冶钢构-宜宾市南溪区高县月江镇建设项目</v>
      </c>
    </row>
    <row r="178" hidden="1" spans="1:10">
      <c r="A178" s="17" t="s">
        <v>413</v>
      </c>
      <c r="B178" s="18" t="s">
        <v>116</v>
      </c>
      <c r="C178" s="19" t="s">
        <v>30</v>
      </c>
      <c r="D178" s="27" t="s">
        <v>414</v>
      </c>
      <c r="E178" s="20">
        <v>6</v>
      </c>
      <c r="F178" s="21">
        <v>45763</v>
      </c>
      <c r="G178" s="22" t="s">
        <v>122</v>
      </c>
      <c r="H178" s="23" t="s">
        <v>123</v>
      </c>
      <c r="I178" s="24">
        <v>15228205853</v>
      </c>
      <c r="J178" s="10" t="str">
        <f>_xlfn._xlws.FILTER(辅助信息!D:D,辅助信息!G:G=G178)</f>
        <v>五冶钢构-宜宾市南溪区高县月江镇建设项目</v>
      </c>
    </row>
    <row r="179" hidden="1" spans="1:10">
      <c r="A179" s="17" t="s">
        <v>413</v>
      </c>
      <c r="B179" s="18" t="s">
        <v>116</v>
      </c>
      <c r="C179" s="19" t="s">
        <v>33</v>
      </c>
      <c r="D179" s="27" t="s">
        <v>414</v>
      </c>
      <c r="E179" s="20">
        <v>3</v>
      </c>
      <c r="F179" s="21">
        <v>45763</v>
      </c>
      <c r="G179" s="22" t="s">
        <v>122</v>
      </c>
      <c r="H179" s="23" t="s">
        <v>123</v>
      </c>
      <c r="I179" s="24">
        <v>15228205853</v>
      </c>
      <c r="J179" s="10" t="str">
        <f>_xlfn._xlws.FILTER(辅助信息!D:D,辅助信息!G:G=G179)</f>
        <v>五冶钢构-宜宾市南溪区高县月江镇建设项目</v>
      </c>
    </row>
    <row r="180" hidden="1" spans="1:10">
      <c r="A180" s="17" t="s">
        <v>413</v>
      </c>
      <c r="B180" s="18" t="s">
        <v>116</v>
      </c>
      <c r="C180" s="19" t="s">
        <v>28</v>
      </c>
      <c r="D180" s="27" t="s">
        <v>414</v>
      </c>
      <c r="E180" s="20">
        <v>31</v>
      </c>
      <c r="F180" s="21">
        <v>45763</v>
      </c>
      <c r="G180" s="22" t="s">
        <v>122</v>
      </c>
      <c r="H180" s="23" t="s">
        <v>123</v>
      </c>
      <c r="I180" s="24">
        <v>15228205853</v>
      </c>
      <c r="J180" s="10" t="str">
        <f>_xlfn._xlws.FILTER(辅助信息!D:D,辅助信息!G:G=G180)</f>
        <v>五冶钢构-宜宾市南溪区高县月江镇建设项目</v>
      </c>
    </row>
    <row r="181" hidden="1" spans="1:10">
      <c r="A181" s="17" t="s">
        <v>413</v>
      </c>
      <c r="B181" s="18" t="s">
        <v>116</v>
      </c>
      <c r="C181" s="19" t="s">
        <v>27</v>
      </c>
      <c r="D181" s="27" t="s">
        <v>414</v>
      </c>
      <c r="E181" s="20">
        <v>3</v>
      </c>
      <c r="F181" s="21">
        <v>45763</v>
      </c>
      <c r="G181" s="22" t="s">
        <v>293</v>
      </c>
      <c r="H181" s="23" t="s">
        <v>294</v>
      </c>
      <c r="I181" s="24">
        <v>18280895666</v>
      </c>
      <c r="J181" s="10" t="str">
        <f>_xlfn._xlws.FILTER(辅助信息!D:D,辅助信息!G:G=G181)</f>
        <v>五冶达州国道542项目</v>
      </c>
    </row>
    <row r="182" hidden="1" spans="1:10">
      <c r="A182" s="17" t="s">
        <v>413</v>
      </c>
      <c r="B182" s="18" t="s">
        <v>116</v>
      </c>
      <c r="C182" s="19" t="s">
        <v>32</v>
      </c>
      <c r="D182" s="27" t="s">
        <v>414</v>
      </c>
      <c r="E182" s="20">
        <v>6</v>
      </c>
      <c r="F182" s="21">
        <v>45763</v>
      </c>
      <c r="G182" s="22" t="s">
        <v>293</v>
      </c>
      <c r="H182" s="23" t="s">
        <v>294</v>
      </c>
      <c r="I182" s="24">
        <v>18280895666</v>
      </c>
      <c r="J182" s="10" t="str">
        <f>_xlfn._xlws.FILTER(辅助信息!D:D,辅助信息!G:G=G182)</f>
        <v>五冶达州国道542项目</v>
      </c>
    </row>
    <row r="183" hidden="1" spans="1:10">
      <c r="A183" s="17" t="s">
        <v>413</v>
      </c>
      <c r="B183" s="18" t="s">
        <v>116</v>
      </c>
      <c r="C183" s="19" t="s">
        <v>28</v>
      </c>
      <c r="D183" s="27" t="s">
        <v>414</v>
      </c>
      <c r="E183" s="20">
        <v>6</v>
      </c>
      <c r="F183" s="21">
        <v>45763</v>
      </c>
      <c r="G183" s="22" t="s">
        <v>293</v>
      </c>
      <c r="H183" s="23" t="s">
        <v>294</v>
      </c>
      <c r="I183" s="24">
        <v>18280895666</v>
      </c>
      <c r="J183" s="10" t="str">
        <f>_xlfn._xlws.FILTER(辅助信息!D:D,辅助信息!G:G=G183)</f>
        <v>五冶达州国道542项目</v>
      </c>
    </row>
    <row r="184" hidden="1" spans="1:10">
      <c r="A184" s="17" t="s">
        <v>413</v>
      </c>
      <c r="B184" s="18" t="s">
        <v>116</v>
      </c>
      <c r="C184" s="19" t="s">
        <v>18</v>
      </c>
      <c r="D184" s="27" t="s">
        <v>414</v>
      </c>
      <c r="E184" s="20">
        <v>19</v>
      </c>
      <c r="F184" s="21">
        <v>45763</v>
      </c>
      <c r="G184" s="22" t="s">
        <v>293</v>
      </c>
      <c r="H184" s="23" t="s">
        <v>294</v>
      </c>
      <c r="I184" s="24">
        <v>18280895666</v>
      </c>
      <c r="J184" s="10" t="str">
        <f>_xlfn._xlws.FILTER(辅助信息!D:D,辅助信息!G:G=G184)</f>
        <v>五冶达州国道542项目</v>
      </c>
    </row>
    <row r="185" hidden="1" spans="1:10">
      <c r="A185" s="17" t="s">
        <v>413</v>
      </c>
      <c r="B185" s="18" t="s">
        <v>119</v>
      </c>
      <c r="C185" s="19" t="s">
        <v>40</v>
      </c>
      <c r="D185" s="27" t="s">
        <v>414</v>
      </c>
      <c r="E185" s="20">
        <v>45</v>
      </c>
      <c r="F185" s="21">
        <v>45763</v>
      </c>
      <c r="G185" s="22" t="s">
        <v>234</v>
      </c>
      <c r="H185" s="23" t="s">
        <v>231</v>
      </c>
      <c r="I185" s="24">
        <v>18381904567</v>
      </c>
      <c r="J185" s="10" t="str">
        <f>_xlfn._xlws.FILTER(辅助信息!D:D,辅助信息!G:G=G185)</f>
        <v>商投建工达州中医药科技园</v>
      </c>
    </row>
    <row r="186" hidden="1" spans="1:10">
      <c r="A186" s="17" t="s">
        <v>413</v>
      </c>
      <c r="B186" s="18" t="s">
        <v>116</v>
      </c>
      <c r="C186" s="19" t="s">
        <v>19</v>
      </c>
      <c r="D186" s="27" t="s">
        <v>414</v>
      </c>
      <c r="E186" s="20">
        <v>50</v>
      </c>
      <c r="F186" s="21">
        <v>45763</v>
      </c>
      <c r="G186" s="22" t="s">
        <v>239</v>
      </c>
      <c r="H186" s="23" t="s">
        <v>231</v>
      </c>
      <c r="I186" s="24">
        <v>18381904567</v>
      </c>
      <c r="J186" s="10" t="str">
        <f>_xlfn._xlws.FILTER(辅助信息!D:D,辅助信息!G:G=G186)</f>
        <v>商投建工达州中医药科技园</v>
      </c>
    </row>
    <row r="187" hidden="1" spans="1:10">
      <c r="A187" s="17" t="s">
        <v>413</v>
      </c>
      <c r="B187" s="18" t="s">
        <v>116</v>
      </c>
      <c r="C187" s="19" t="s">
        <v>30</v>
      </c>
      <c r="D187" s="27" t="s">
        <v>414</v>
      </c>
      <c r="E187" s="20">
        <v>35</v>
      </c>
      <c r="F187" s="21">
        <v>45763</v>
      </c>
      <c r="G187" s="22" t="s">
        <v>452</v>
      </c>
      <c r="H187" s="23" t="s">
        <v>453</v>
      </c>
      <c r="I187" s="24">
        <v>18586545402</v>
      </c>
      <c r="J187" s="10" vm="1" t="e">
        <f>_xlfn._xlws.FILTER(辅助信息!D:D,辅助信息!G:G=G187)</f>
        <v>#VALUE!</v>
      </c>
    </row>
    <row r="188" hidden="1" spans="1:10">
      <c r="A188" s="17" t="s">
        <v>413</v>
      </c>
      <c r="B188" s="18" t="s">
        <v>119</v>
      </c>
      <c r="C188" s="19" t="s">
        <v>40</v>
      </c>
      <c r="D188" s="27" t="s">
        <v>414</v>
      </c>
      <c r="E188" s="20">
        <v>18</v>
      </c>
      <c r="F188" s="21">
        <v>45763</v>
      </c>
      <c r="G188" s="22" t="s">
        <v>189</v>
      </c>
      <c r="H188" s="23" t="s">
        <v>190</v>
      </c>
      <c r="I188" s="24">
        <v>13458642015</v>
      </c>
      <c r="J188" s="10" t="str">
        <f>_xlfn._xlws.FILTER(辅助信息!D:D,辅助信息!G:G=G188)</f>
        <v>华西萌海-科创农业生态谷</v>
      </c>
    </row>
    <row r="189" hidden="1" spans="1:10">
      <c r="A189" s="17" t="s">
        <v>413</v>
      </c>
      <c r="B189" s="18" t="s">
        <v>119</v>
      </c>
      <c r="C189" s="19" t="s">
        <v>41</v>
      </c>
      <c r="D189" s="27" t="s">
        <v>414</v>
      </c>
      <c r="E189" s="20">
        <v>16</v>
      </c>
      <c r="F189" s="21">
        <v>45763</v>
      </c>
      <c r="G189" s="22" t="s">
        <v>189</v>
      </c>
      <c r="H189" s="23" t="s">
        <v>190</v>
      </c>
      <c r="I189" s="24">
        <v>13458642015</v>
      </c>
      <c r="J189" s="10" t="str">
        <f>_xlfn._xlws.FILTER(辅助信息!D:D,辅助信息!G:G=G189)</f>
        <v>华西萌海-科创农业生态谷</v>
      </c>
    </row>
    <row r="190" hidden="1" spans="1:10">
      <c r="A190" s="17" t="s">
        <v>413</v>
      </c>
      <c r="B190" s="18" t="s">
        <v>116</v>
      </c>
      <c r="C190" s="19" t="s">
        <v>19</v>
      </c>
      <c r="D190" s="27" t="s">
        <v>414</v>
      </c>
      <c r="E190" s="20">
        <v>6</v>
      </c>
      <c r="F190" s="21">
        <v>45763</v>
      </c>
      <c r="G190" s="22" t="s">
        <v>189</v>
      </c>
      <c r="H190" s="23" t="s">
        <v>190</v>
      </c>
      <c r="I190" s="24">
        <v>13458642015</v>
      </c>
      <c r="J190" s="10" t="str">
        <f>_xlfn._xlws.FILTER(辅助信息!D:D,辅助信息!G:G=G190)</f>
        <v>华西萌海-科创农业生态谷</v>
      </c>
    </row>
    <row r="191" hidden="1" spans="1:10">
      <c r="A191" s="17" t="s">
        <v>413</v>
      </c>
      <c r="B191" s="18" t="s">
        <v>154</v>
      </c>
      <c r="C191" s="19" t="s">
        <v>53</v>
      </c>
      <c r="D191" s="27" t="s">
        <v>414</v>
      </c>
      <c r="E191" s="20">
        <v>2.5</v>
      </c>
      <c r="F191" s="21">
        <v>45763</v>
      </c>
      <c r="G191" s="22" t="s">
        <v>177</v>
      </c>
      <c r="H191" s="23" t="s">
        <v>178</v>
      </c>
      <c r="I191" s="24">
        <v>15884666220</v>
      </c>
      <c r="J191" s="10" t="str">
        <f>_xlfn._xlws.FILTER(辅助信息!D:D,辅助信息!G:G=G191)</f>
        <v>华西简阳西城嘉苑</v>
      </c>
    </row>
    <row r="192" hidden="1" spans="1:10">
      <c r="A192" s="17" t="s">
        <v>413</v>
      </c>
      <c r="B192" s="18" t="s">
        <v>119</v>
      </c>
      <c r="C192" s="19" t="s">
        <v>40</v>
      </c>
      <c r="D192" s="27" t="s">
        <v>414</v>
      </c>
      <c r="E192" s="20">
        <v>5</v>
      </c>
      <c r="F192" s="21">
        <v>45763</v>
      </c>
      <c r="G192" s="22" t="s">
        <v>177</v>
      </c>
      <c r="H192" s="23" t="s">
        <v>178</v>
      </c>
      <c r="I192" s="24">
        <v>15884666220</v>
      </c>
      <c r="J192" s="10" t="str">
        <f>_xlfn._xlws.FILTER(辅助信息!D:D,辅助信息!G:G=G192)</f>
        <v>华西简阳西城嘉苑</v>
      </c>
    </row>
    <row r="193" hidden="1" spans="1:10">
      <c r="A193" s="17" t="s">
        <v>413</v>
      </c>
      <c r="B193" s="18" t="s">
        <v>119</v>
      </c>
      <c r="C193" s="19" t="s">
        <v>41</v>
      </c>
      <c r="D193" s="27" t="s">
        <v>414</v>
      </c>
      <c r="E193" s="20">
        <v>18</v>
      </c>
      <c r="F193" s="21">
        <v>45763</v>
      </c>
      <c r="G193" s="22" t="s">
        <v>177</v>
      </c>
      <c r="H193" s="23" t="s">
        <v>178</v>
      </c>
      <c r="I193" s="24">
        <v>15884666220</v>
      </c>
      <c r="J193" s="10" t="str">
        <f>_xlfn._xlws.FILTER(辅助信息!D:D,辅助信息!G:G=G193)</f>
        <v>华西简阳西城嘉苑</v>
      </c>
    </row>
    <row r="194" hidden="1" spans="1:10">
      <c r="A194" s="17" t="s">
        <v>413</v>
      </c>
      <c r="B194" s="18" t="s">
        <v>119</v>
      </c>
      <c r="C194" s="19" t="s">
        <v>26</v>
      </c>
      <c r="D194" s="27" t="s">
        <v>414</v>
      </c>
      <c r="E194" s="20">
        <v>29</v>
      </c>
      <c r="F194" s="21">
        <v>45763</v>
      </c>
      <c r="G194" s="22" t="s">
        <v>177</v>
      </c>
      <c r="H194" s="23" t="s">
        <v>178</v>
      </c>
      <c r="I194" s="24">
        <v>15884666220</v>
      </c>
      <c r="J194" s="10" t="str">
        <f>_xlfn._xlws.FILTER(辅助信息!D:D,辅助信息!G:G=G194)</f>
        <v>华西简阳西城嘉苑</v>
      </c>
    </row>
    <row r="195" hidden="1" spans="1:10">
      <c r="A195" s="17" t="s">
        <v>413</v>
      </c>
      <c r="B195" s="18" t="s">
        <v>116</v>
      </c>
      <c r="C195" s="19" t="s">
        <v>33</v>
      </c>
      <c r="D195" s="27" t="s">
        <v>414</v>
      </c>
      <c r="E195" s="20">
        <v>15</v>
      </c>
      <c r="F195" s="21">
        <v>45763</v>
      </c>
      <c r="G195" s="22" t="s">
        <v>177</v>
      </c>
      <c r="H195" s="23" t="s">
        <v>178</v>
      </c>
      <c r="I195" s="24">
        <v>15884666220</v>
      </c>
      <c r="J195" s="10" t="str">
        <f>_xlfn._xlws.FILTER(辅助信息!D:D,辅助信息!G:G=G195)</f>
        <v>华西简阳西城嘉苑</v>
      </c>
    </row>
    <row r="196" hidden="1" spans="1:10">
      <c r="A196" s="17" t="s">
        <v>406</v>
      </c>
      <c r="B196" s="18" t="s">
        <v>119</v>
      </c>
      <c r="C196" s="19" t="s">
        <v>40</v>
      </c>
      <c r="D196" s="27" t="s">
        <v>414</v>
      </c>
      <c r="E196" s="20">
        <v>2.5</v>
      </c>
      <c r="F196" s="21">
        <v>45763</v>
      </c>
      <c r="G196" s="22" t="s">
        <v>249</v>
      </c>
      <c r="H196" s="23" t="s">
        <v>250</v>
      </c>
      <c r="I196" s="24">
        <v>15692885305</v>
      </c>
      <c r="J196" s="10" t="str">
        <f>_xlfn._xlws.FILTER(辅助信息!D:D,辅助信息!G:G=G196)</f>
        <v>四川商建
射洪城乡一体化项目</v>
      </c>
    </row>
    <row r="197" hidden="1" spans="1:10">
      <c r="A197" s="17" t="s">
        <v>406</v>
      </c>
      <c r="B197" s="18" t="s">
        <v>119</v>
      </c>
      <c r="C197" s="19" t="s">
        <v>41</v>
      </c>
      <c r="D197" s="27" t="s">
        <v>414</v>
      </c>
      <c r="E197" s="20">
        <v>2.5</v>
      </c>
      <c r="F197" s="21">
        <v>45763</v>
      </c>
      <c r="G197" s="22" t="s">
        <v>249</v>
      </c>
      <c r="H197" s="23" t="s">
        <v>250</v>
      </c>
      <c r="I197" s="24">
        <v>15692885305</v>
      </c>
      <c r="J197" s="10" t="str">
        <f>_xlfn._xlws.FILTER(辅助信息!D:D,辅助信息!G:G=G197)</f>
        <v>四川商建
射洪城乡一体化项目</v>
      </c>
    </row>
    <row r="198" hidden="1" spans="1:10">
      <c r="A198" s="17" t="s">
        <v>406</v>
      </c>
      <c r="B198" s="18" t="s">
        <v>116</v>
      </c>
      <c r="C198" s="19" t="s">
        <v>27</v>
      </c>
      <c r="D198" s="27" t="s">
        <v>414</v>
      </c>
      <c r="E198" s="20">
        <v>3</v>
      </c>
      <c r="F198" s="21">
        <v>45763</v>
      </c>
      <c r="G198" s="22" t="s">
        <v>249</v>
      </c>
      <c r="H198" s="23" t="s">
        <v>250</v>
      </c>
      <c r="I198" s="24">
        <v>15692885305</v>
      </c>
      <c r="J198" s="10" t="str">
        <f>_xlfn._xlws.FILTER(辅助信息!D:D,辅助信息!G:G=G198)</f>
        <v>四川商建
射洪城乡一体化项目</v>
      </c>
    </row>
    <row r="199" hidden="1" spans="1:10">
      <c r="A199" s="17" t="s">
        <v>406</v>
      </c>
      <c r="B199" s="18" t="s">
        <v>116</v>
      </c>
      <c r="C199" s="19" t="s">
        <v>19</v>
      </c>
      <c r="D199" s="27" t="s">
        <v>414</v>
      </c>
      <c r="E199" s="20">
        <v>21</v>
      </c>
      <c r="F199" s="21">
        <v>45763</v>
      </c>
      <c r="G199" s="22" t="s">
        <v>249</v>
      </c>
      <c r="H199" s="23" t="s">
        <v>250</v>
      </c>
      <c r="I199" s="24">
        <v>15692885305</v>
      </c>
      <c r="J199" s="10" t="str">
        <f>_xlfn._xlws.FILTER(辅助信息!D:D,辅助信息!G:G=G199)</f>
        <v>四川商建
射洪城乡一体化项目</v>
      </c>
    </row>
    <row r="200" hidden="1" spans="1:10">
      <c r="A200" s="17" t="s">
        <v>406</v>
      </c>
      <c r="B200" s="18" t="s">
        <v>116</v>
      </c>
      <c r="C200" s="19" t="s">
        <v>30</v>
      </c>
      <c r="D200" s="27" t="s">
        <v>414</v>
      </c>
      <c r="E200" s="20">
        <v>9</v>
      </c>
      <c r="F200" s="21">
        <v>45763</v>
      </c>
      <c r="G200" s="22" t="s">
        <v>249</v>
      </c>
      <c r="H200" s="23" t="s">
        <v>250</v>
      </c>
      <c r="I200" s="24">
        <v>15692885305</v>
      </c>
      <c r="J200" s="10" t="str">
        <f>_xlfn._xlws.FILTER(辅助信息!D:D,辅助信息!G:G=G200)</f>
        <v>四川商建
射洪城乡一体化项目</v>
      </c>
    </row>
    <row r="201" hidden="1" spans="1:10">
      <c r="A201" s="25" t="s">
        <v>405</v>
      </c>
      <c r="B201" s="18" t="s">
        <v>116</v>
      </c>
      <c r="C201" s="19" t="s">
        <v>30</v>
      </c>
      <c r="D201" s="27" t="s">
        <v>414</v>
      </c>
      <c r="E201" s="20">
        <v>8</v>
      </c>
      <c r="F201" s="21">
        <v>45765</v>
      </c>
      <c r="G201" s="22" t="s">
        <v>177</v>
      </c>
      <c r="H201" s="23" t="s">
        <v>178</v>
      </c>
      <c r="I201" s="24">
        <v>15884666220</v>
      </c>
      <c r="J201" s="10" t="str">
        <f>_xlfn._xlws.FILTER(辅助信息!D:D,辅助信息!G:G=G201)</f>
        <v>华西简阳西城嘉苑</v>
      </c>
    </row>
    <row r="202" hidden="1" spans="1:10">
      <c r="A202" s="25" t="s">
        <v>405</v>
      </c>
      <c r="B202" s="18" t="s">
        <v>116</v>
      </c>
      <c r="C202" s="19" t="s">
        <v>33</v>
      </c>
      <c r="D202" s="27" t="s">
        <v>414</v>
      </c>
      <c r="E202" s="20">
        <v>50</v>
      </c>
      <c r="F202" s="21">
        <v>45765</v>
      </c>
      <c r="G202" s="22" t="s">
        <v>177</v>
      </c>
      <c r="H202" s="23" t="s">
        <v>178</v>
      </c>
      <c r="I202" s="24">
        <v>15884666220</v>
      </c>
      <c r="J202" s="10" t="str">
        <f>_xlfn._xlws.FILTER(辅助信息!D:D,辅助信息!G:G=G202)</f>
        <v>华西简阳西城嘉苑</v>
      </c>
    </row>
    <row r="203" hidden="1" spans="1:10">
      <c r="A203" s="25" t="s">
        <v>405</v>
      </c>
      <c r="B203" s="18" t="s">
        <v>116</v>
      </c>
      <c r="C203" s="19" t="s">
        <v>28</v>
      </c>
      <c r="D203" s="27" t="s">
        <v>414</v>
      </c>
      <c r="E203" s="20">
        <v>2</v>
      </c>
      <c r="F203" s="21">
        <v>45765</v>
      </c>
      <c r="G203" s="22" t="s">
        <v>177</v>
      </c>
      <c r="H203" s="23" t="s">
        <v>178</v>
      </c>
      <c r="I203" s="24">
        <v>15884666220</v>
      </c>
      <c r="J203" s="10" t="str">
        <f>_xlfn._xlws.FILTER(辅助信息!D:D,辅助信息!G:G=G203)</f>
        <v>华西简阳西城嘉苑</v>
      </c>
    </row>
    <row r="204" hidden="1" spans="1:10">
      <c r="A204" s="25" t="s">
        <v>405</v>
      </c>
      <c r="B204" s="18" t="s">
        <v>116</v>
      </c>
      <c r="C204" s="19" t="s">
        <v>18</v>
      </c>
      <c r="D204" s="27" t="s">
        <v>414</v>
      </c>
      <c r="E204" s="20">
        <v>10</v>
      </c>
      <c r="F204" s="21">
        <v>45765</v>
      </c>
      <c r="G204" s="22" t="s">
        <v>177</v>
      </c>
      <c r="H204" s="23" t="s">
        <v>178</v>
      </c>
      <c r="I204" s="24">
        <v>15884666220</v>
      </c>
      <c r="J204" s="10" t="str">
        <f>_xlfn._xlws.FILTER(辅助信息!D:D,辅助信息!G:G=G204)</f>
        <v>华西简阳西城嘉苑</v>
      </c>
    </row>
    <row r="205" hidden="1" spans="1:10">
      <c r="A205" s="25" t="s">
        <v>413</v>
      </c>
      <c r="B205" s="18" t="s">
        <v>119</v>
      </c>
      <c r="C205" s="19" t="s">
        <v>49</v>
      </c>
      <c r="D205" s="27" t="s">
        <v>414</v>
      </c>
      <c r="E205" s="20">
        <v>2</v>
      </c>
      <c r="F205" s="21">
        <v>45765</v>
      </c>
      <c r="G205" s="22" t="s">
        <v>177</v>
      </c>
      <c r="H205" s="23" t="s">
        <v>178</v>
      </c>
      <c r="I205" s="24">
        <v>15884666220</v>
      </c>
      <c r="J205" s="10" t="str">
        <f>_xlfn._xlws.FILTER(辅助信息!D:D,辅助信息!G:G=G205)</f>
        <v>华西简阳西城嘉苑</v>
      </c>
    </row>
    <row r="206" hidden="1" spans="1:10">
      <c r="A206" s="25" t="s">
        <v>413</v>
      </c>
      <c r="B206" s="18" t="s">
        <v>119</v>
      </c>
      <c r="C206" s="19" t="s">
        <v>40</v>
      </c>
      <c r="D206" s="27" t="s">
        <v>414</v>
      </c>
      <c r="E206" s="20">
        <v>10</v>
      </c>
      <c r="F206" s="21">
        <v>45765</v>
      </c>
      <c r="G206" s="22" t="s">
        <v>177</v>
      </c>
      <c r="H206" s="23" t="s">
        <v>178</v>
      </c>
      <c r="I206" s="24">
        <v>15884666220</v>
      </c>
      <c r="J206" s="10" t="str">
        <f>_xlfn._xlws.FILTER(辅助信息!D:D,辅助信息!G:G=G206)</f>
        <v>华西简阳西城嘉苑</v>
      </c>
    </row>
    <row r="207" hidden="1" spans="1:10">
      <c r="A207" s="25" t="s">
        <v>413</v>
      </c>
      <c r="B207" s="18" t="s">
        <v>119</v>
      </c>
      <c r="C207" s="19" t="s">
        <v>41</v>
      </c>
      <c r="D207" s="27" t="s">
        <v>414</v>
      </c>
      <c r="E207" s="20">
        <v>10</v>
      </c>
      <c r="F207" s="21">
        <v>45765</v>
      </c>
      <c r="G207" s="22" t="s">
        <v>177</v>
      </c>
      <c r="H207" s="23" t="s">
        <v>178</v>
      </c>
      <c r="I207" s="24">
        <v>15884666220</v>
      </c>
      <c r="J207" s="10" t="str">
        <f>_xlfn._xlws.FILTER(辅助信息!D:D,辅助信息!G:G=G207)</f>
        <v>华西简阳西城嘉苑</v>
      </c>
    </row>
    <row r="208" hidden="1" spans="1:10">
      <c r="A208" s="25" t="s">
        <v>413</v>
      </c>
      <c r="B208" s="18" t="s">
        <v>119</v>
      </c>
      <c r="C208" s="19" t="s">
        <v>26</v>
      </c>
      <c r="D208" s="27" t="s">
        <v>414</v>
      </c>
      <c r="E208" s="20">
        <v>42</v>
      </c>
      <c r="F208" s="21">
        <v>45765</v>
      </c>
      <c r="G208" s="22" t="s">
        <v>177</v>
      </c>
      <c r="H208" s="23" t="s">
        <v>178</v>
      </c>
      <c r="I208" s="24">
        <v>15884666220</v>
      </c>
      <c r="J208" s="10" t="str">
        <f>_xlfn._xlws.FILTER(辅助信息!D:D,辅助信息!G:G=G208)</f>
        <v>华西简阳西城嘉苑</v>
      </c>
    </row>
    <row r="209" hidden="1" spans="1:10">
      <c r="A209" s="25" t="s">
        <v>413</v>
      </c>
      <c r="B209" s="18" t="s">
        <v>116</v>
      </c>
      <c r="C209" s="19" t="s">
        <v>19</v>
      </c>
      <c r="D209" s="27" t="s">
        <v>414</v>
      </c>
      <c r="E209" s="20">
        <v>6</v>
      </c>
      <c r="F209" s="21">
        <v>45765</v>
      </c>
      <c r="G209" s="22" t="s">
        <v>177</v>
      </c>
      <c r="H209" s="23" t="s">
        <v>178</v>
      </c>
      <c r="I209" s="24">
        <v>15884666220</v>
      </c>
      <c r="J209" s="10" t="str">
        <f>_xlfn._xlws.FILTER(辅助信息!D:D,辅助信息!G:G=G209)</f>
        <v>华西简阳西城嘉苑</v>
      </c>
    </row>
    <row r="210" hidden="1" spans="1:10">
      <c r="A210" s="25" t="s">
        <v>413</v>
      </c>
      <c r="B210" s="18" t="s">
        <v>116</v>
      </c>
      <c r="C210" s="19" t="s">
        <v>27</v>
      </c>
      <c r="D210" s="27" t="s">
        <v>414</v>
      </c>
      <c r="E210" s="20">
        <v>3</v>
      </c>
      <c r="F210" s="21">
        <v>45765</v>
      </c>
      <c r="G210" s="22" t="s">
        <v>293</v>
      </c>
      <c r="H210" s="23" t="s">
        <v>294</v>
      </c>
      <c r="I210" s="24">
        <v>18280895666</v>
      </c>
      <c r="J210" s="10" t="str">
        <f>_xlfn._xlws.FILTER(辅助信息!D:D,辅助信息!G:G=G210)</f>
        <v>五冶达州国道542项目</v>
      </c>
    </row>
    <row r="211" hidden="1" spans="1:10">
      <c r="A211" s="25" t="s">
        <v>413</v>
      </c>
      <c r="B211" s="18" t="s">
        <v>116</v>
      </c>
      <c r="C211" s="19" t="s">
        <v>32</v>
      </c>
      <c r="D211" s="27" t="s">
        <v>414</v>
      </c>
      <c r="E211" s="20">
        <v>6</v>
      </c>
      <c r="F211" s="21">
        <v>45765</v>
      </c>
      <c r="G211" s="22" t="s">
        <v>293</v>
      </c>
      <c r="H211" s="23" t="s">
        <v>294</v>
      </c>
      <c r="I211" s="24">
        <v>18280895666</v>
      </c>
      <c r="J211" s="10" t="str">
        <f>_xlfn._xlws.FILTER(辅助信息!D:D,辅助信息!G:G=G211)</f>
        <v>五冶达州国道542项目</v>
      </c>
    </row>
    <row r="212" hidden="1" spans="1:10">
      <c r="A212" s="25" t="s">
        <v>413</v>
      </c>
      <c r="B212" s="18" t="s">
        <v>116</v>
      </c>
      <c r="C212" s="19" t="s">
        <v>28</v>
      </c>
      <c r="D212" s="27" t="s">
        <v>414</v>
      </c>
      <c r="E212" s="20">
        <v>6</v>
      </c>
      <c r="F212" s="21">
        <v>45765</v>
      </c>
      <c r="G212" s="22" t="s">
        <v>293</v>
      </c>
      <c r="H212" s="23" t="s">
        <v>294</v>
      </c>
      <c r="I212" s="24">
        <v>18280895666</v>
      </c>
      <c r="J212" s="10" t="str">
        <f>_xlfn._xlws.FILTER(辅助信息!D:D,辅助信息!G:G=G212)</f>
        <v>五冶达州国道542项目</v>
      </c>
    </row>
    <row r="213" hidden="1" spans="1:10">
      <c r="A213" s="25" t="s">
        <v>413</v>
      </c>
      <c r="B213" s="18" t="s">
        <v>116</v>
      </c>
      <c r="C213" s="19" t="s">
        <v>18</v>
      </c>
      <c r="D213" s="27" t="s">
        <v>414</v>
      </c>
      <c r="E213" s="20">
        <v>19</v>
      </c>
      <c r="F213" s="21">
        <v>45765</v>
      </c>
      <c r="G213" s="22" t="s">
        <v>293</v>
      </c>
      <c r="H213" s="23" t="s">
        <v>294</v>
      </c>
      <c r="I213" s="24">
        <v>18280895666</v>
      </c>
      <c r="J213" s="10" t="str">
        <f>_xlfn._xlws.FILTER(辅助信息!D:D,辅助信息!G:G=G213)</f>
        <v>五冶达州国道542项目</v>
      </c>
    </row>
    <row r="214" hidden="1" spans="1:10">
      <c r="A214" s="25" t="s">
        <v>413</v>
      </c>
      <c r="B214" s="18" t="s">
        <v>116</v>
      </c>
      <c r="C214" s="19" t="s">
        <v>33</v>
      </c>
      <c r="D214" s="27" t="s">
        <v>414</v>
      </c>
      <c r="E214" s="20">
        <v>35</v>
      </c>
      <c r="F214" s="21">
        <v>45765</v>
      </c>
      <c r="G214" s="22" t="s">
        <v>286</v>
      </c>
      <c r="H214" s="23" t="s">
        <v>282</v>
      </c>
      <c r="I214" s="24">
        <v>15828538619</v>
      </c>
      <c r="J214" s="10" t="str">
        <f>_xlfn._xlws.FILTER(辅助信息!D:D,辅助信息!G:G=G214)</f>
        <v>五冶达州国道542项目</v>
      </c>
    </row>
    <row r="215" hidden="1" spans="1:10">
      <c r="A215" s="25" t="s">
        <v>413</v>
      </c>
      <c r="B215" s="18" t="s">
        <v>116</v>
      </c>
      <c r="C215" s="19" t="s">
        <v>28</v>
      </c>
      <c r="D215" s="27" t="s">
        <v>414</v>
      </c>
      <c r="E215" s="20">
        <v>35</v>
      </c>
      <c r="F215" s="21">
        <v>45765</v>
      </c>
      <c r="G215" s="22" t="s">
        <v>287</v>
      </c>
      <c r="H215" s="23" t="s">
        <v>288</v>
      </c>
      <c r="I215" s="24">
        <v>13551450899</v>
      </c>
      <c r="J215" s="10" t="str">
        <f>_xlfn._xlws.FILTER(辅助信息!D:D,辅助信息!G:G=G215)</f>
        <v>五冶达州国道542项目</v>
      </c>
    </row>
    <row r="216" hidden="1" spans="1:10">
      <c r="A216" s="25" t="s">
        <v>406</v>
      </c>
      <c r="B216" s="18" t="s">
        <v>119</v>
      </c>
      <c r="C216" s="19" t="s">
        <v>26</v>
      </c>
      <c r="D216" s="27" t="s">
        <v>414</v>
      </c>
      <c r="E216" s="20">
        <v>20</v>
      </c>
      <c r="F216" s="21">
        <v>45765</v>
      </c>
      <c r="G216" s="22" t="s">
        <v>454</v>
      </c>
      <c r="H216" s="23" t="s">
        <v>391</v>
      </c>
      <c r="I216" s="24" t="s">
        <v>392</v>
      </c>
      <c r="J216" s="10" t="str">
        <f>_xlfn._xlws.FILTER(辅助信息!D:D,辅助信息!G:G=G216)</f>
        <v>中铁科研院宜宾泥溪项目</v>
      </c>
    </row>
    <row r="217" hidden="1" spans="1:10">
      <c r="A217" s="25" t="s">
        <v>406</v>
      </c>
      <c r="B217" s="18" t="s">
        <v>116</v>
      </c>
      <c r="C217" s="19" t="s">
        <v>33</v>
      </c>
      <c r="D217" s="27" t="s">
        <v>414</v>
      </c>
      <c r="E217" s="20">
        <v>6</v>
      </c>
      <c r="F217" s="21">
        <v>45765</v>
      </c>
      <c r="G217" s="22" t="s">
        <v>454</v>
      </c>
      <c r="H217" s="23" t="s">
        <v>391</v>
      </c>
      <c r="I217" s="24" t="s">
        <v>392</v>
      </c>
      <c r="J217" s="10" t="str">
        <f>_xlfn._xlws.FILTER(辅助信息!D:D,辅助信息!G:G=G217)</f>
        <v>中铁科研院宜宾泥溪项目</v>
      </c>
    </row>
    <row r="218" hidden="1" spans="1:10">
      <c r="A218" s="25" t="s">
        <v>406</v>
      </c>
      <c r="B218" s="18" t="s">
        <v>116</v>
      </c>
      <c r="C218" s="19" t="s">
        <v>18</v>
      </c>
      <c r="D218" s="27" t="s">
        <v>414</v>
      </c>
      <c r="E218" s="20">
        <v>9</v>
      </c>
      <c r="F218" s="21">
        <v>45765</v>
      </c>
      <c r="G218" s="22" t="s">
        <v>454</v>
      </c>
      <c r="H218" s="23" t="s">
        <v>391</v>
      </c>
      <c r="I218" s="24" t="s">
        <v>392</v>
      </c>
      <c r="J218" s="10" t="str">
        <f>_xlfn._xlws.FILTER(辅助信息!D:D,辅助信息!G:G=G218)</f>
        <v>中铁科研院宜宾泥溪项目</v>
      </c>
    </row>
    <row r="219" hidden="1" spans="1:10">
      <c r="A219" s="25" t="s">
        <v>405</v>
      </c>
      <c r="B219" s="18" t="s">
        <v>116</v>
      </c>
      <c r="C219" s="19" t="s">
        <v>32</v>
      </c>
      <c r="D219" s="27" t="s">
        <v>414</v>
      </c>
      <c r="E219" s="20">
        <v>3</v>
      </c>
      <c r="F219" s="21">
        <v>45765</v>
      </c>
      <c r="G219" s="22" t="s">
        <v>454</v>
      </c>
      <c r="H219" s="23" t="s">
        <v>391</v>
      </c>
      <c r="I219" s="24" t="s">
        <v>392</v>
      </c>
      <c r="J219" s="10" t="str">
        <f>_xlfn._xlws.FILTER(辅助信息!D:D,辅助信息!G:G=G219)</f>
        <v>中铁科研院宜宾泥溪项目</v>
      </c>
    </row>
    <row r="220" hidden="1" spans="1:10">
      <c r="A220" s="25" t="s">
        <v>405</v>
      </c>
      <c r="B220" s="18" t="s">
        <v>116</v>
      </c>
      <c r="C220" s="19" t="s">
        <v>65</v>
      </c>
      <c r="D220" s="27" t="s">
        <v>414</v>
      </c>
      <c r="E220" s="20">
        <v>66</v>
      </c>
      <c r="F220" s="21">
        <v>45765</v>
      </c>
      <c r="G220" s="22" t="s">
        <v>454</v>
      </c>
      <c r="H220" s="23" t="s">
        <v>391</v>
      </c>
      <c r="I220" s="24" t="s">
        <v>392</v>
      </c>
      <c r="J220" s="10" t="str">
        <f>_xlfn._xlws.FILTER(辅助信息!D:D,辅助信息!G:G=G220)</f>
        <v>中铁科研院宜宾泥溪项目</v>
      </c>
    </row>
    <row r="221" hidden="1" spans="1:10">
      <c r="A221" s="25" t="s">
        <v>455</v>
      </c>
      <c r="B221" s="18" t="s">
        <v>116</v>
      </c>
      <c r="C221" s="19" t="s">
        <v>456</v>
      </c>
      <c r="D221" s="27" t="s">
        <v>414</v>
      </c>
      <c r="E221" s="20">
        <v>35</v>
      </c>
      <c r="F221" s="21">
        <v>45765</v>
      </c>
      <c r="G221" s="22" t="s">
        <v>436</v>
      </c>
      <c r="H221" s="23" t="s">
        <v>437</v>
      </c>
      <c r="I221" s="24">
        <v>13891371707</v>
      </c>
      <c r="J221" s="10" vm="1" t="e">
        <f>_xlfn._xlws.FILTER(辅助信息!D:D,辅助信息!G:G=G221)</f>
        <v>#VALUE!</v>
      </c>
    </row>
    <row r="222" hidden="1" spans="1:10">
      <c r="A222" s="25" t="s">
        <v>404</v>
      </c>
      <c r="B222" s="18" t="s">
        <v>116</v>
      </c>
      <c r="C222" s="19" t="s">
        <v>32</v>
      </c>
      <c r="D222" s="27" t="s">
        <v>414</v>
      </c>
      <c r="E222" s="20">
        <v>39</v>
      </c>
      <c r="F222" s="21">
        <v>45766</v>
      </c>
      <c r="G222" s="22" t="s">
        <v>305</v>
      </c>
      <c r="H222" s="23" t="s">
        <v>294</v>
      </c>
      <c r="I222" s="24">
        <v>18280895666</v>
      </c>
      <c r="J222" s="10" t="str">
        <f>_xlfn._xlws.FILTER(辅助信息!D:D,辅助信息!G:G=G222)</f>
        <v>五冶达州国道542项目</v>
      </c>
    </row>
    <row r="223" hidden="1" spans="1:10">
      <c r="A223" s="25" t="s">
        <v>404</v>
      </c>
      <c r="B223" s="18" t="s">
        <v>116</v>
      </c>
      <c r="C223" s="19" t="s">
        <v>52</v>
      </c>
      <c r="D223" s="27" t="s">
        <v>414</v>
      </c>
      <c r="E223" s="20">
        <v>6</v>
      </c>
      <c r="F223" s="21">
        <v>45766</v>
      </c>
      <c r="G223" s="22" t="s">
        <v>305</v>
      </c>
      <c r="H223" s="23" t="s">
        <v>294</v>
      </c>
      <c r="I223" s="24">
        <v>18280895666</v>
      </c>
      <c r="J223" s="10" t="str">
        <f>_xlfn._xlws.FILTER(辅助信息!D:D,辅助信息!G:G=G223)</f>
        <v>五冶达州国道542项目</v>
      </c>
    </row>
    <row r="224" hidden="1" spans="1:10">
      <c r="A224" s="25" t="s">
        <v>404</v>
      </c>
      <c r="B224" s="18" t="s">
        <v>420</v>
      </c>
      <c r="C224" s="19" t="s">
        <v>51</v>
      </c>
      <c r="D224" s="27" t="s">
        <v>414</v>
      </c>
      <c r="E224" s="20">
        <v>3</v>
      </c>
      <c r="F224" s="21">
        <v>45766</v>
      </c>
      <c r="G224" s="22" t="s">
        <v>305</v>
      </c>
      <c r="H224" s="23" t="s">
        <v>294</v>
      </c>
      <c r="I224" s="24">
        <v>18280895666</v>
      </c>
      <c r="J224" s="10" t="str">
        <f>_xlfn._xlws.FILTER(辅助信息!D:D,辅助信息!G:G=G224)</f>
        <v>五冶达州国道542项目</v>
      </c>
    </row>
    <row r="225" hidden="1" spans="1:10">
      <c r="A225" s="25" t="s">
        <v>413</v>
      </c>
      <c r="B225" s="18" t="s">
        <v>116</v>
      </c>
      <c r="C225" s="19" t="s">
        <v>45</v>
      </c>
      <c r="D225" s="27" t="s">
        <v>414</v>
      </c>
      <c r="E225" s="20">
        <v>3</v>
      </c>
      <c r="F225" s="21">
        <v>45766</v>
      </c>
      <c r="G225" s="22" t="s">
        <v>230</v>
      </c>
      <c r="H225" s="23" t="s">
        <v>231</v>
      </c>
      <c r="I225" s="24">
        <v>18381904567</v>
      </c>
      <c r="J225" s="10" t="str">
        <f>_xlfn._xlws.FILTER(辅助信息!D:D,辅助信息!G:G=G225)</f>
        <v>商投建工达州中医药科技园</v>
      </c>
    </row>
    <row r="226" hidden="1" spans="1:10">
      <c r="A226" s="25" t="s">
        <v>413</v>
      </c>
      <c r="B226" s="18" t="s">
        <v>116</v>
      </c>
      <c r="C226" s="19" t="s">
        <v>21</v>
      </c>
      <c r="D226" s="27" t="s">
        <v>414</v>
      </c>
      <c r="E226" s="20">
        <v>12</v>
      </c>
      <c r="F226" s="21">
        <v>45766</v>
      </c>
      <c r="G226" s="22" t="s">
        <v>230</v>
      </c>
      <c r="H226" s="23" t="s">
        <v>231</v>
      </c>
      <c r="I226" s="24">
        <v>18381904567</v>
      </c>
      <c r="J226" s="10" t="str">
        <f>_xlfn._xlws.FILTER(辅助信息!D:D,辅助信息!G:G=G226)</f>
        <v>商投建工达州中医药科技园</v>
      </c>
    </row>
    <row r="227" hidden="1" spans="1:10">
      <c r="A227" s="25" t="s">
        <v>413</v>
      </c>
      <c r="B227" s="18" t="s">
        <v>116</v>
      </c>
      <c r="C227" s="19" t="s">
        <v>58</v>
      </c>
      <c r="D227" s="27" t="s">
        <v>414</v>
      </c>
      <c r="E227" s="20">
        <v>9</v>
      </c>
      <c r="F227" s="21">
        <v>45766</v>
      </c>
      <c r="G227" s="22" t="s">
        <v>230</v>
      </c>
      <c r="H227" s="23" t="s">
        <v>231</v>
      </c>
      <c r="I227" s="24">
        <v>18381904567</v>
      </c>
      <c r="J227" s="10" t="str">
        <f>_xlfn._xlws.FILTER(辅助信息!D:D,辅助信息!G:G=G227)</f>
        <v>商投建工达州中医药科技园</v>
      </c>
    </row>
    <row r="228" hidden="1" spans="1:10">
      <c r="A228" s="25" t="s">
        <v>413</v>
      </c>
      <c r="B228" s="18" t="s">
        <v>116</v>
      </c>
      <c r="C228" s="19" t="s">
        <v>46</v>
      </c>
      <c r="D228" s="27" t="s">
        <v>414</v>
      </c>
      <c r="E228" s="20">
        <v>9</v>
      </c>
      <c r="F228" s="21">
        <v>45766</v>
      </c>
      <c r="G228" s="22" t="s">
        <v>230</v>
      </c>
      <c r="H228" s="23" t="s">
        <v>231</v>
      </c>
      <c r="I228" s="24">
        <v>18381904567</v>
      </c>
      <c r="J228" s="10" t="str">
        <f>_xlfn._xlws.FILTER(辅助信息!D:D,辅助信息!G:G=G228)</f>
        <v>商投建工达州中医药科技园</v>
      </c>
    </row>
    <row r="229" hidden="1" spans="1:10">
      <c r="A229" s="25" t="s">
        <v>406</v>
      </c>
      <c r="B229" s="18" t="s">
        <v>154</v>
      </c>
      <c r="C229" s="19" t="s">
        <v>51</v>
      </c>
      <c r="D229" s="27" t="s">
        <v>414</v>
      </c>
      <c r="E229" s="20">
        <v>35</v>
      </c>
      <c r="F229" s="21">
        <v>45768</v>
      </c>
      <c r="G229" s="22" t="s">
        <v>429</v>
      </c>
      <c r="H229" s="23" t="s">
        <v>430</v>
      </c>
      <c r="I229" s="24">
        <v>13835906370</v>
      </c>
      <c r="J229" s="10" vm="1" t="e">
        <f>_xlfn._xlws.FILTER(辅助信息!D:D,辅助信息!G:G=G229)</f>
        <v>#VALUE!</v>
      </c>
    </row>
    <row r="230" hidden="1" spans="1:10">
      <c r="A230" s="25" t="s">
        <v>416</v>
      </c>
      <c r="B230" s="18" t="s">
        <v>116</v>
      </c>
      <c r="C230" s="19" t="s">
        <v>27</v>
      </c>
      <c r="D230" s="27" t="s">
        <v>414</v>
      </c>
      <c r="E230" s="20">
        <v>6</v>
      </c>
      <c r="F230" s="21">
        <v>45768</v>
      </c>
      <c r="G230" s="22" t="s">
        <v>218</v>
      </c>
      <c r="H230" s="23" t="s">
        <v>219</v>
      </c>
      <c r="I230" s="24">
        <v>15108211617</v>
      </c>
      <c r="J230" s="10" t="str">
        <f>_xlfn._xlws.FILTER(辅助信息!D:D,辅助信息!G:G=G230)</f>
        <v>商投建工达州中医药科技园</v>
      </c>
    </row>
    <row r="231" hidden="1" spans="1:10">
      <c r="A231" s="25" t="s">
        <v>416</v>
      </c>
      <c r="B231" s="18" t="s">
        <v>116</v>
      </c>
      <c r="C231" s="19" t="s">
        <v>32</v>
      </c>
      <c r="D231" s="27" t="s">
        <v>414</v>
      </c>
      <c r="E231" s="20">
        <v>9</v>
      </c>
      <c r="F231" s="21">
        <v>45768</v>
      </c>
      <c r="G231" s="22" t="s">
        <v>218</v>
      </c>
      <c r="H231" s="23" t="s">
        <v>219</v>
      </c>
      <c r="I231" s="24">
        <v>15108211617</v>
      </c>
      <c r="J231" s="10" t="str">
        <f>_xlfn._xlws.FILTER(辅助信息!D:D,辅助信息!G:G=G231)</f>
        <v>商投建工达州中医药科技园</v>
      </c>
    </row>
    <row r="232" hidden="1" spans="1:10">
      <c r="A232" s="25" t="s">
        <v>416</v>
      </c>
      <c r="B232" s="18" t="s">
        <v>116</v>
      </c>
      <c r="C232" s="19" t="s">
        <v>33</v>
      </c>
      <c r="D232" s="27" t="s">
        <v>414</v>
      </c>
      <c r="E232" s="20">
        <v>18</v>
      </c>
      <c r="F232" s="21">
        <v>45768</v>
      </c>
      <c r="G232" s="22" t="s">
        <v>218</v>
      </c>
      <c r="H232" s="23" t="s">
        <v>219</v>
      </c>
      <c r="I232" s="24">
        <v>15108211617</v>
      </c>
      <c r="J232" s="10" t="str">
        <f>_xlfn._xlws.FILTER(辅助信息!D:D,辅助信息!G:G=G232)</f>
        <v>商投建工达州中医药科技园</v>
      </c>
    </row>
    <row r="233" hidden="1" spans="1:10">
      <c r="A233" s="25" t="s">
        <v>416</v>
      </c>
      <c r="B233" s="18" t="s">
        <v>116</v>
      </c>
      <c r="C233" s="19" t="s">
        <v>28</v>
      </c>
      <c r="D233" s="27" t="s">
        <v>414</v>
      </c>
      <c r="E233" s="20">
        <v>20</v>
      </c>
      <c r="F233" s="21">
        <v>45768</v>
      </c>
      <c r="G233" s="22" t="s">
        <v>218</v>
      </c>
      <c r="H233" s="23" t="s">
        <v>219</v>
      </c>
      <c r="I233" s="24">
        <v>15108211617</v>
      </c>
      <c r="J233" s="10" t="str">
        <f>_xlfn._xlws.FILTER(辅助信息!D:D,辅助信息!G:G=G233)</f>
        <v>商投建工达州中医药科技园</v>
      </c>
    </row>
    <row r="234" hidden="1" spans="1:10">
      <c r="A234" s="25" t="s">
        <v>416</v>
      </c>
      <c r="B234" s="18" t="s">
        <v>116</v>
      </c>
      <c r="C234" s="19" t="s">
        <v>18</v>
      </c>
      <c r="D234" s="27" t="s">
        <v>414</v>
      </c>
      <c r="E234" s="20">
        <v>18</v>
      </c>
      <c r="F234" s="21">
        <v>45768</v>
      </c>
      <c r="G234" s="22" t="s">
        <v>218</v>
      </c>
      <c r="H234" s="23" t="s">
        <v>219</v>
      </c>
      <c r="I234" s="24">
        <v>15108211617</v>
      </c>
      <c r="J234" s="10" t="str">
        <f>_xlfn._xlws.FILTER(辅助信息!D:D,辅助信息!G:G=G234)</f>
        <v>商投建工达州中医药科技园</v>
      </c>
    </row>
    <row r="235" hidden="1" spans="1:10">
      <c r="A235" s="25" t="s">
        <v>413</v>
      </c>
      <c r="B235" s="18" t="s">
        <v>119</v>
      </c>
      <c r="C235" s="19" t="s">
        <v>40</v>
      </c>
      <c r="D235" s="27" t="s">
        <v>414</v>
      </c>
      <c r="E235" s="20">
        <v>4</v>
      </c>
      <c r="F235" s="21">
        <v>45768</v>
      </c>
      <c r="G235" s="22" t="s">
        <v>189</v>
      </c>
      <c r="H235" s="23" t="s">
        <v>190</v>
      </c>
      <c r="I235" s="24">
        <v>13458642015</v>
      </c>
      <c r="J235" s="10" t="str">
        <f>_xlfn._xlws.FILTER(辅助信息!D:D,辅助信息!G:G=G235)</f>
        <v>华西萌海-科创农业生态谷</v>
      </c>
    </row>
    <row r="236" hidden="1" spans="1:10">
      <c r="A236" s="25" t="s">
        <v>413</v>
      </c>
      <c r="B236" s="18" t="s">
        <v>119</v>
      </c>
      <c r="C236" s="19" t="s">
        <v>41</v>
      </c>
      <c r="D236" s="27" t="s">
        <v>414</v>
      </c>
      <c r="E236" s="20">
        <v>4</v>
      </c>
      <c r="F236" s="21">
        <v>45768</v>
      </c>
      <c r="G236" s="22" t="s">
        <v>189</v>
      </c>
      <c r="H236" s="23" t="s">
        <v>190</v>
      </c>
      <c r="I236" s="24">
        <v>13458642015</v>
      </c>
      <c r="J236" s="10" t="str">
        <f>_xlfn._xlws.FILTER(辅助信息!D:D,辅助信息!G:G=G236)</f>
        <v>华西萌海-科创农业生态谷</v>
      </c>
    </row>
    <row r="237" hidden="1" spans="1:10">
      <c r="A237" s="25" t="s">
        <v>413</v>
      </c>
      <c r="B237" s="18" t="s">
        <v>119</v>
      </c>
      <c r="C237" s="19" t="s">
        <v>26</v>
      </c>
      <c r="D237" s="27" t="s">
        <v>414</v>
      </c>
      <c r="E237" s="20">
        <v>8</v>
      </c>
      <c r="F237" s="21">
        <v>45768</v>
      </c>
      <c r="G237" s="22" t="s">
        <v>189</v>
      </c>
      <c r="H237" s="23" t="s">
        <v>190</v>
      </c>
      <c r="I237" s="24">
        <v>13458642015</v>
      </c>
      <c r="J237" s="10" t="str">
        <f>_xlfn._xlws.FILTER(辅助信息!D:D,辅助信息!G:G=G237)</f>
        <v>华西萌海-科创农业生态谷</v>
      </c>
    </row>
    <row r="238" hidden="1" spans="1:10">
      <c r="A238" s="25" t="s">
        <v>413</v>
      </c>
      <c r="B238" s="18" t="s">
        <v>116</v>
      </c>
      <c r="C238" s="19" t="s">
        <v>27</v>
      </c>
      <c r="D238" s="27" t="s">
        <v>414</v>
      </c>
      <c r="E238" s="20">
        <v>6</v>
      </c>
      <c r="F238" s="21">
        <v>45768</v>
      </c>
      <c r="G238" s="22" t="s">
        <v>189</v>
      </c>
      <c r="H238" s="23" t="s">
        <v>190</v>
      </c>
      <c r="I238" s="24">
        <v>13458642015</v>
      </c>
      <c r="J238" s="10" t="str">
        <f>_xlfn._xlws.FILTER(辅助信息!D:D,辅助信息!G:G=G238)</f>
        <v>华西萌海-科创农业生态谷</v>
      </c>
    </row>
    <row r="239" hidden="1" spans="1:10">
      <c r="A239" s="25" t="s">
        <v>413</v>
      </c>
      <c r="B239" s="18" t="s">
        <v>116</v>
      </c>
      <c r="C239" s="19" t="s">
        <v>46</v>
      </c>
      <c r="D239" s="27" t="s">
        <v>414</v>
      </c>
      <c r="E239" s="20">
        <v>20</v>
      </c>
      <c r="F239" s="21">
        <v>45768</v>
      </c>
      <c r="G239" s="22" t="s">
        <v>189</v>
      </c>
      <c r="H239" s="23" t="s">
        <v>190</v>
      </c>
      <c r="I239" s="24">
        <v>13458642015</v>
      </c>
      <c r="J239" s="10" t="str">
        <f>_xlfn._xlws.FILTER(辅助信息!D:D,辅助信息!G:G=G239)</f>
        <v>华西萌海-科创农业生态谷</v>
      </c>
    </row>
    <row r="240" hidden="1" spans="1:10">
      <c r="A240" s="25" t="s">
        <v>413</v>
      </c>
      <c r="B240" s="18" t="s">
        <v>116</v>
      </c>
      <c r="C240" s="19" t="s">
        <v>22</v>
      </c>
      <c r="D240" s="27" t="s">
        <v>414</v>
      </c>
      <c r="E240" s="20">
        <v>25</v>
      </c>
      <c r="F240" s="21">
        <v>45768</v>
      </c>
      <c r="G240" s="22" t="s">
        <v>189</v>
      </c>
      <c r="H240" s="23" t="s">
        <v>190</v>
      </c>
      <c r="I240" s="24">
        <v>13458642015</v>
      </c>
      <c r="J240" s="10" t="str">
        <f>_xlfn._xlws.FILTER(辅助信息!D:D,辅助信息!G:G=G240)</f>
        <v>华西萌海-科创农业生态谷</v>
      </c>
    </row>
    <row r="241" hidden="1" spans="1:10">
      <c r="A241" s="25" t="s">
        <v>413</v>
      </c>
      <c r="B241" s="18" t="s">
        <v>119</v>
      </c>
      <c r="C241" s="19" t="s">
        <v>41</v>
      </c>
      <c r="D241" s="27" t="s">
        <v>414</v>
      </c>
      <c r="E241" s="20">
        <v>5</v>
      </c>
      <c r="F241" s="21">
        <v>45768</v>
      </c>
      <c r="G241" s="22" t="s">
        <v>457</v>
      </c>
      <c r="H241" s="23" t="s">
        <v>458</v>
      </c>
      <c r="I241" s="24" t="s">
        <v>459</v>
      </c>
      <c r="J241" s="10" vm="1" t="e">
        <f>_xlfn._xlws.FILTER(辅助信息!D:D,辅助信息!G:G=G241)</f>
        <v>#VALUE!</v>
      </c>
    </row>
    <row r="242" hidden="1" spans="1:10">
      <c r="A242" s="25" t="s">
        <v>413</v>
      </c>
      <c r="B242" s="18" t="s">
        <v>116</v>
      </c>
      <c r="C242" s="19" t="s">
        <v>30</v>
      </c>
      <c r="D242" s="27" t="s">
        <v>414</v>
      </c>
      <c r="E242" s="20">
        <v>30</v>
      </c>
      <c r="F242" s="21">
        <v>45768</v>
      </c>
      <c r="G242" s="22" t="s">
        <v>457</v>
      </c>
      <c r="H242" s="23" t="s">
        <v>458</v>
      </c>
      <c r="I242" s="24" t="s">
        <v>459</v>
      </c>
      <c r="J242" s="10" vm="1" t="e">
        <f>_xlfn._xlws.FILTER(辅助信息!D:D,辅助信息!G:G=G242)</f>
        <v>#VALUE!</v>
      </c>
    </row>
    <row r="243" hidden="1" spans="1:10">
      <c r="A243" s="25" t="s">
        <v>404</v>
      </c>
      <c r="B243" s="18" t="s">
        <v>116</v>
      </c>
      <c r="C243" s="19" t="s">
        <v>19</v>
      </c>
      <c r="D243" s="17" t="s">
        <v>414</v>
      </c>
      <c r="E243" s="20">
        <v>15</v>
      </c>
      <c r="F243" s="21">
        <v>45768</v>
      </c>
      <c r="G243" s="22" t="s">
        <v>312</v>
      </c>
      <c r="H243" s="23" t="s">
        <v>313</v>
      </c>
      <c r="I243" s="24">
        <v>18302833536</v>
      </c>
      <c r="J243" s="10" t="str">
        <f>_xlfn._xlws.FILTER(辅助信息!D:D,辅助信息!G:G=G243)</f>
        <v>五冶达州国道542项目</v>
      </c>
    </row>
    <row r="244" hidden="1" spans="1:10">
      <c r="A244" s="25" t="s">
        <v>404</v>
      </c>
      <c r="B244" s="18" t="s">
        <v>116</v>
      </c>
      <c r="C244" s="19" t="s">
        <v>32</v>
      </c>
      <c r="D244" s="17" t="s">
        <v>414</v>
      </c>
      <c r="E244" s="20">
        <v>6</v>
      </c>
      <c r="F244" s="21">
        <v>45768</v>
      </c>
      <c r="G244" s="22" t="s">
        <v>312</v>
      </c>
      <c r="H244" s="23" t="s">
        <v>313</v>
      </c>
      <c r="I244" s="24">
        <v>18302833536</v>
      </c>
      <c r="J244" s="10" t="str">
        <f>_xlfn._xlws.FILTER(辅助信息!D:D,辅助信息!G:G=G244)</f>
        <v>五冶达州国道542项目</v>
      </c>
    </row>
    <row r="245" hidden="1" spans="1:10">
      <c r="A245" s="25" t="s">
        <v>404</v>
      </c>
      <c r="B245" s="18" t="s">
        <v>116</v>
      </c>
      <c r="C245" s="19" t="s">
        <v>28</v>
      </c>
      <c r="D245" s="17" t="s">
        <v>414</v>
      </c>
      <c r="E245" s="20">
        <v>6</v>
      </c>
      <c r="F245" s="21">
        <v>45768</v>
      </c>
      <c r="G245" s="22" t="s">
        <v>312</v>
      </c>
      <c r="H245" s="23" t="s">
        <v>313</v>
      </c>
      <c r="I245" s="24">
        <v>18302833536</v>
      </c>
      <c r="J245" s="10" t="str">
        <f>_xlfn._xlws.FILTER(辅助信息!D:D,辅助信息!G:G=G245)</f>
        <v>五冶达州国道542项目</v>
      </c>
    </row>
    <row r="246" hidden="1" spans="1:10">
      <c r="A246" s="25" t="s">
        <v>404</v>
      </c>
      <c r="B246" s="18" t="s">
        <v>116</v>
      </c>
      <c r="C246" s="19" t="s">
        <v>52</v>
      </c>
      <c r="D246" s="17" t="s">
        <v>414</v>
      </c>
      <c r="E246" s="20">
        <v>27</v>
      </c>
      <c r="F246" s="21">
        <v>45768</v>
      </c>
      <c r="G246" s="22" t="s">
        <v>312</v>
      </c>
      <c r="H246" s="23" t="s">
        <v>313</v>
      </c>
      <c r="I246" s="24">
        <v>18302833536</v>
      </c>
      <c r="J246" s="10" t="str">
        <f>_xlfn._xlws.FILTER(辅助信息!D:D,辅助信息!G:G=G246)</f>
        <v>五冶达州国道542项目</v>
      </c>
    </row>
    <row r="247" hidden="1" spans="1:10">
      <c r="A247" s="25" t="s">
        <v>405</v>
      </c>
      <c r="B247" s="18" t="s">
        <v>116</v>
      </c>
      <c r="C247" s="19" t="s">
        <v>19</v>
      </c>
      <c r="D247" s="17" t="s">
        <v>414</v>
      </c>
      <c r="E247" s="20">
        <v>8</v>
      </c>
      <c r="F247" s="21">
        <v>45769</v>
      </c>
      <c r="G247" s="22" t="s">
        <v>177</v>
      </c>
      <c r="H247" s="23" t="s">
        <v>178</v>
      </c>
      <c r="I247" s="24">
        <v>15884666220</v>
      </c>
      <c r="J247" s="10" t="str">
        <f>_xlfn._xlws.FILTER(辅助信息!D:D,辅助信息!G:G=G247)</f>
        <v>华西简阳西城嘉苑</v>
      </c>
    </row>
    <row r="248" hidden="1" spans="1:10">
      <c r="A248" s="25" t="s">
        <v>405</v>
      </c>
      <c r="B248" s="18" t="s">
        <v>116</v>
      </c>
      <c r="C248" s="19" t="s">
        <v>32</v>
      </c>
      <c r="D248" s="17" t="s">
        <v>414</v>
      </c>
      <c r="E248" s="20">
        <v>15</v>
      </c>
      <c r="F248" s="21">
        <v>45769</v>
      </c>
      <c r="G248" s="22" t="s">
        <v>177</v>
      </c>
      <c r="H248" s="23" t="s">
        <v>178</v>
      </c>
      <c r="I248" s="24">
        <v>15884666220</v>
      </c>
      <c r="J248" s="10" t="str">
        <f>_xlfn._xlws.FILTER(辅助信息!D:D,辅助信息!G:G=G248)</f>
        <v>华西简阳西城嘉苑</v>
      </c>
    </row>
    <row r="249" hidden="1" spans="1:10">
      <c r="A249" s="25" t="s">
        <v>405</v>
      </c>
      <c r="B249" s="18" t="s">
        <v>116</v>
      </c>
      <c r="C249" s="19" t="s">
        <v>30</v>
      </c>
      <c r="D249" s="17" t="s">
        <v>414</v>
      </c>
      <c r="E249" s="20">
        <v>18</v>
      </c>
      <c r="F249" s="21">
        <v>45769</v>
      </c>
      <c r="G249" s="22" t="s">
        <v>177</v>
      </c>
      <c r="H249" s="23" t="s">
        <v>178</v>
      </c>
      <c r="I249" s="24">
        <v>15884666220</v>
      </c>
      <c r="J249" s="10" t="str">
        <f>_xlfn._xlws.FILTER(辅助信息!D:D,辅助信息!G:G=G249)</f>
        <v>华西简阳西城嘉苑</v>
      </c>
    </row>
    <row r="250" hidden="1" spans="1:10">
      <c r="A250" s="25" t="s">
        <v>405</v>
      </c>
      <c r="B250" s="18" t="s">
        <v>116</v>
      </c>
      <c r="C250" s="19" t="s">
        <v>33</v>
      </c>
      <c r="D250" s="17" t="s">
        <v>414</v>
      </c>
      <c r="E250" s="20">
        <v>8</v>
      </c>
      <c r="F250" s="21">
        <v>45769</v>
      </c>
      <c r="G250" s="22" t="s">
        <v>177</v>
      </c>
      <c r="H250" s="23" t="s">
        <v>178</v>
      </c>
      <c r="I250" s="24">
        <v>15884666220</v>
      </c>
      <c r="J250" s="10" t="str">
        <f>_xlfn._xlws.FILTER(辅助信息!D:D,辅助信息!G:G=G250)</f>
        <v>华西简阳西城嘉苑</v>
      </c>
    </row>
    <row r="251" hidden="1" spans="1:10">
      <c r="A251" s="25" t="s">
        <v>405</v>
      </c>
      <c r="B251" s="18" t="s">
        <v>116</v>
      </c>
      <c r="C251" s="19" t="s">
        <v>28</v>
      </c>
      <c r="D251" s="17" t="s">
        <v>414</v>
      </c>
      <c r="E251" s="20">
        <v>7</v>
      </c>
      <c r="F251" s="21">
        <v>45769</v>
      </c>
      <c r="G251" s="22" t="s">
        <v>177</v>
      </c>
      <c r="H251" s="23" t="s">
        <v>178</v>
      </c>
      <c r="I251" s="24">
        <v>15884666220</v>
      </c>
      <c r="J251" s="10" t="str">
        <f>_xlfn._xlws.FILTER(辅助信息!D:D,辅助信息!G:G=G251)</f>
        <v>华西简阳西城嘉苑</v>
      </c>
    </row>
    <row r="252" hidden="1" spans="1:10">
      <c r="A252" s="25" t="s">
        <v>405</v>
      </c>
      <c r="B252" s="18" t="s">
        <v>116</v>
      </c>
      <c r="C252" s="19" t="s">
        <v>18</v>
      </c>
      <c r="D252" s="17" t="s">
        <v>414</v>
      </c>
      <c r="E252" s="20">
        <v>15</v>
      </c>
      <c r="F252" s="21">
        <v>45769</v>
      </c>
      <c r="G252" s="22" t="s">
        <v>177</v>
      </c>
      <c r="H252" s="23" t="s">
        <v>178</v>
      </c>
      <c r="I252" s="24">
        <v>15884666220</v>
      </c>
      <c r="J252" s="10" t="str">
        <f>_xlfn._xlws.FILTER(辅助信息!D:D,辅助信息!G:G=G252)</f>
        <v>华西简阳西城嘉苑</v>
      </c>
    </row>
    <row r="253" hidden="1" spans="1:10">
      <c r="A253" s="25" t="s">
        <v>413</v>
      </c>
      <c r="B253" s="18" t="s">
        <v>154</v>
      </c>
      <c r="C253" s="19" t="s">
        <v>53</v>
      </c>
      <c r="D253" s="17" t="s">
        <v>414</v>
      </c>
      <c r="E253" s="20">
        <v>2</v>
      </c>
      <c r="F253" s="21">
        <v>45770</v>
      </c>
      <c r="G253" s="22" t="s">
        <v>177</v>
      </c>
      <c r="H253" s="23" t="s">
        <v>178</v>
      </c>
      <c r="I253" s="24">
        <v>15884666220</v>
      </c>
      <c r="J253" s="10" t="str">
        <f>_xlfn._xlws.FILTER(辅助信息!D:D,辅助信息!G:G=G253)</f>
        <v>华西简阳西城嘉苑</v>
      </c>
    </row>
    <row r="254" hidden="1" spans="1:10">
      <c r="A254" s="25" t="s">
        <v>413</v>
      </c>
      <c r="B254" s="18" t="s">
        <v>119</v>
      </c>
      <c r="C254" s="19" t="s">
        <v>40</v>
      </c>
      <c r="D254" s="17" t="s">
        <v>414</v>
      </c>
      <c r="E254" s="20">
        <v>5</v>
      </c>
      <c r="F254" s="21">
        <v>45770</v>
      </c>
      <c r="G254" s="22" t="s">
        <v>177</v>
      </c>
      <c r="H254" s="23" t="s">
        <v>178</v>
      </c>
      <c r="I254" s="24">
        <v>15884666220</v>
      </c>
      <c r="J254" s="10" t="str">
        <f>_xlfn._xlws.FILTER(辅助信息!D:D,辅助信息!G:G=G254)</f>
        <v>华西简阳西城嘉苑</v>
      </c>
    </row>
    <row r="255" hidden="1" spans="1:10">
      <c r="A255" s="25" t="s">
        <v>413</v>
      </c>
      <c r="B255" s="18" t="s">
        <v>119</v>
      </c>
      <c r="C255" s="19" t="s">
        <v>41</v>
      </c>
      <c r="D255" s="17" t="s">
        <v>414</v>
      </c>
      <c r="E255" s="20">
        <v>8</v>
      </c>
      <c r="F255" s="21">
        <v>45770</v>
      </c>
      <c r="G255" s="22" t="s">
        <v>177</v>
      </c>
      <c r="H255" s="23" t="s">
        <v>178</v>
      </c>
      <c r="I255" s="24">
        <v>15884666220</v>
      </c>
      <c r="J255" s="10" t="str">
        <f>_xlfn._xlws.FILTER(辅助信息!D:D,辅助信息!G:G=G255)</f>
        <v>华西简阳西城嘉苑</v>
      </c>
    </row>
    <row r="256" hidden="1" spans="1:10">
      <c r="A256" s="25" t="s">
        <v>413</v>
      </c>
      <c r="B256" s="18" t="s">
        <v>116</v>
      </c>
      <c r="C256" s="19" t="s">
        <v>33</v>
      </c>
      <c r="D256" s="17" t="s">
        <v>414</v>
      </c>
      <c r="E256" s="20">
        <v>22</v>
      </c>
      <c r="F256" s="21">
        <v>45770</v>
      </c>
      <c r="G256" s="22" t="s">
        <v>177</v>
      </c>
      <c r="H256" s="23" t="s">
        <v>178</v>
      </c>
      <c r="I256" s="24">
        <v>15884666220</v>
      </c>
      <c r="J256" s="10" t="str">
        <f>_xlfn._xlws.FILTER(辅助信息!D:D,辅助信息!G:G=G256)</f>
        <v>华西简阳西城嘉苑</v>
      </c>
    </row>
    <row r="257" hidden="1" spans="1:10">
      <c r="A257" s="25" t="s">
        <v>413</v>
      </c>
      <c r="B257" s="18" t="s">
        <v>119</v>
      </c>
      <c r="C257" s="19" t="s">
        <v>49</v>
      </c>
      <c r="D257" s="17" t="s">
        <v>414</v>
      </c>
      <c r="E257" s="20">
        <v>2</v>
      </c>
      <c r="F257" s="21">
        <v>45770</v>
      </c>
      <c r="G257" s="22" t="s">
        <v>218</v>
      </c>
      <c r="H257" s="23" t="s">
        <v>219</v>
      </c>
      <c r="I257" s="24">
        <v>15108211617</v>
      </c>
      <c r="J257" s="10" t="str">
        <f>_xlfn._xlws.FILTER(辅助信息!D:D,辅助信息!G:G=G257)</f>
        <v>商投建工达州中医药科技园</v>
      </c>
    </row>
    <row r="258" hidden="1" spans="1:10">
      <c r="A258" s="25" t="s">
        <v>413</v>
      </c>
      <c r="B258" s="18" t="s">
        <v>119</v>
      </c>
      <c r="C258" s="19" t="s">
        <v>40</v>
      </c>
      <c r="D258" s="17" t="s">
        <v>414</v>
      </c>
      <c r="E258" s="20">
        <v>8</v>
      </c>
      <c r="F258" s="21">
        <v>45770</v>
      </c>
      <c r="G258" s="22" t="s">
        <v>218</v>
      </c>
      <c r="H258" s="23" t="s">
        <v>219</v>
      </c>
      <c r="I258" s="24">
        <v>15108211617</v>
      </c>
      <c r="J258" s="10" t="str">
        <f>_xlfn._xlws.FILTER(辅助信息!D:D,辅助信息!G:G=G258)</f>
        <v>商投建工达州中医药科技园</v>
      </c>
    </row>
    <row r="259" hidden="1" spans="1:10">
      <c r="A259" s="25" t="s">
        <v>413</v>
      </c>
      <c r="B259" s="18" t="s">
        <v>119</v>
      </c>
      <c r="C259" s="19" t="s">
        <v>41</v>
      </c>
      <c r="D259" s="17" t="s">
        <v>414</v>
      </c>
      <c r="E259" s="20">
        <v>8</v>
      </c>
      <c r="F259" s="21">
        <v>45770</v>
      </c>
      <c r="G259" s="22" t="s">
        <v>218</v>
      </c>
      <c r="H259" s="23" t="s">
        <v>219</v>
      </c>
      <c r="I259" s="24">
        <v>15108211617</v>
      </c>
      <c r="J259" s="10" t="str">
        <f>_xlfn._xlws.FILTER(辅助信息!D:D,辅助信息!G:G=G259)</f>
        <v>商投建工达州中医药科技园</v>
      </c>
    </row>
    <row r="260" hidden="1" spans="1:10">
      <c r="A260" s="25" t="s">
        <v>413</v>
      </c>
      <c r="B260" s="18" t="s">
        <v>116</v>
      </c>
      <c r="C260" s="19" t="s">
        <v>19</v>
      </c>
      <c r="D260" s="17" t="s">
        <v>414</v>
      </c>
      <c r="E260" s="20">
        <v>3</v>
      </c>
      <c r="F260" s="21">
        <v>45770</v>
      </c>
      <c r="G260" s="22" t="s">
        <v>218</v>
      </c>
      <c r="H260" s="23" t="s">
        <v>219</v>
      </c>
      <c r="I260" s="24">
        <v>15108211617</v>
      </c>
      <c r="J260" s="10" t="str">
        <f>_xlfn._xlws.FILTER(辅助信息!D:D,辅助信息!G:G=G260)</f>
        <v>商投建工达州中医药科技园</v>
      </c>
    </row>
    <row r="261" hidden="1" spans="1:10">
      <c r="A261" s="25" t="s">
        <v>413</v>
      </c>
      <c r="B261" s="18" t="s">
        <v>116</v>
      </c>
      <c r="C261" s="19" t="s">
        <v>30</v>
      </c>
      <c r="D261" s="17" t="s">
        <v>414</v>
      </c>
      <c r="E261" s="20">
        <v>7</v>
      </c>
      <c r="F261" s="21">
        <v>45770</v>
      </c>
      <c r="G261" s="22" t="s">
        <v>218</v>
      </c>
      <c r="H261" s="23" t="s">
        <v>219</v>
      </c>
      <c r="I261" s="24">
        <v>15108211617</v>
      </c>
      <c r="J261" s="10" t="str">
        <f>_xlfn._xlws.FILTER(辅助信息!D:D,辅助信息!G:G=G261)</f>
        <v>商投建工达州中医药科技园</v>
      </c>
    </row>
    <row r="262" hidden="1" spans="1:10">
      <c r="A262" s="25" t="s">
        <v>413</v>
      </c>
      <c r="B262" s="18" t="s">
        <v>116</v>
      </c>
      <c r="C262" s="19" t="s">
        <v>28</v>
      </c>
      <c r="D262" s="17" t="s">
        <v>414</v>
      </c>
      <c r="E262" s="20">
        <v>8</v>
      </c>
      <c r="F262" s="21">
        <v>45770</v>
      </c>
      <c r="G262" s="22" t="s">
        <v>218</v>
      </c>
      <c r="H262" s="23" t="s">
        <v>219</v>
      </c>
      <c r="I262" s="24">
        <v>15108211617</v>
      </c>
      <c r="J262" s="10" t="str">
        <f>_xlfn._xlws.FILTER(辅助信息!D:D,辅助信息!G:G=G262)</f>
        <v>商投建工达州中医药科技园</v>
      </c>
    </row>
    <row r="263" hidden="1" spans="1:10">
      <c r="A263" s="25" t="s">
        <v>405</v>
      </c>
      <c r="B263" s="18" t="s">
        <v>116</v>
      </c>
      <c r="C263" s="19" t="s">
        <v>32</v>
      </c>
      <c r="D263" s="17" t="s">
        <v>414</v>
      </c>
      <c r="E263" s="20">
        <v>35</v>
      </c>
      <c r="F263" s="21">
        <v>45770</v>
      </c>
      <c r="G263" s="22" t="s">
        <v>177</v>
      </c>
      <c r="H263" s="23" t="s">
        <v>178</v>
      </c>
      <c r="I263" s="24">
        <v>15884666220</v>
      </c>
      <c r="J263" s="10" t="str">
        <f>_xlfn._xlws.FILTER(辅助信息!D:D,辅助信息!G:G=G263)</f>
        <v>华西简阳西城嘉苑</v>
      </c>
    </row>
    <row r="264" hidden="1" spans="1:10">
      <c r="A264" s="25" t="s">
        <v>405</v>
      </c>
      <c r="B264" s="18" t="s">
        <v>116</v>
      </c>
      <c r="C264" s="19" t="s">
        <v>33</v>
      </c>
      <c r="D264" s="17" t="s">
        <v>414</v>
      </c>
      <c r="E264" s="20">
        <v>70</v>
      </c>
      <c r="F264" s="21">
        <v>45770</v>
      </c>
      <c r="G264" s="22" t="s">
        <v>177</v>
      </c>
      <c r="H264" s="23" t="s">
        <v>178</v>
      </c>
      <c r="I264" s="24">
        <v>15884666220</v>
      </c>
      <c r="J264" s="10" t="str">
        <f>_xlfn._xlws.FILTER(辅助信息!D:D,辅助信息!G:G=G264)</f>
        <v>华西简阳西城嘉苑</v>
      </c>
    </row>
    <row r="265" hidden="1" spans="1:10">
      <c r="A265" s="25" t="s">
        <v>405</v>
      </c>
      <c r="B265" s="18" t="s">
        <v>116</v>
      </c>
      <c r="C265" s="19" t="s">
        <v>32</v>
      </c>
      <c r="D265" s="17" t="s">
        <v>414</v>
      </c>
      <c r="E265" s="20">
        <v>35</v>
      </c>
      <c r="F265" s="21">
        <v>45770</v>
      </c>
      <c r="G265" s="22" t="s">
        <v>460</v>
      </c>
      <c r="H265" s="23" t="s">
        <v>397</v>
      </c>
      <c r="I265" s="24">
        <v>15924731822</v>
      </c>
      <c r="J265" s="10" vm="1" t="e">
        <f>_xlfn._xlws.FILTER(辅助信息!D:D,辅助信息!G:G=G265)</f>
        <v>#VALUE!</v>
      </c>
    </row>
    <row r="266" hidden="1" spans="1:10">
      <c r="A266" s="25" t="s">
        <v>405</v>
      </c>
      <c r="B266" s="18" t="s">
        <v>116</v>
      </c>
      <c r="C266" s="19" t="s">
        <v>90</v>
      </c>
      <c r="D266" s="17" t="s">
        <v>414</v>
      </c>
      <c r="E266" s="20">
        <v>70</v>
      </c>
      <c r="F266" s="21">
        <v>45770</v>
      </c>
      <c r="G266" s="22" t="s">
        <v>460</v>
      </c>
      <c r="H266" s="23" t="s">
        <v>397</v>
      </c>
      <c r="I266" s="24">
        <v>15924731822</v>
      </c>
      <c r="J266" s="10" vm="1" t="e">
        <f>_xlfn._xlws.FILTER(辅助信息!D:D,辅助信息!G:G=G266)</f>
        <v>#VALUE!</v>
      </c>
    </row>
    <row r="267" hidden="1" spans="1:10">
      <c r="A267" s="25" t="s">
        <v>405</v>
      </c>
      <c r="B267" s="18" t="s">
        <v>116</v>
      </c>
      <c r="C267" s="19" t="s">
        <v>130</v>
      </c>
      <c r="D267" s="17" t="s">
        <v>414</v>
      </c>
      <c r="E267" s="20">
        <v>35</v>
      </c>
      <c r="F267" s="21">
        <v>45770</v>
      </c>
      <c r="G267" s="22" t="s">
        <v>460</v>
      </c>
      <c r="H267" s="23" t="s">
        <v>397</v>
      </c>
      <c r="I267" s="24">
        <v>15924731822</v>
      </c>
      <c r="J267" s="10" vm="1" t="e">
        <f>_xlfn._xlws.FILTER(辅助信息!D:D,辅助信息!G:G=G267)</f>
        <v>#VALUE!</v>
      </c>
    </row>
    <row r="268" hidden="1" spans="1:10">
      <c r="A268" s="25" t="s">
        <v>405</v>
      </c>
      <c r="B268" s="18" t="s">
        <v>116</v>
      </c>
      <c r="C268" s="19" t="s">
        <v>130</v>
      </c>
      <c r="D268" s="17" t="s">
        <v>414</v>
      </c>
      <c r="E268" s="20">
        <v>105</v>
      </c>
      <c r="F268" s="21">
        <v>45770</v>
      </c>
      <c r="G268" s="22" t="s">
        <v>461</v>
      </c>
      <c r="H268" s="23" t="s">
        <v>397</v>
      </c>
      <c r="I268" s="24">
        <v>15924731822</v>
      </c>
      <c r="J268" s="10" t="str">
        <f>_xlfn._xlws.FILTER(辅助信息!D:D,辅助信息!G:G=G268)</f>
        <v>宜宾兴港三江新区长江工业园建设项目</v>
      </c>
    </row>
    <row r="269" hidden="1" spans="1:10">
      <c r="A269" s="25" t="s">
        <v>405</v>
      </c>
      <c r="B269" s="18" t="s">
        <v>116</v>
      </c>
      <c r="C269" s="19" t="s">
        <v>76</v>
      </c>
      <c r="D269" s="17" t="s">
        <v>414</v>
      </c>
      <c r="E269" s="28">
        <v>12</v>
      </c>
      <c r="F269" s="21">
        <v>45770</v>
      </c>
      <c r="G269" s="22" t="s">
        <v>462</v>
      </c>
      <c r="H269" s="23" t="s">
        <v>397</v>
      </c>
      <c r="I269" s="24">
        <v>15924731822</v>
      </c>
      <c r="J269" s="10" t="str">
        <f>_xlfn._xlws.FILTER(辅助信息!D:D,辅助信息!G:G=G269)</f>
        <v>宜宾兴港三江新区长江工业园建设项目</v>
      </c>
    </row>
    <row r="270" hidden="1" spans="1:10">
      <c r="A270" s="25" t="s">
        <v>405</v>
      </c>
      <c r="B270" s="18" t="s">
        <v>116</v>
      </c>
      <c r="C270" s="19" t="s">
        <v>133</v>
      </c>
      <c r="D270" s="17" t="s">
        <v>414</v>
      </c>
      <c r="E270" s="20">
        <v>75</v>
      </c>
      <c r="F270" s="21">
        <v>45770</v>
      </c>
      <c r="G270" s="22" t="s">
        <v>462</v>
      </c>
      <c r="H270" s="23" t="s">
        <v>397</v>
      </c>
      <c r="I270" s="24">
        <v>15924731822</v>
      </c>
      <c r="J270" s="10" t="str">
        <f>_xlfn._xlws.FILTER(辅助信息!D:D,辅助信息!G:G=G270)</f>
        <v>宜宾兴港三江新区长江工业园建设项目</v>
      </c>
    </row>
    <row r="271" hidden="1" spans="1:10">
      <c r="A271" s="25" t="s">
        <v>405</v>
      </c>
      <c r="B271" s="18" t="s">
        <v>116</v>
      </c>
      <c r="C271" s="19" t="s">
        <v>91</v>
      </c>
      <c r="D271" s="17" t="s">
        <v>414</v>
      </c>
      <c r="E271" s="20">
        <v>18</v>
      </c>
      <c r="F271" s="21">
        <v>45770</v>
      </c>
      <c r="G271" s="22" t="s">
        <v>462</v>
      </c>
      <c r="H271" s="23" t="s">
        <v>397</v>
      </c>
      <c r="I271" s="24">
        <v>15924731822</v>
      </c>
      <c r="J271" s="10" t="str">
        <f>_xlfn._xlws.FILTER(辅助信息!D:D,辅助信息!G:G=G271)</f>
        <v>宜宾兴港三江新区长江工业园建设项目</v>
      </c>
    </row>
    <row r="272" hidden="1" spans="1:10">
      <c r="A272" s="25" t="s">
        <v>406</v>
      </c>
      <c r="B272" s="18" t="s">
        <v>119</v>
      </c>
      <c r="C272" s="19" t="s">
        <v>40</v>
      </c>
      <c r="D272" s="17" t="s">
        <v>414</v>
      </c>
      <c r="E272" s="20">
        <v>24</v>
      </c>
      <c r="F272" s="21">
        <v>45770</v>
      </c>
      <c r="G272" s="22" t="s">
        <v>249</v>
      </c>
      <c r="H272" s="23" t="s">
        <v>250</v>
      </c>
      <c r="I272" s="24">
        <v>15692885305</v>
      </c>
      <c r="J272" s="10" t="str">
        <f>_xlfn._xlws.FILTER(辅助信息!D:D,辅助信息!G:G=G272)</f>
        <v>四川商建
射洪城乡一体化项目</v>
      </c>
    </row>
    <row r="273" hidden="1" spans="1:10">
      <c r="A273" s="25" t="s">
        <v>406</v>
      </c>
      <c r="B273" s="18" t="s">
        <v>119</v>
      </c>
      <c r="C273" s="19" t="s">
        <v>41</v>
      </c>
      <c r="D273" s="17" t="s">
        <v>414</v>
      </c>
      <c r="E273" s="20">
        <v>8</v>
      </c>
      <c r="F273" s="21">
        <v>45770</v>
      </c>
      <c r="G273" s="22" t="s">
        <v>249</v>
      </c>
      <c r="H273" s="23" t="s">
        <v>250</v>
      </c>
      <c r="I273" s="24">
        <v>15692885305</v>
      </c>
      <c r="J273" s="10" t="str">
        <f>_xlfn._xlws.FILTER(辅助信息!D:D,辅助信息!G:G=G273)</f>
        <v>四川商建
射洪城乡一体化项目</v>
      </c>
    </row>
    <row r="274" hidden="1" spans="1:10">
      <c r="A274" s="25" t="s">
        <v>406</v>
      </c>
      <c r="B274" s="18" t="s">
        <v>116</v>
      </c>
      <c r="C274" s="19" t="s">
        <v>32</v>
      </c>
      <c r="D274" s="17" t="s">
        <v>414</v>
      </c>
      <c r="E274" s="20">
        <v>70</v>
      </c>
      <c r="F274" s="21">
        <v>45770</v>
      </c>
      <c r="G274" s="22" t="s">
        <v>249</v>
      </c>
      <c r="H274" s="23" t="s">
        <v>250</v>
      </c>
      <c r="I274" s="24">
        <v>15692885305</v>
      </c>
      <c r="J274" s="10" t="str">
        <f>_xlfn._xlws.FILTER(辅助信息!D:D,辅助信息!G:G=G274)</f>
        <v>四川商建
射洪城乡一体化项目</v>
      </c>
    </row>
    <row r="275" hidden="1" spans="1:10">
      <c r="A275" s="25" t="s">
        <v>406</v>
      </c>
      <c r="B275" s="18" t="s">
        <v>116</v>
      </c>
      <c r="C275" s="19" t="s">
        <v>30</v>
      </c>
      <c r="D275" s="17" t="s">
        <v>414</v>
      </c>
      <c r="E275" s="20">
        <v>10</v>
      </c>
      <c r="F275" s="21">
        <v>45770</v>
      </c>
      <c r="G275" s="22" t="s">
        <v>249</v>
      </c>
      <c r="H275" s="23" t="s">
        <v>250</v>
      </c>
      <c r="I275" s="24">
        <v>15692885305</v>
      </c>
      <c r="J275" s="10" t="str">
        <f>_xlfn._xlws.FILTER(辅助信息!D:D,辅助信息!G:G=G275)</f>
        <v>四川商建
射洪城乡一体化项目</v>
      </c>
    </row>
    <row r="276" hidden="1" spans="1:10">
      <c r="A276" s="25" t="s">
        <v>406</v>
      </c>
      <c r="B276" s="18" t="s">
        <v>116</v>
      </c>
      <c r="C276" s="19" t="s">
        <v>28</v>
      </c>
      <c r="D276" s="17" t="s">
        <v>414</v>
      </c>
      <c r="E276" s="20">
        <v>24</v>
      </c>
      <c r="F276" s="21">
        <v>45770</v>
      </c>
      <c r="G276" s="22" t="s">
        <v>249</v>
      </c>
      <c r="H276" s="23" t="s">
        <v>250</v>
      </c>
      <c r="I276" s="24">
        <v>15692885305</v>
      </c>
      <c r="J276" s="10" t="str">
        <f>_xlfn._xlws.FILTER(辅助信息!D:D,辅助信息!G:G=G276)</f>
        <v>四川商建
射洪城乡一体化项目</v>
      </c>
    </row>
    <row r="277" hidden="1" spans="1:10">
      <c r="A277" s="29" t="s">
        <v>404</v>
      </c>
      <c r="B277" s="30" t="s">
        <v>116</v>
      </c>
      <c r="C277" s="31" t="s">
        <v>27</v>
      </c>
      <c r="D277" s="32" t="s">
        <v>414</v>
      </c>
      <c r="E277" s="33">
        <v>35</v>
      </c>
      <c r="F277" s="34">
        <v>45771</v>
      </c>
      <c r="G277" s="35" t="s">
        <v>423</v>
      </c>
      <c r="H277" s="36" t="s">
        <v>380</v>
      </c>
      <c r="I277" s="37">
        <v>13908143055</v>
      </c>
      <c r="J277" s="10" t="str">
        <f>_xlfn._xlws.FILTER(辅助信息!D:D,辅助信息!G:G=G277)</f>
        <v>五冶钢构南充医学科学产业园建设项目</v>
      </c>
    </row>
    <row r="278" hidden="1" spans="1:10">
      <c r="A278" s="25" t="s">
        <v>405</v>
      </c>
      <c r="B278" s="18" t="s">
        <v>116</v>
      </c>
      <c r="C278" s="19" t="s">
        <v>19</v>
      </c>
      <c r="D278" s="27" t="s">
        <v>414</v>
      </c>
      <c r="E278" s="20">
        <v>20</v>
      </c>
      <c r="F278" s="21">
        <v>45771</v>
      </c>
      <c r="G278" s="22" t="s">
        <v>463</v>
      </c>
      <c r="H278" s="23" t="s">
        <v>400</v>
      </c>
      <c r="I278" s="24">
        <v>18381110677</v>
      </c>
      <c r="J278" s="10" t="str">
        <f>_xlfn._xlws.FILTER(辅助信息!D:D,辅助信息!G:G=G278)</f>
        <v>宜宾兴港三江新区长江工业园建设项目</v>
      </c>
    </row>
    <row r="279" hidden="1" spans="1:10">
      <c r="A279" s="25" t="s">
        <v>405</v>
      </c>
      <c r="B279" s="18" t="s">
        <v>116</v>
      </c>
      <c r="C279" s="19" t="s">
        <v>32</v>
      </c>
      <c r="D279" s="17" t="s">
        <v>414</v>
      </c>
      <c r="E279" s="20">
        <v>20</v>
      </c>
      <c r="F279" s="21">
        <v>45771</v>
      </c>
      <c r="G279" s="22" t="s">
        <v>463</v>
      </c>
      <c r="H279" s="23" t="s">
        <v>400</v>
      </c>
      <c r="I279" s="24">
        <v>18381110677</v>
      </c>
      <c r="J279" s="10" t="str">
        <f>_xlfn._xlws.FILTER(辅助信息!D:D,辅助信息!G:G=G279)</f>
        <v>宜宾兴港三江新区长江工业园建设项目</v>
      </c>
    </row>
    <row r="280" hidden="1" spans="1:10">
      <c r="A280" s="25" t="s">
        <v>405</v>
      </c>
      <c r="B280" s="18" t="s">
        <v>116</v>
      </c>
      <c r="C280" s="19" t="s">
        <v>30</v>
      </c>
      <c r="D280" s="27" t="s">
        <v>414</v>
      </c>
      <c r="E280" s="20">
        <v>15</v>
      </c>
      <c r="F280" s="21">
        <v>45771</v>
      </c>
      <c r="G280" s="22" t="s">
        <v>463</v>
      </c>
      <c r="H280" s="23" t="s">
        <v>400</v>
      </c>
      <c r="I280" s="24">
        <v>18381110677</v>
      </c>
      <c r="J280" s="10" t="str">
        <f>_xlfn._xlws.FILTER(辅助信息!D:D,辅助信息!G:G=G280)</f>
        <v>宜宾兴港三江新区长江工业园建设项目</v>
      </c>
    </row>
    <row r="281" hidden="1" spans="1:10">
      <c r="A281" s="25" t="s">
        <v>405</v>
      </c>
      <c r="B281" s="18" t="s">
        <v>116</v>
      </c>
      <c r="C281" s="19" t="s">
        <v>33</v>
      </c>
      <c r="D281" s="17" t="s">
        <v>414</v>
      </c>
      <c r="E281" s="20">
        <v>20</v>
      </c>
      <c r="F281" s="21">
        <v>45771</v>
      </c>
      <c r="G281" s="22" t="s">
        <v>463</v>
      </c>
      <c r="H281" s="23" t="s">
        <v>400</v>
      </c>
      <c r="I281" s="24">
        <v>18381110677</v>
      </c>
      <c r="J281" s="10" t="str">
        <f>_xlfn._xlws.FILTER(辅助信息!D:D,辅助信息!G:G=G281)</f>
        <v>宜宾兴港三江新区长江工业园建设项目</v>
      </c>
    </row>
    <row r="282" hidden="1" spans="1:10">
      <c r="A282" s="25" t="s">
        <v>405</v>
      </c>
      <c r="B282" s="18" t="s">
        <v>116</v>
      </c>
      <c r="C282" s="19" t="s">
        <v>28</v>
      </c>
      <c r="D282" s="27" t="s">
        <v>414</v>
      </c>
      <c r="E282" s="20">
        <v>20</v>
      </c>
      <c r="F282" s="21">
        <v>45771</v>
      </c>
      <c r="G282" s="22" t="s">
        <v>463</v>
      </c>
      <c r="H282" s="23" t="s">
        <v>400</v>
      </c>
      <c r="I282" s="24">
        <v>18381110677</v>
      </c>
      <c r="J282" s="10" t="str">
        <f>_xlfn._xlws.FILTER(辅助信息!D:D,辅助信息!G:G=G282)</f>
        <v>宜宾兴港三江新区长江工业园建设项目</v>
      </c>
    </row>
    <row r="283" hidden="1" spans="1:10">
      <c r="A283" s="25" t="s">
        <v>405</v>
      </c>
      <c r="B283" s="18" t="s">
        <v>116</v>
      </c>
      <c r="C283" s="19" t="s">
        <v>18</v>
      </c>
      <c r="D283" s="17" t="s">
        <v>414</v>
      </c>
      <c r="E283" s="20">
        <v>10</v>
      </c>
      <c r="F283" s="21">
        <v>45771</v>
      </c>
      <c r="G283" s="22" t="s">
        <v>463</v>
      </c>
      <c r="H283" s="23" t="s">
        <v>400</v>
      </c>
      <c r="I283" s="24">
        <v>18381110677</v>
      </c>
      <c r="J283" s="10" t="str">
        <f>_xlfn._xlws.FILTER(辅助信息!D:D,辅助信息!G:G=G283)</f>
        <v>宜宾兴港三江新区长江工业园建设项目</v>
      </c>
    </row>
    <row r="284" hidden="1" spans="1:10">
      <c r="A284" s="25" t="s">
        <v>405</v>
      </c>
      <c r="B284" s="18" t="s">
        <v>116</v>
      </c>
      <c r="C284" s="19" t="s">
        <v>32</v>
      </c>
      <c r="D284" s="27" t="s">
        <v>414</v>
      </c>
      <c r="E284" s="20">
        <v>35</v>
      </c>
      <c r="F284" s="21">
        <v>45771</v>
      </c>
      <c r="G284" s="22" t="s">
        <v>464</v>
      </c>
      <c r="H284" s="23" t="s">
        <v>400</v>
      </c>
      <c r="I284" s="24">
        <v>18381110677</v>
      </c>
      <c r="J284" s="10" t="str">
        <f>_xlfn._xlws.FILTER(辅助信息!D:D,辅助信息!G:G=G284)</f>
        <v>宜宾兴港三江新区长江工业园建设项目</v>
      </c>
    </row>
    <row r="285" hidden="1" spans="1:10">
      <c r="A285" s="25" t="s">
        <v>405</v>
      </c>
      <c r="B285" s="18" t="s">
        <v>116</v>
      </c>
      <c r="C285" s="19" t="s">
        <v>30</v>
      </c>
      <c r="D285" s="17" t="s">
        <v>414</v>
      </c>
      <c r="E285" s="20">
        <v>35</v>
      </c>
      <c r="F285" s="21">
        <v>45771</v>
      </c>
      <c r="G285" s="22" t="s">
        <v>464</v>
      </c>
      <c r="H285" s="23" t="s">
        <v>400</v>
      </c>
      <c r="I285" s="24">
        <v>18381110677</v>
      </c>
      <c r="J285" s="10" t="str">
        <f>_xlfn._xlws.FILTER(辅助信息!D:D,辅助信息!G:G=G285)</f>
        <v>宜宾兴港三江新区长江工业园建设项目</v>
      </c>
    </row>
    <row r="286" hidden="1" spans="1:10">
      <c r="A286" s="25" t="s">
        <v>405</v>
      </c>
      <c r="B286" s="18" t="s">
        <v>116</v>
      </c>
      <c r="C286" s="19" t="s">
        <v>90</v>
      </c>
      <c r="D286" s="27" t="s">
        <v>414</v>
      </c>
      <c r="E286" s="20">
        <v>35</v>
      </c>
      <c r="F286" s="21">
        <v>45771</v>
      </c>
      <c r="G286" s="22" t="s">
        <v>464</v>
      </c>
      <c r="H286" s="23" t="s">
        <v>400</v>
      </c>
      <c r="I286" s="24">
        <v>18381110677</v>
      </c>
      <c r="J286" s="10" t="str">
        <f>_xlfn._xlws.FILTER(辅助信息!D:D,辅助信息!G:G=G286)</f>
        <v>宜宾兴港三江新区长江工业园建设项目</v>
      </c>
    </row>
    <row r="287" hidden="1" spans="1:10">
      <c r="A287" s="25" t="s">
        <v>405</v>
      </c>
      <c r="B287" s="18" t="s">
        <v>116</v>
      </c>
      <c r="C287" s="19" t="s">
        <v>130</v>
      </c>
      <c r="D287" s="17" t="s">
        <v>414</v>
      </c>
      <c r="E287" s="20">
        <v>35</v>
      </c>
      <c r="F287" s="21">
        <v>45771</v>
      </c>
      <c r="G287" s="22" t="s">
        <v>464</v>
      </c>
      <c r="H287" s="23" t="s">
        <v>400</v>
      </c>
      <c r="I287" s="24">
        <v>18381110677</v>
      </c>
      <c r="J287" s="10" t="str">
        <f>_xlfn._xlws.FILTER(辅助信息!D:D,辅助信息!G:G=G287)</f>
        <v>宜宾兴港三江新区长江工业园建设项目</v>
      </c>
    </row>
    <row r="288" hidden="1" spans="1:10">
      <c r="A288" s="25" t="s">
        <v>405</v>
      </c>
      <c r="B288" s="18" t="s">
        <v>116</v>
      </c>
      <c r="C288" s="19" t="s">
        <v>32</v>
      </c>
      <c r="D288" s="27" t="s">
        <v>414</v>
      </c>
      <c r="E288" s="20">
        <v>6</v>
      </c>
      <c r="F288" s="21">
        <v>45771</v>
      </c>
      <c r="G288" s="22" t="s">
        <v>465</v>
      </c>
      <c r="H288" s="23" t="s">
        <v>400</v>
      </c>
      <c r="I288" s="24">
        <v>18381110677</v>
      </c>
      <c r="J288" s="10" t="str">
        <f>_xlfn._xlws.FILTER(辅助信息!D:D,辅助信息!G:G=G288)</f>
        <v>宜宾兴港三江新区长江工业园建设项目</v>
      </c>
    </row>
    <row r="289" hidden="1" spans="1:10">
      <c r="A289" s="25" t="s">
        <v>405</v>
      </c>
      <c r="B289" s="18" t="s">
        <v>116</v>
      </c>
      <c r="C289" s="19" t="s">
        <v>28</v>
      </c>
      <c r="D289" s="17" t="s">
        <v>414</v>
      </c>
      <c r="E289" s="20">
        <v>5</v>
      </c>
      <c r="F289" s="21">
        <v>45771</v>
      </c>
      <c r="G289" s="22" t="s">
        <v>465</v>
      </c>
      <c r="H289" s="23" t="s">
        <v>400</v>
      </c>
      <c r="I289" s="24">
        <v>18381110677</v>
      </c>
      <c r="J289" s="10" t="str">
        <f>_xlfn._xlws.FILTER(辅助信息!D:D,辅助信息!G:G=G289)</f>
        <v>宜宾兴港三江新区长江工业园建设项目</v>
      </c>
    </row>
    <row r="290" hidden="1" spans="1:10">
      <c r="A290" s="25" t="s">
        <v>405</v>
      </c>
      <c r="B290" s="18" t="s">
        <v>116</v>
      </c>
      <c r="C290" s="19" t="s">
        <v>18</v>
      </c>
      <c r="D290" s="27" t="s">
        <v>414</v>
      </c>
      <c r="E290" s="20">
        <v>6</v>
      </c>
      <c r="F290" s="21">
        <v>45771</v>
      </c>
      <c r="G290" s="22" t="s">
        <v>465</v>
      </c>
      <c r="H290" s="23" t="s">
        <v>400</v>
      </c>
      <c r="I290" s="24">
        <v>18381110677</v>
      </c>
      <c r="J290" s="10" t="str">
        <f>_xlfn._xlws.FILTER(辅助信息!D:D,辅助信息!G:G=G290)</f>
        <v>宜宾兴港三江新区长江工业园建设项目</v>
      </c>
    </row>
    <row r="291" hidden="1" spans="1:10">
      <c r="A291" s="25" t="s">
        <v>405</v>
      </c>
      <c r="B291" s="18" t="s">
        <v>116</v>
      </c>
      <c r="C291" s="19" t="s">
        <v>138</v>
      </c>
      <c r="D291" s="17" t="s">
        <v>414</v>
      </c>
      <c r="E291" s="20">
        <v>35</v>
      </c>
      <c r="F291" s="21">
        <v>45771</v>
      </c>
      <c r="G291" s="22" t="s">
        <v>465</v>
      </c>
      <c r="H291" s="23" t="s">
        <v>400</v>
      </c>
      <c r="I291" s="24">
        <v>18381110677</v>
      </c>
      <c r="J291" s="10" t="str">
        <f>_xlfn._xlws.FILTER(辅助信息!D:D,辅助信息!G:G=G291)</f>
        <v>宜宾兴港三江新区长江工业园建设项目</v>
      </c>
    </row>
    <row r="292" hidden="1" spans="1:10">
      <c r="A292" s="25" t="s">
        <v>405</v>
      </c>
      <c r="B292" s="18" t="s">
        <v>116</v>
      </c>
      <c r="C292" s="19" t="s">
        <v>133</v>
      </c>
      <c r="D292" s="27" t="s">
        <v>414</v>
      </c>
      <c r="E292" s="20">
        <v>20</v>
      </c>
      <c r="F292" s="21">
        <v>45771</v>
      </c>
      <c r="G292" s="22" t="s">
        <v>465</v>
      </c>
      <c r="H292" s="23" t="s">
        <v>400</v>
      </c>
      <c r="I292" s="24">
        <v>18381110677</v>
      </c>
      <c r="J292" s="10" t="str">
        <f>_xlfn._xlws.FILTER(辅助信息!D:D,辅助信息!G:G=G292)</f>
        <v>宜宾兴港三江新区长江工业园建设项目</v>
      </c>
    </row>
    <row r="293" hidden="1" spans="1:10">
      <c r="A293" s="25" t="s">
        <v>405</v>
      </c>
      <c r="B293" s="18" t="s">
        <v>116</v>
      </c>
      <c r="C293" s="19" t="s">
        <v>27</v>
      </c>
      <c r="D293" s="17" t="s">
        <v>414</v>
      </c>
      <c r="E293" s="20">
        <v>10</v>
      </c>
      <c r="F293" s="21">
        <v>45771</v>
      </c>
      <c r="G293" s="22" t="s">
        <v>466</v>
      </c>
      <c r="H293" s="23" t="s">
        <v>400</v>
      </c>
      <c r="I293" s="24">
        <v>18381110677</v>
      </c>
      <c r="J293" s="10" t="str">
        <f>_xlfn._xlws.FILTER(辅助信息!D:D,辅助信息!G:G=G293)</f>
        <v>宜宾兴港三江新区长江工业园建设项目</v>
      </c>
    </row>
    <row r="294" hidden="1" spans="1:10">
      <c r="A294" s="25" t="s">
        <v>405</v>
      </c>
      <c r="B294" s="18" t="s">
        <v>116</v>
      </c>
      <c r="C294" s="19" t="s">
        <v>32</v>
      </c>
      <c r="D294" s="27" t="s">
        <v>414</v>
      </c>
      <c r="E294" s="20">
        <v>6</v>
      </c>
      <c r="F294" s="21">
        <v>45771</v>
      </c>
      <c r="G294" s="22" t="s">
        <v>466</v>
      </c>
      <c r="H294" s="23" t="s">
        <v>400</v>
      </c>
      <c r="I294" s="24">
        <v>18381110677</v>
      </c>
      <c r="J294" s="10" t="str">
        <f>_xlfn._xlws.FILTER(辅助信息!D:D,辅助信息!G:G=G294)</f>
        <v>宜宾兴港三江新区长江工业园建设项目</v>
      </c>
    </row>
    <row r="295" hidden="1" spans="1:10">
      <c r="A295" s="25" t="s">
        <v>405</v>
      </c>
      <c r="B295" s="18" t="s">
        <v>116</v>
      </c>
      <c r="C295" s="19" t="s">
        <v>33</v>
      </c>
      <c r="D295" s="17" t="s">
        <v>414</v>
      </c>
      <c r="E295" s="20">
        <v>17</v>
      </c>
      <c r="F295" s="21">
        <v>45771</v>
      </c>
      <c r="G295" s="22" t="s">
        <v>466</v>
      </c>
      <c r="H295" s="23" t="s">
        <v>400</v>
      </c>
      <c r="I295" s="24">
        <v>18381110677</v>
      </c>
      <c r="J295" s="10" t="str">
        <f>_xlfn._xlws.FILTER(辅助信息!D:D,辅助信息!G:G=G295)</f>
        <v>宜宾兴港三江新区长江工业园建设项目</v>
      </c>
    </row>
    <row r="296" hidden="1" spans="1:10">
      <c r="A296" s="25" t="s">
        <v>405</v>
      </c>
      <c r="B296" s="18" t="s">
        <v>116</v>
      </c>
      <c r="C296" s="19" t="s">
        <v>28</v>
      </c>
      <c r="D296" s="27" t="s">
        <v>414</v>
      </c>
      <c r="E296" s="20">
        <v>20</v>
      </c>
      <c r="F296" s="21">
        <v>45771</v>
      </c>
      <c r="G296" s="22" t="s">
        <v>466</v>
      </c>
      <c r="H296" s="23" t="s">
        <v>400</v>
      </c>
      <c r="I296" s="24">
        <v>18381110677</v>
      </c>
      <c r="J296" s="10" t="str">
        <f>_xlfn._xlws.FILTER(辅助信息!D:D,辅助信息!G:G=G296)</f>
        <v>宜宾兴港三江新区长江工业园建设项目</v>
      </c>
    </row>
    <row r="297" hidden="1" spans="1:10">
      <c r="A297" s="25" t="s">
        <v>405</v>
      </c>
      <c r="B297" s="18" t="s">
        <v>116</v>
      </c>
      <c r="C297" s="19" t="s">
        <v>18</v>
      </c>
      <c r="D297" s="17" t="s">
        <v>414</v>
      </c>
      <c r="E297" s="20">
        <v>6</v>
      </c>
      <c r="F297" s="21">
        <v>45771</v>
      </c>
      <c r="G297" s="22" t="s">
        <v>466</v>
      </c>
      <c r="H297" s="23" t="s">
        <v>400</v>
      </c>
      <c r="I297" s="24">
        <v>18381110677</v>
      </c>
      <c r="J297" s="10" t="str">
        <f>_xlfn._xlws.FILTER(辅助信息!D:D,辅助信息!G:G=G297)</f>
        <v>宜宾兴港三江新区长江工业园建设项目</v>
      </c>
    </row>
    <row r="298" hidden="1" spans="1:10">
      <c r="A298" s="25" t="s">
        <v>405</v>
      </c>
      <c r="B298" s="18" t="s">
        <v>116</v>
      </c>
      <c r="C298" s="19" t="s">
        <v>76</v>
      </c>
      <c r="D298" s="27" t="s">
        <v>414</v>
      </c>
      <c r="E298" s="20">
        <v>22</v>
      </c>
      <c r="F298" s="21">
        <v>45771</v>
      </c>
      <c r="G298" s="22" t="s">
        <v>466</v>
      </c>
      <c r="H298" s="23" t="s">
        <v>400</v>
      </c>
      <c r="I298" s="24">
        <v>18381110677</v>
      </c>
      <c r="J298" s="10" t="str">
        <f>_xlfn._xlws.FILTER(辅助信息!D:D,辅助信息!G:G=G298)</f>
        <v>宜宾兴港三江新区长江工业园建设项目</v>
      </c>
    </row>
    <row r="299" hidden="1" spans="1:10">
      <c r="A299" s="25" t="s">
        <v>405</v>
      </c>
      <c r="B299" s="18" t="s">
        <v>116</v>
      </c>
      <c r="C299" s="19" t="s">
        <v>133</v>
      </c>
      <c r="D299" s="17" t="s">
        <v>414</v>
      </c>
      <c r="E299" s="20">
        <v>25</v>
      </c>
      <c r="F299" s="21">
        <v>45771</v>
      </c>
      <c r="G299" s="22" t="s">
        <v>466</v>
      </c>
      <c r="H299" s="23" t="s">
        <v>400</v>
      </c>
      <c r="I299" s="24">
        <v>18381110677</v>
      </c>
      <c r="J299" s="10" t="str">
        <f>_xlfn._xlws.FILTER(辅助信息!D:D,辅助信息!G:G=G299)</f>
        <v>宜宾兴港三江新区长江工业园建设项目</v>
      </c>
    </row>
    <row r="300" hidden="1" spans="1:10">
      <c r="A300" s="25" t="s">
        <v>413</v>
      </c>
      <c r="B300" s="18" t="s">
        <v>119</v>
      </c>
      <c r="C300" s="19" t="s">
        <v>40</v>
      </c>
      <c r="D300" s="17" t="s">
        <v>414</v>
      </c>
      <c r="E300" s="20">
        <v>2.5</v>
      </c>
      <c r="F300" s="21">
        <v>45771</v>
      </c>
      <c r="G300" s="22" t="s">
        <v>271</v>
      </c>
      <c r="H300" s="23" t="s">
        <v>270</v>
      </c>
      <c r="I300" s="24">
        <v>15982487227</v>
      </c>
      <c r="J300" s="10" t="str">
        <f>_xlfn._xlws.FILTER(辅助信息!D:D,辅助信息!G:G=G300)</f>
        <v>五冶钢构达州市公共卫生临床医疗中心项目</v>
      </c>
    </row>
    <row r="301" hidden="1" spans="1:10">
      <c r="A301" s="25" t="s">
        <v>413</v>
      </c>
      <c r="B301" s="18" t="s">
        <v>119</v>
      </c>
      <c r="C301" s="19" t="s">
        <v>41</v>
      </c>
      <c r="D301" s="17" t="s">
        <v>414</v>
      </c>
      <c r="E301" s="20">
        <v>2.5</v>
      </c>
      <c r="F301" s="21">
        <v>45771</v>
      </c>
      <c r="G301" s="22" t="s">
        <v>271</v>
      </c>
      <c r="H301" s="23" t="s">
        <v>270</v>
      </c>
      <c r="I301" s="24">
        <v>15982487227</v>
      </c>
      <c r="J301" s="10" t="str">
        <f>_xlfn._xlws.FILTER(辅助信息!D:D,辅助信息!G:G=G301)</f>
        <v>五冶钢构达州市公共卫生临床医疗中心项目</v>
      </c>
    </row>
    <row r="302" hidden="1" spans="1:10">
      <c r="A302" s="25" t="s">
        <v>413</v>
      </c>
      <c r="B302" s="18" t="s">
        <v>116</v>
      </c>
      <c r="C302" s="19" t="s">
        <v>27</v>
      </c>
      <c r="D302" s="17" t="s">
        <v>414</v>
      </c>
      <c r="E302" s="20">
        <v>24</v>
      </c>
      <c r="F302" s="21">
        <v>45771</v>
      </c>
      <c r="G302" s="22" t="s">
        <v>271</v>
      </c>
      <c r="H302" s="23" t="s">
        <v>270</v>
      </c>
      <c r="I302" s="24">
        <v>15982487227</v>
      </c>
      <c r="J302" s="10" t="str">
        <f>_xlfn._xlws.FILTER(辅助信息!D:D,辅助信息!G:G=G302)</f>
        <v>五冶钢构达州市公共卫生临床医疗中心项目</v>
      </c>
    </row>
    <row r="303" hidden="1" spans="1:10">
      <c r="A303" s="25" t="s">
        <v>413</v>
      </c>
      <c r="B303" s="18" t="s">
        <v>116</v>
      </c>
      <c r="C303" s="19" t="s">
        <v>19</v>
      </c>
      <c r="D303" s="17" t="s">
        <v>414</v>
      </c>
      <c r="E303" s="20">
        <v>6</v>
      </c>
      <c r="F303" s="21">
        <v>45771</v>
      </c>
      <c r="G303" s="22" t="s">
        <v>271</v>
      </c>
      <c r="H303" s="23" t="s">
        <v>270</v>
      </c>
      <c r="I303" s="24">
        <v>15982487227</v>
      </c>
      <c r="J303" s="10" t="str">
        <f>_xlfn._xlws.FILTER(辅助信息!D:D,辅助信息!G:G=G303)</f>
        <v>五冶钢构达州市公共卫生临床医疗中心项目</v>
      </c>
    </row>
    <row r="304" hidden="1" spans="1:10">
      <c r="A304" s="25" t="s">
        <v>413</v>
      </c>
      <c r="B304" s="18" t="s">
        <v>116</v>
      </c>
      <c r="C304" s="19" t="s">
        <v>27</v>
      </c>
      <c r="D304" s="17" t="s">
        <v>414</v>
      </c>
      <c r="E304" s="20">
        <v>24</v>
      </c>
      <c r="F304" s="21">
        <v>45771</v>
      </c>
      <c r="G304" s="22" t="s">
        <v>223</v>
      </c>
      <c r="H304" s="23" t="s">
        <v>224</v>
      </c>
      <c r="I304" s="24">
        <v>18381899787</v>
      </c>
      <c r="J304" s="10" t="str">
        <f>_xlfn._xlws.FILTER(辅助信息!D:D,辅助信息!G:G=G304)</f>
        <v>商投建工达州中医药科技园</v>
      </c>
    </row>
    <row r="305" hidden="1" spans="1:10">
      <c r="A305" s="25" t="s">
        <v>413</v>
      </c>
      <c r="B305" s="18" t="s">
        <v>116</v>
      </c>
      <c r="C305" s="19" t="s">
        <v>33</v>
      </c>
      <c r="D305" s="17" t="s">
        <v>414</v>
      </c>
      <c r="E305" s="20">
        <v>21</v>
      </c>
      <c r="F305" s="21">
        <v>45771</v>
      </c>
      <c r="G305" s="22" t="s">
        <v>223</v>
      </c>
      <c r="H305" s="23" t="s">
        <v>224</v>
      </c>
      <c r="I305" s="24">
        <v>18381899787</v>
      </c>
      <c r="J305" s="10" t="str">
        <f>_xlfn._xlws.FILTER(辅助信息!D:D,辅助信息!G:G=G305)</f>
        <v>商投建工达州中医药科技园</v>
      </c>
    </row>
    <row r="306" hidden="1" spans="1:10">
      <c r="A306" s="25" t="s">
        <v>413</v>
      </c>
      <c r="B306" s="18" t="s">
        <v>116</v>
      </c>
      <c r="C306" s="19" t="s">
        <v>52</v>
      </c>
      <c r="D306" s="17" t="s">
        <v>414</v>
      </c>
      <c r="E306" s="20">
        <v>65</v>
      </c>
      <c r="F306" s="21">
        <v>45771</v>
      </c>
      <c r="G306" s="22" t="s">
        <v>223</v>
      </c>
      <c r="H306" s="23" t="s">
        <v>224</v>
      </c>
      <c r="I306" s="24">
        <v>18381899787</v>
      </c>
      <c r="J306" s="10" t="str">
        <f>_xlfn._xlws.FILTER(辅助信息!D:D,辅助信息!G:G=G306)</f>
        <v>商投建工达州中医药科技园</v>
      </c>
    </row>
    <row r="307" hidden="1" spans="1:10">
      <c r="A307" s="25" t="s">
        <v>413</v>
      </c>
      <c r="B307" s="18" t="s">
        <v>119</v>
      </c>
      <c r="C307" s="19" t="s">
        <v>49</v>
      </c>
      <c r="D307" s="17" t="s">
        <v>414</v>
      </c>
      <c r="E307" s="20">
        <v>10</v>
      </c>
      <c r="F307" s="21">
        <v>45771</v>
      </c>
      <c r="G307" s="22" t="s">
        <v>463</v>
      </c>
      <c r="H307" s="23" t="s">
        <v>400</v>
      </c>
      <c r="I307" s="24">
        <v>18381110677</v>
      </c>
      <c r="J307" s="10" t="str">
        <f>_xlfn._xlws.FILTER(辅助信息!D:D,辅助信息!G:G=G307)</f>
        <v>宜宾兴港三江新区长江工业园建设项目</v>
      </c>
    </row>
    <row r="308" hidden="1" spans="1:10">
      <c r="A308" s="25" t="s">
        <v>413</v>
      </c>
      <c r="B308" s="18" t="s">
        <v>119</v>
      </c>
      <c r="C308" s="19" t="s">
        <v>40</v>
      </c>
      <c r="D308" s="17" t="s">
        <v>414</v>
      </c>
      <c r="E308" s="20">
        <v>20</v>
      </c>
      <c r="F308" s="21">
        <v>45771</v>
      </c>
      <c r="G308" s="22" t="s">
        <v>463</v>
      </c>
      <c r="H308" s="23" t="s">
        <v>400</v>
      </c>
      <c r="I308" s="24">
        <v>18381110677</v>
      </c>
      <c r="J308" s="10" t="str">
        <f>_xlfn._xlws.FILTER(辅助信息!D:D,辅助信息!G:G=G308)</f>
        <v>宜宾兴港三江新区长江工业园建设项目</v>
      </c>
    </row>
    <row r="309" hidden="1" spans="1:10">
      <c r="A309" s="25" t="s">
        <v>413</v>
      </c>
      <c r="B309" s="18" t="s">
        <v>119</v>
      </c>
      <c r="C309" s="19" t="s">
        <v>41</v>
      </c>
      <c r="D309" s="17" t="s">
        <v>414</v>
      </c>
      <c r="E309" s="20">
        <v>30</v>
      </c>
      <c r="F309" s="21">
        <v>45771</v>
      </c>
      <c r="G309" s="22" t="s">
        <v>463</v>
      </c>
      <c r="H309" s="23" t="s">
        <v>400</v>
      </c>
      <c r="I309" s="24">
        <v>18381110677</v>
      </c>
      <c r="J309" s="10" t="str">
        <f>_xlfn._xlws.FILTER(辅助信息!D:D,辅助信息!G:G=G309)</f>
        <v>宜宾兴港三江新区长江工业园建设项目</v>
      </c>
    </row>
    <row r="310" hidden="1" spans="1:10">
      <c r="A310" s="25" t="s">
        <v>413</v>
      </c>
      <c r="B310" s="18" t="s">
        <v>116</v>
      </c>
      <c r="C310" s="19" t="s">
        <v>27</v>
      </c>
      <c r="D310" s="17" t="s">
        <v>414</v>
      </c>
      <c r="E310" s="20">
        <v>10</v>
      </c>
      <c r="F310" s="21">
        <v>45771</v>
      </c>
      <c r="G310" s="22" t="s">
        <v>463</v>
      </c>
      <c r="H310" s="23" t="s">
        <v>400</v>
      </c>
      <c r="I310" s="24">
        <v>18381110677</v>
      </c>
      <c r="J310" s="10" t="str">
        <f>_xlfn._xlws.FILTER(辅助信息!D:D,辅助信息!G:G=G310)</f>
        <v>宜宾兴港三江新区长江工业园建设项目</v>
      </c>
    </row>
    <row r="311" hidden="1" spans="1:10">
      <c r="A311" s="25" t="s">
        <v>413</v>
      </c>
      <c r="B311" s="18" t="s">
        <v>119</v>
      </c>
      <c r="C311" s="19" t="s">
        <v>41</v>
      </c>
      <c r="D311" s="17" t="s">
        <v>414</v>
      </c>
      <c r="E311" s="20">
        <v>35</v>
      </c>
      <c r="F311" s="21">
        <v>45771</v>
      </c>
      <c r="G311" s="22" t="s">
        <v>464</v>
      </c>
      <c r="H311" s="23" t="s">
        <v>400</v>
      </c>
      <c r="I311" s="24">
        <v>18381110677</v>
      </c>
      <c r="J311" s="10" t="str">
        <f>_xlfn._xlws.FILTER(辅助信息!D:D,辅助信息!G:G=G311)</f>
        <v>宜宾兴港三江新区长江工业园建设项目</v>
      </c>
    </row>
    <row r="312" hidden="1" spans="1:10">
      <c r="A312" s="25" t="s">
        <v>413</v>
      </c>
      <c r="B312" s="18" t="s">
        <v>119</v>
      </c>
      <c r="C312" s="19" t="s">
        <v>40</v>
      </c>
      <c r="D312" s="17" t="s">
        <v>414</v>
      </c>
      <c r="E312" s="20">
        <v>10</v>
      </c>
      <c r="F312" s="21">
        <v>45771</v>
      </c>
      <c r="G312" s="22" t="s">
        <v>465</v>
      </c>
      <c r="H312" s="23" t="s">
        <v>400</v>
      </c>
      <c r="I312" s="24">
        <v>18381110677</v>
      </c>
      <c r="J312" s="10" t="str">
        <f>_xlfn._xlws.FILTER(辅助信息!D:D,辅助信息!G:G=G312)</f>
        <v>宜宾兴港三江新区长江工业园建设项目</v>
      </c>
    </row>
    <row r="313" hidden="1" spans="1:10">
      <c r="A313" s="25" t="s">
        <v>413</v>
      </c>
      <c r="B313" s="18" t="s">
        <v>119</v>
      </c>
      <c r="C313" s="19" t="s">
        <v>41</v>
      </c>
      <c r="D313" s="17" t="s">
        <v>414</v>
      </c>
      <c r="E313" s="20">
        <v>30</v>
      </c>
      <c r="F313" s="21">
        <v>45771</v>
      </c>
      <c r="G313" s="22" t="s">
        <v>465</v>
      </c>
      <c r="H313" s="23" t="s">
        <v>400</v>
      </c>
      <c r="I313" s="24">
        <v>18381110677</v>
      </c>
      <c r="J313" s="10" t="str">
        <f>_xlfn._xlws.FILTER(辅助信息!D:D,辅助信息!G:G=G313)</f>
        <v>宜宾兴港三江新区长江工业园建设项目</v>
      </c>
    </row>
    <row r="314" hidden="1" spans="1:10">
      <c r="A314" s="25" t="s">
        <v>413</v>
      </c>
      <c r="B314" s="18" t="s">
        <v>116</v>
      </c>
      <c r="C314" s="19" t="s">
        <v>27</v>
      </c>
      <c r="D314" s="17" t="s">
        <v>414</v>
      </c>
      <c r="E314" s="20">
        <v>10</v>
      </c>
      <c r="F314" s="21">
        <v>45771</v>
      </c>
      <c r="G314" s="22" t="s">
        <v>465</v>
      </c>
      <c r="H314" s="23" t="s">
        <v>400</v>
      </c>
      <c r="I314" s="24">
        <v>18381110677</v>
      </c>
      <c r="J314" s="10" t="str">
        <f>_xlfn._xlws.FILTER(辅助信息!D:D,辅助信息!G:G=G314)</f>
        <v>宜宾兴港三江新区长江工业园建设项目</v>
      </c>
    </row>
    <row r="315" hidden="1" spans="1:10">
      <c r="A315" s="25" t="s">
        <v>413</v>
      </c>
      <c r="B315" s="18" t="s">
        <v>116</v>
      </c>
      <c r="C315" s="19" t="s">
        <v>33</v>
      </c>
      <c r="D315" s="17" t="s">
        <v>414</v>
      </c>
      <c r="E315" s="20">
        <v>20</v>
      </c>
      <c r="F315" s="21">
        <v>45771</v>
      </c>
      <c r="G315" s="22" t="s">
        <v>465</v>
      </c>
      <c r="H315" s="23" t="s">
        <v>400</v>
      </c>
      <c r="I315" s="24">
        <v>18381110677</v>
      </c>
      <c r="J315" s="10" t="str">
        <f>_xlfn._xlws.FILTER(辅助信息!D:D,辅助信息!G:G=G315)</f>
        <v>宜宾兴港三江新区长江工业园建设项目</v>
      </c>
    </row>
    <row r="316" hidden="1" spans="1:10">
      <c r="A316" s="25" t="s">
        <v>413</v>
      </c>
      <c r="B316" s="18" t="s">
        <v>119</v>
      </c>
      <c r="C316" s="19" t="s">
        <v>40</v>
      </c>
      <c r="D316" s="17" t="s">
        <v>414</v>
      </c>
      <c r="E316" s="20">
        <v>6</v>
      </c>
      <c r="F316" s="21">
        <v>45771</v>
      </c>
      <c r="G316" s="22" t="s">
        <v>466</v>
      </c>
      <c r="H316" s="23" t="s">
        <v>400</v>
      </c>
      <c r="I316" s="24">
        <v>18381110677</v>
      </c>
      <c r="J316" s="10" t="str">
        <f>_xlfn._xlws.FILTER(辅助信息!D:D,辅助信息!G:G=G316)</f>
        <v>宜宾兴港三江新区长江工业园建设项目</v>
      </c>
    </row>
    <row r="317" hidden="1" spans="1:10">
      <c r="A317" s="25" t="s">
        <v>413</v>
      </c>
      <c r="B317" s="18" t="s">
        <v>119</v>
      </c>
      <c r="C317" s="19" t="s">
        <v>41</v>
      </c>
      <c r="D317" s="17" t="s">
        <v>414</v>
      </c>
      <c r="E317" s="20">
        <v>30</v>
      </c>
      <c r="F317" s="21">
        <v>45771</v>
      </c>
      <c r="G317" s="22" t="s">
        <v>466</v>
      </c>
      <c r="H317" s="23" t="s">
        <v>400</v>
      </c>
      <c r="I317" s="24">
        <v>18381110677</v>
      </c>
      <c r="J317" s="10" t="str">
        <f>_xlfn._xlws.FILTER(辅助信息!D:D,辅助信息!G:G=G317)</f>
        <v>宜宾兴港三江新区长江工业园建设项目</v>
      </c>
    </row>
    <row r="318" hidden="1" spans="1:10">
      <c r="A318" s="25" t="s">
        <v>413</v>
      </c>
      <c r="B318" s="18" t="s">
        <v>119</v>
      </c>
      <c r="C318" s="19" t="s">
        <v>49</v>
      </c>
      <c r="D318" s="17" t="s">
        <v>414</v>
      </c>
      <c r="E318" s="20">
        <v>20</v>
      </c>
      <c r="F318" s="21">
        <v>45771</v>
      </c>
      <c r="G318" s="22" t="s">
        <v>440</v>
      </c>
      <c r="H318" s="23" t="s">
        <v>374</v>
      </c>
      <c r="I318" s="24">
        <v>18349955455</v>
      </c>
      <c r="J318" s="10" t="str">
        <f>_xlfn._xlws.FILTER(辅助信息!D:D,辅助信息!G:G=G318)</f>
        <v>五冶钢构南充医学科学产业园建设项目</v>
      </c>
    </row>
    <row r="319" hidden="1" spans="1:10">
      <c r="A319" s="25" t="s">
        <v>413</v>
      </c>
      <c r="B319" s="18" t="s">
        <v>119</v>
      </c>
      <c r="C319" s="19" t="s">
        <v>40</v>
      </c>
      <c r="D319" s="17" t="s">
        <v>414</v>
      </c>
      <c r="E319" s="20">
        <v>2</v>
      </c>
      <c r="F319" s="21">
        <v>45771</v>
      </c>
      <c r="G319" s="22" t="s">
        <v>440</v>
      </c>
      <c r="H319" s="23" t="s">
        <v>374</v>
      </c>
      <c r="I319" s="24">
        <v>18349955455</v>
      </c>
      <c r="J319" s="10" t="str">
        <f>_xlfn._xlws.FILTER(辅助信息!D:D,辅助信息!G:G=G319)</f>
        <v>五冶钢构南充医学科学产业园建设项目</v>
      </c>
    </row>
    <row r="320" hidden="1" spans="1:10">
      <c r="A320" s="25" t="s">
        <v>413</v>
      </c>
      <c r="B320" s="18" t="s">
        <v>119</v>
      </c>
      <c r="C320" s="19" t="s">
        <v>41</v>
      </c>
      <c r="D320" s="17" t="s">
        <v>414</v>
      </c>
      <c r="E320" s="20">
        <v>3</v>
      </c>
      <c r="F320" s="21">
        <v>45771</v>
      </c>
      <c r="G320" s="22" t="s">
        <v>440</v>
      </c>
      <c r="H320" s="23" t="s">
        <v>374</v>
      </c>
      <c r="I320" s="24">
        <v>18349955455</v>
      </c>
      <c r="J320" s="10" t="str">
        <f>_xlfn._xlws.FILTER(辅助信息!D:D,辅助信息!G:G=G320)</f>
        <v>五冶钢构南充医学科学产业园建设项目</v>
      </c>
    </row>
    <row r="321" hidden="1" spans="1:10">
      <c r="A321" s="25" t="s">
        <v>413</v>
      </c>
      <c r="B321" s="18" t="s">
        <v>116</v>
      </c>
      <c r="C321" s="19" t="s">
        <v>27</v>
      </c>
      <c r="D321" s="17" t="s">
        <v>414</v>
      </c>
      <c r="E321" s="20">
        <v>10</v>
      </c>
      <c r="F321" s="21">
        <v>45771</v>
      </c>
      <c r="G321" s="22" t="s">
        <v>440</v>
      </c>
      <c r="H321" s="23" t="s">
        <v>374</v>
      </c>
      <c r="I321" s="24">
        <v>18349955455</v>
      </c>
      <c r="J321" s="10" t="str">
        <f>_xlfn._xlws.FILTER(辅助信息!D:D,辅助信息!G:G=G321)</f>
        <v>五冶钢构南充医学科学产业园建设项目</v>
      </c>
    </row>
    <row r="322" spans="1:10">
      <c r="A322" s="25" t="s">
        <v>406</v>
      </c>
      <c r="B322" s="18" t="s">
        <v>119</v>
      </c>
      <c r="C322" s="19" t="s">
        <v>41</v>
      </c>
      <c r="D322" s="17" t="s">
        <v>414</v>
      </c>
      <c r="E322" s="20">
        <v>6</v>
      </c>
      <c r="F322" s="21">
        <v>45772</v>
      </c>
      <c r="G322" s="22" t="s">
        <v>429</v>
      </c>
      <c r="H322" s="23" t="s">
        <v>430</v>
      </c>
      <c r="I322" s="24">
        <v>13835906370</v>
      </c>
      <c r="J322" s="10" vm="1" t="e">
        <f>_xlfn._xlws.FILTER(辅助信息!D:D,辅助信息!G:G=G322)</f>
        <v>#VALUE!</v>
      </c>
    </row>
    <row r="323" spans="1:10">
      <c r="A323" s="25" t="s">
        <v>406</v>
      </c>
      <c r="B323" s="18" t="s">
        <v>116</v>
      </c>
      <c r="C323" s="19" t="s">
        <v>431</v>
      </c>
      <c r="D323" s="17" t="s">
        <v>414</v>
      </c>
      <c r="E323" s="20">
        <v>18</v>
      </c>
      <c r="F323" s="21">
        <v>45772</v>
      </c>
      <c r="G323" s="22" t="s">
        <v>429</v>
      </c>
      <c r="H323" s="23" t="s">
        <v>430</v>
      </c>
      <c r="I323" s="24">
        <v>13835906370</v>
      </c>
      <c r="J323" s="10" vm="1" t="e">
        <f>_xlfn._xlws.FILTER(辅助信息!D:D,辅助信息!G:G=G323)</f>
        <v>#VALUE!</v>
      </c>
    </row>
    <row r="324" spans="1:10">
      <c r="A324" s="25" t="s">
        <v>406</v>
      </c>
      <c r="B324" s="18" t="s">
        <v>116</v>
      </c>
      <c r="C324" s="19" t="s">
        <v>447</v>
      </c>
      <c r="D324" s="17" t="s">
        <v>414</v>
      </c>
      <c r="E324" s="20">
        <v>3</v>
      </c>
      <c r="F324" s="21">
        <v>45772</v>
      </c>
      <c r="G324" s="22" t="s">
        <v>429</v>
      </c>
      <c r="H324" s="23" t="s">
        <v>430</v>
      </c>
      <c r="I324" s="24">
        <v>13835906370</v>
      </c>
      <c r="J324" s="10" vm="1" t="e">
        <f>_xlfn._xlws.FILTER(辅助信息!D:D,辅助信息!G:G=G324)</f>
        <v>#VALUE!</v>
      </c>
    </row>
    <row r="325" spans="1:10">
      <c r="A325" s="25" t="s">
        <v>406</v>
      </c>
      <c r="B325" s="18" t="s">
        <v>116</v>
      </c>
      <c r="C325" s="19" t="s">
        <v>442</v>
      </c>
      <c r="D325" s="17" t="s">
        <v>414</v>
      </c>
      <c r="E325" s="20">
        <v>3</v>
      </c>
      <c r="F325" s="21">
        <v>45772</v>
      </c>
      <c r="G325" s="22" t="s">
        <v>429</v>
      </c>
      <c r="H325" s="23" t="s">
        <v>430</v>
      </c>
      <c r="I325" s="24">
        <v>13835906370</v>
      </c>
      <c r="J325" s="10" vm="1" t="e">
        <f>_xlfn._xlws.FILTER(辅助信息!D:D,辅助信息!G:G=G325)</f>
        <v>#VALUE!</v>
      </c>
    </row>
    <row r="326" spans="1:10">
      <c r="A326" s="25" t="s">
        <v>406</v>
      </c>
      <c r="B326" s="18" t="s">
        <v>116</v>
      </c>
      <c r="C326" s="19" t="s">
        <v>467</v>
      </c>
      <c r="D326" s="17" t="s">
        <v>414</v>
      </c>
      <c r="E326" s="20">
        <v>6</v>
      </c>
      <c r="F326" s="21">
        <v>45772</v>
      </c>
      <c r="G326" s="22" t="s">
        <v>429</v>
      </c>
      <c r="H326" s="23" t="s">
        <v>430</v>
      </c>
      <c r="I326" s="24">
        <v>13835906370</v>
      </c>
      <c r="J326" s="10" vm="1" t="e">
        <f>_xlfn._xlws.FILTER(辅助信息!D:D,辅助信息!G:G=G326)</f>
        <v>#VALUE!</v>
      </c>
    </row>
    <row r="327" spans="1:10">
      <c r="A327" s="25" t="s">
        <v>406</v>
      </c>
      <c r="B327" s="18" t="s">
        <v>116</v>
      </c>
      <c r="C327" s="19" t="s">
        <v>444</v>
      </c>
      <c r="D327" s="17" t="s">
        <v>414</v>
      </c>
      <c r="E327" s="20">
        <v>11</v>
      </c>
      <c r="F327" s="21">
        <v>45772</v>
      </c>
      <c r="G327" s="22" t="s">
        <v>429</v>
      </c>
      <c r="H327" s="23" t="s">
        <v>430</v>
      </c>
      <c r="I327" s="24">
        <v>13835906370</v>
      </c>
      <c r="J327" s="10" vm="1" t="e">
        <f>_xlfn._xlws.FILTER(辅助信息!D:D,辅助信息!G:G=G327)</f>
        <v>#VALUE!</v>
      </c>
    </row>
    <row r="328" spans="1:10">
      <c r="A328" s="25" t="s">
        <v>406</v>
      </c>
      <c r="B328" s="18" t="s">
        <v>116</v>
      </c>
      <c r="C328" s="19" t="s">
        <v>443</v>
      </c>
      <c r="D328" s="17" t="s">
        <v>414</v>
      </c>
      <c r="E328" s="20">
        <v>22</v>
      </c>
      <c r="F328" s="21">
        <v>45772</v>
      </c>
      <c r="G328" s="22" t="s">
        <v>429</v>
      </c>
      <c r="H328" s="23" t="s">
        <v>430</v>
      </c>
      <c r="I328" s="24">
        <v>13835906370</v>
      </c>
      <c r="J328" s="10" vm="1" t="e">
        <f>_xlfn._xlws.FILTER(辅助信息!D:D,辅助信息!G:G=G328)</f>
        <v>#VALUE!</v>
      </c>
    </row>
    <row r="329" spans="1:10">
      <c r="A329" s="25" t="s">
        <v>406</v>
      </c>
      <c r="B329" s="18" t="s">
        <v>116</v>
      </c>
      <c r="C329" s="19" t="s">
        <v>468</v>
      </c>
      <c r="D329" s="17" t="s">
        <v>414</v>
      </c>
      <c r="E329" s="20">
        <v>15</v>
      </c>
      <c r="F329" s="21">
        <v>45772</v>
      </c>
      <c r="G329" s="22" t="s">
        <v>469</v>
      </c>
      <c r="H329" s="23" t="s">
        <v>470</v>
      </c>
      <c r="I329" s="24" t="s">
        <v>471</v>
      </c>
      <c r="J329" s="10" vm="1" t="e">
        <f>_xlfn._xlws.FILTER(辅助信息!D:D,辅助信息!G:G=G329)</f>
        <v>#VALUE!</v>
      </c>
    </row>
    <row r="330" spans="1:10">
      <c r="A330" s="25" t="s">
        <v>406</v>
      </c>
      <c r="B330" s="18" t="s">
        <v>420</v>
      </c>
      <c r="C330" s="19" t="s">
        <v>472</v>
      </c>
      <c r="D330" s="17" t="s">
        <v>414</v>
      </c>
      <c r="E330" s="20">
        <v>18.5</v>
      </c>
      <c r="F330" s="21">
        <v>45772</v>
      </c>
      <c r="G330" s="22" t="s">
        <v>469</v>
      </c>
      <c r="H330" s="23" t="s">
        <v>470</v>
      </c>
      <c r="I330" s="24" t="s">
        <v>471</v>
      </c>
      <c r="J330" s="10" vm="1" t="e">
        <f>_xlfn._xlws.FILTER(辅助信息!D:D,辅助信息!G:G=G330)</f>
        <v>#VALUE!</v>
      </c>
    </row>
    <row r="331" spans="1:10">
      <c r="A331" s="25" t="s">
        <v>413</v>
      </c>
      <c r="B331" s="18" t="s">
        <v>116</v>
      </c>
      <c r="C331" s="19" t="s">
        <v>45</v>
      </c>
      <c r="D331" s="17" t="s">
        <v>414</v>
      </c>
      <c r="E331" s="20">
        <v>3</v>
      </c>
      <c r="F331" s="21">
        <v>45772</v>
      </c>
      <c r="G331" s="22" t="s">
        <v>230</v>
      </c>
      <c r="H331" s="23" t="s">
        <v>231</v>
      </c>
      <c r="I331" s="24">
        <v>18381904567</v>
      </c>
      <c r="J331" s="10" t="str">
        <f>_xlfn._xlws.FILTER(辅助信息!D:D,辅助信息!G:G=G331)</f>
        <v>商投建工达州中医药科技园</v>
      </c>
    </row>
    <row r="332" spans="1:10">
      <c r="A332" s="25" t="s">
        <v>413</v>
      </c>
      <c r="B332" s="18" t="s">
        <v>116</v>
      </c>
      <c r="C332" s="19" t="s">
        <v>21</v>
      </c>
      <c r="D332" s="17" t="s">
        <v>414</v>
      </c>
      <c r="E332" s="20">
        <v>12</v>
      </c>
      <c r="F332" s="21">
        <v>45772</v>
      </c>
      <c r="G332" s="22" t="s">
        <v>230</v>
      </c>
      <c r="H332" s="23" t="s">
        <v>231</v>
      </c>
      <c r="I332" s="24">
        <v>18381904567</v>
      </c>
      <c r="J332" s="10" t="str">
        <f>_xlfn._xlws.FILTER(辅助信息!D:D,辅助信息!G:G=G332)</f>
        <v>商投建工达州中医药科技园</v>
      </c>
    </row>
    <row r="333" spans="1:10">
      <c r="A333" s="25" t="s">
        <v>413</v>
      </c>
      <c r="B333" s="18" t="s">
        <v>116</v>
      </c>
      <c r="C333" s="19" t="s">
        <v>58</v>
      </c>
      <c r="D333" s="17" t="s">
        <v>414</v>
      </c>
      <c r="E333" s="20">
        <v>9</v>
      </c>
      <c r="F333" s="21">
        <v>45772</v>
      </c>
      <c r="G333" s="22" t="s">
        <v>230</v>
      </c>
      <c r="H333" s="23" t="s">
        <v>231</v>
      </c>
      <c r="I333" s="24">
        <v>18381904567</v>
      </c>
      <c r="J333" s="10" t="str">
        <f>_xlfn._xlws.FILTER(辅助信息!D:D,辅助信息!G:G=G333)</f>
        <v>商投建工达州中医药科技园</v>
      </c>
    </row>
    <row r="334" spans="1:10">
      <c r="A334" s="25" t="s">
        <v>413</v>
      </c>
      <c r="B334" s="18" t="s">
        <v>116</v>
      </c>
      <c r="C334" s="19" t="s">
        <v>46</v>
      </c>
      <c r="D334" s="17" t="s">
        <v>414</v>
      </c>
      <c r="E334" s="20">
        <v>9</v>
      </c>
      <c r="F334" s="21">
        <v>45772</v>
      </c>
      <c r="G334" s="22" t="s">
        <v>230</v>
      </c>
      <c r="H334" s="23" t="s">
        <v>231</v>
      </c>
      <c r="I334" s="24">
        <v>18381904567</v>
      </c>
      <c r="J334" s="10" t="str">
        <f>_xlfn._xlws.FILTER(辅助信息!D:D,辅助信息!G:G=G334)</f>
        <v>商投建工达州中医药科技园</v>
      </c>
    </row>
    <row r="335" spans="1:10">
      <c r="A335" s="25" t="s">
        <v>413</v>
      </c>
      <c r="B335" s="18" t="s">
        <v>116</v>
      </c>
      <c r="C335" s="19" t="s">
        <v>46</v>
      </c>
      <c r="D335" s="17" t="s">
        <v>414</v>
      </c>
      <c r="E335" s="20">
        <v>21</v>
      </c>
      <c r="F335" s="21">
        <v>45772</v>
      </c>
      <c r="G335" s="22" t="s">
        <v>234</v>
      </c>
      <c r="H335" s="23" t="s">
        <v>231</v>
      </c>
      <c r="I335" s="24">
        <v>18381904567</v>
      </c>
      <c r="J335" s="10" t="str">
        <f>_xlfn._xlws.FILTER(辅助信息!D:D,辅助信息!G:G=G335)</f>
        <v>商投建工达州中医药科技园</v>
      </c>
    </row>
    <row r="336" spans="1:10">
      <c r="A336" s="25" t="s">
        <v>413</v>
      </c>
      <c r="B336" s="18" t="s">
        <v>116</v>
      </c>
      <c r="C336" s="19" t="s">
        <v>22</v>
      </c>
      <c r="D336" s="17" t="s">
        <v>414</v>
      </c>
      <c r="E336" s="20">
        <v>30</v>
      </c>
      <c r="F336" s="21">
        <v>45772</v>
      </c>
      <c r="G336" s="22" t="s">
        <v>234</v>
      </c>
      <c r="H336" s="23" t="s">
        <v>231</v>
      </c>
      <c r="I336" s="24">
        <v>18381904567</v>
      </c>
      <c r="J336" s="10" t="str">
        <f>_xlfn._xlws.FILTER(辅助信息!D:D,辅助信息!G:G=G336)</f>
        <v>商投建工达州中医药科技园</v>
      </c>
    </row>
    <row r="337" spans="1:10">
      <c r="A337" s="25" t="s">
        <v>413</v>
      </c>
      <c r="B337" s="18" t="s">
        <v>154</v>
      </c>
      <c r="C337" s="19" t="s">
        <v>51</v>
      </c>
      <c r="D337" s="17" t="s">
        <v>414</v>
      </c>
      <c r="E337" s="20">
        <v>3</v>
      </c>
      <c r="F337" s="21">
        <v>45772</v>
      </c>
      <c r="G337" s="22" t="s">
        <v>223</v>
      </c>
      <c r="H337" s="23" t="s">
        <v>224</v>
      </c>
      <c r="I337" s="24">
        <v>18381899787</v>
      </c>
      <c r="J337" s="10" t="str">
        <f>_xlfn._xlws.FILTER(辅助信息!D:D,辅助信息!G:G=G337)</f>
        <v>商投建工达州中医药科技园</v>
      </c>
    </row>
    <row r="338" spans="1:10">
      <c r="A338" s="25" t="s">
        <v>413</v>
      </c>
      <c r="B338" s="18" t="s">
        <v>119</v>
      </c>
      <c r="C338" s="19" t="s">
        <v>41</v>
      </c>
      <c r="D338" s="17" t="s">
        <v>414</v>
      </c>
      <c r="E338" s="20">
        <v>3</v>
      </c>
      <c r="F338" s="21">
        <v>45772</v>
      </c>
      <c r="G338" s="22" t="s">
        <v>223</v>
      </c>
      <c r="H338" s="23" t="s">
        <v>224</v>
      </c>
      <c r="I338" s="24">
        <v>18381899787</v>
      </c>
      <c r="J338" s="10" t="str">
        <f>_xlfn._xlws.FILTER(辅助信息!D:D,辅助信息!G:G=G338)</f>
        <v>商投建工达州中医药科技园</v>
      </c>
    </row>
    <row r="339" spans="1:10">
      <c r="A339" s="25" t="s">
        <v>413</v>
      </c>
      <c r="B339" s="18" t="s">
        <v>116</v>
      </c>
      <c r="C339" s="19" t="s">
        <v>32</v>
      </c>
      <c r="D339" s="17" t="s">
        <v>414</v>
      </c>
      <c r="E339" s="20">
        <v>17</v>
      </c>
      <c r="F339" s="21">
        <v>45772</v>
      </c>
      <c r="G339" s="22" t="s">
        <v>223</v>
      </c>
      <c r="H339" s="23" t="s">
        <v>224</v>
      </c>
      <c r="I339" s="24">
        <v>18381899787</v>
      </c>
      <c r="J339" s="10" t="str">
        <f>_xlfn._xlws.FILTER(辅助信息!D:D,辅助信息!G:G=G339)</f>
        <v>商投建工达州中医药科技园</v>
      </c>
    </row>
    <row r="340" spans="1:10">
      <c r="A340" s="25" t="s">
        <v>413</v>
      </c>
      <c r="B340" s="18" t="s">
        <v>116</v>
      </c>
      <c r="C340" s="19" t="s">
        <v>18</v>
      </c>
      <c r="D340" s="17" t="s">
        <v>414</v>
      </c>
      <c r="E340" s="20">
        <v>12</v>
      </c>
      <c r="F340" s="21">
        <v>45772</v>
      </c>
      <c r="G340" s="22" t="s">
        <v>223</v>
      </c>
      <c r="H340" s="23" t="s">
        <v>224</v>
      </c>
      <c r="I340" s="24">
        <v>18381899787</v>
      </c>
      <c r="J340" s="10" t="str">
        <f>_xlfn._xlws.FILTER(辅助信息!D:D,辅助信息!G:G=G340)</f>
        <v>商投建工达州中医药科技园</v>
      </c>
    </row>
    <row r="341" spans="1:10">
      <c r="A341" s="25" t="s">
        <v>405</v>
      </c>
      <c r="B341" s="18" t="s">
        <v>116</v>
      </c>
      <c r="C341" s="19" t="s">
        <v>143</v>
      </c>
      <c r="D341" s="17" t="s">
        <v>414</v>
      </c>
      <c r="E341" s="20">
        <v>12</v>
      </c>
      <c r="F341" s="21">
        <v>45772</v>
      </c>
      <c r="G341" s="22" t="s">
        <v>462</v>
      </c>
      <c r="H341" s="23" t="s">
        <v>397</v>
      </c>
      <c r="I341" s="24">
        <v>15924731822</v>
      </c>
      <c r="J341" s="10" t="str">
        <f>_xlfn._xlws.FILTER(辅助信息!D:D,辅助信息!G:G=G341)</f>
        <v>宜宾兴港三江新区长江工业园建设项目</v>
      </c>
    </row>
    <row r="342" spans="1:10">
      <c r="A342" s="25" t="s">
        <v>405</v>
      </c>
      <c r="B342" s="18" t="s">
        <v>116</v>
      </c>
      <c r="C342" s="19" t="s">
        <v>141</v>
      </c>
      <c r="D342" s="17" t="s">
        <v>414</v>
      </c>
      <c r="E342" s="20">
        <v>75</v>
      </c>
      <c r="F342" s="21">
        <v>45772</v>
      </c>
      <c r="G342" s="22" t="s">
        <v>462</v>
      </c>
      <c r="H342" s="23" t="s">
        <v>397</v>
      </c>
      <c r="I342" s="24">
        <v>15924731822</v>
      </c>
      <c r="J342" s="10" t="str">
        <f>_xlfn._xlws.FILTER(辅助信息!D:D,辅助信息!G:G=G342)</f>
        <v>宜宾兴港三江新区长江工业园建设项目</v>
      </c>
    </row>
    <row r="343" spans="1:10">
      <c r="A343" s="25" t="s">
        <v>405</v>
      </c>
      <c r="B343" s="18" t="s">
        <v>116</v>
      </c>
      <c r="C343" s="19" t="s">
        <v>142</v>
      </c>
      <c r="D343" s="17" t="s">
        <v>414</v>
      </c>
      <c r="E343" s="20">
        <v>18</v>
      </c>
      <c r="F343" s="21">
        <v>45772</v>
      </c>
      <c r="G343" s="22" t="s">
        <v>462</v>
      </c>
      <c r="H343" s="23" t="s">
        <v>397</v>
      </c>
      <c r="I343" s="24">
        <v>15924731822</v>
      </c>
      <c r="J343" s="10" t="str">
        <f>_xlfn._xlws.FILTER(辅助信息!D:D,辅助信息!G:G=G343)</f>
        <v>宜宾兴港三江新区长江工业园建设项目</v>
      </c>
    </row>
    <row r="344" spans="1:10">
      <c r="A344" s="10" t="s">
        <v>405</v>
      </c>
      <c r="B344" s="10" t="s">
        <v>116</v>
      </c>
      <c r="C344" s="10" t="s">
        <v>27</v>
      </c>
      <c r="D344" s="10" t="s">
        <v>414</v>
      </c>
      <c r="E344" s="11">
        <v>53</v>
      </c>
      <c r="F344" s="12">
        <v>45773</v>
      </c>
      <c r="G344" s="10" t="s">
        <v>463</v>
      </c>
      <c r="H344" s="10" t="s">
        <v>400</v>
      </c>
      <c r="I344" s="10">
        <v>18381110677</v>
      </c>
      <c r="J344" s="10" t="str">
        <f>_xlfn._xlws.FILTER(辅助信息!D:D,辅助信息!G:G=G344)</f>
        <v>宜宾兴港三江新区长江工业园建设项目</v>
      </c>
    </row>
    <row r="345" spans="1:10">
      <c r="A345" s="10" t="s">
        <v>405</v>
      </c>
      <c r="B345" s="10" t="s">
        <v>116</v>
      </c>
      <c r="C345" s="10" t="s">
        <v>30</v>
      </c>
      <c r="D345" s="10" t="s">
        <v>414</v>
      </c>
      <c r="E345" s="11">
        <v>86</v>
      </c>
      <c r="F345" s="12">
        <v>45773</v>
      </c>
      <c r="G345" s="10" t="s">
        <v>463</v>
      </c>
      <c r="H345" s="10" t="s">
        <v>400</v>
      </c>
      <c r="I345" s="10">
        <v>18381110677</v>
      </c>
      <c r="J345" s="10" t="str">
        <f>_xlfn._xlws.FILTER(辅助信息!D:D,辅助信息!G:G=G345)</f>
        <v>宜宾兴港三江新区长江工业园建设项目</v>
      </c>
    </row>
    <row r="346" spans="1:10">
      <c r="A346" s="10" t="s">
        <v>405</v>
      </c>
      <c r="B346" s="10" t="s">
        <v>116</v>
      </c>
      <c r="C346" s="10" t="s">
        <v>473</v>
      </c>
      <c r="D346" s="10" t="s">
        <v>414</v>
      </c>
      <c r="E346" s="11">
        <v>70</v>
      </c>
      <c r="F346" s="12">
        <v>45773</v>
      </c>
      <c r="G346" s="10" t="s">
        <v>464</v>
      </c>
      <c r="H346" s="10" t="s">
        <v>400</v>
      </c>
      <c r="I346" s="10">
        <v>18381110677</v>
      </c>
      <c r="J346" s="10" t="str">
        <f>_xlfn._xlws.FILTER(辅助信息!D:D,辅助信息!G:G=G346)</f>
        <v>宜宾兴港三江新区长江工业园建设项目</v>
      </c>
    </row>
    <row r="347" spans="1:10">
      <c r="A347" s="10" t="s">
        <v>405</v>
      </c>
      <c r="B347" s="10" t="s">
        <v>116</v>
      </c>
      <c r="C347" s="10" t="s">
        <v>138</v>
      </c>
      <c r="D347" s="10" t="s">
        <v>414</v>
      </c>
      <c r="E347" s="11">
        <v>45</v>
      </c>
      <c r="F347" s="12">
        <v>45773</v>
      </c>
      <c r="G347" s="10" t="s">
        <v>465</v>
      </c>
      <c r="H347" s="10" t="s">
        <v>400</v>
      </c>
      <c r="I347" s="10">
        <v>18381110677</v>
      </c>
      <c r="J347" s="10" t="str">
        <f>_xlfn._xlws.FILTER(辅助信息!D:D,辅助信息!G:G=G347)</f>
        <v>宜宾兴港三江新区长江工业园建设项目</v>
      </c>
    </row>
    <row r="348" spans="1:10">
      <c r="A348" s="10" t="s">
        <v>405</v>
      </c>
      <c r="B348" s="10" t="s">
        <v>116</v>
      </c>
      <c r="C348" s="10" t="s">
        <v>133</v>
      </c>
      <c r="D348" s="10" t="s">
        <v>414</v>
      </c>
      <c r="E348" s="11">
        <v>65</v>
      </c>
      <c r="F348" s="12">
        <v>45773</v>
      </c>
      <c r="G348" s="10" t="s">
        <v>466</v>
      </c>
      <c r="H348" s="10" t="s">
        <v>400</v>
      </c>
      <c r="I348" s="10">
        <v>18381110677</v>
      </c>
      <c r="J348" s="10" t="str">
        <f>_xlfn._xlws.FILTER(辅助信息!D:D,辅助信息!G:G=G348)</f>
        <v>宜宾兴港三江新区长江工业园建设项目</v>
      </c>
    </row>
    <row r="349" spans="1:10">
      <c r="A349" s="10" t="s">
        <v>405</v>
      </c>
      <c r="B349" s="10" t="s">
        <v>116</v>
      </c>
      <c r="C349" s="10" t="s">
        <v>30</v>
      </c>
      <c r="D349" s="10" t="s">
        <v>414</v>
      </c>
      <c r="E349" s="11">
        <v>87</v>
      </c>
      <c r="F349" s="12">
        <v>45773</v>
      </c>
      <c r="G349" s="10" t="s">
        <v>461</v>
      </c>
      <c r="H349" s="10" t="s">
        <v>397</v>
      </c>
      <c r="I349" s="10">
        <v>15924731822</v>
      </c>
      <c r="J349" s="10" t="str">
        <f>_xlfn._xlws.FILTER(辅助信息!D:D,辅助信息!G:G=G349)</f>
        <v>宜宾兴港三江新区长江工业园建设项目</v>
      </c>
    </row>
    <row r="350" spans="1:10">
      <c r="A350" s="10" t="s">
        <v>405</v>
      </c>
      <c r="B350" s="10" t="s">
        <v>116</v>
      </c>
      <c r="C350" s="10" t="s">
        <v>46</v>
      </c>
      <c r="D350" s="10" t="s">
        <v>414</v>
      </c>
      <c r="E350" s="11">
        <v>140</v>
      </c>
      <c r="F350" s="12">
        <v>45773</v>
      </c>
      <c r="G350" s="10" t="s">
        <v>474</v>
      </c>
      <c r="H350" s="10" t="s">
        <v>397</v>
      </c>
      <c r="I350" s="10">
        <v>15924731822</v>
      </c>
      <c r="J350" s="10" t="str">
        <f>_xlfn._xlws.FILTER(辅助信息!D:D,辅助信息!G:G=G350)</f>
        <v>宜宾兴港三江新区长江工业园建设项目</v>
      </c>
    </row>
    <row r="351" spans="1:10">
      <c r="A351" s="10" t="s">
        <v>404</v>
      </c>
      <c r="B351" s="10" t="s">
        <v>116</v>
      </c>
      <c r="C351" s="10" t="s">
        <v>65</v>
      </c>
      <c r="D351" s="10" t="s">
        <v>414</v>
      </c>
      <c r="E351" s="11">
        <v>27</v>
      </c>
      <c r="F351" s="12">
        <v>45774</v>
      </c>
      <c r="G351" s="10" t="s">
        <v>312</v>
      </c>
      <c r="H351" s="10" t="s">
        <v>313</v>
      </c>
      <c r="I351" s="10">
        <v>18302833536</v>
      </c>
      <c r="J351" s="10" t="str">
        <f>_xlfn._xlws.FILTER(辅助信息!D:D,辅助信息!G:G=G351)</f>
        <v>五冶达州国道542项目</v>
      </c>
    </row>
    <row r="352" spans="1:10">
      <c r="A352" s="10" t="s">
        <v>404</v>
      </c>
      <c r="B352" s="10" t="s">
        <v>119</v>
      </c>
      <c r="C352" s="10" t="s">
        <v>40</v>
      </c>
      <c r="D352" s="10" t="s">
        <v>414</v>
      </c>
      <c r="E352" s="11">
        <v>15</v>
      </c>
      <c r="F352" s="12">
        <v>45774</v>
      </c>
      <c r="G352" s="10" t="s">
        <v>218</v>
      </c>
      <c r="H352" s="10" t="s">
        <v>219</v>
      </c>
      <c r="I352" s="10">
        <v>15108211617</v>
      </c>
      <c r="J352" s="10" t="str">
        <f>_xlfn._xlws.FILTER(辅助信息!D:D,辅助信息!G:G=G352)</f>
        <v>商投建工达州中医药科技园</v>
      </c>
    </row>
    <row r="353" spans="1:10">
      <c r="A353" s="10" t="s">
        <v>404</v>
      </c>
      <c r="B353" s="10" t="s">
        <v>119</v>
      </c>
      <c r="C353" s="10" t="s">
        <v>41</v>
      </c>
      <c r="D353" s="10" t="s">
        <v>414</v>
      </c>
      <c r="E353" s="11">
        <v>3</v>
      </c>
      <c r="F353" s="12">
        <v>45774</v>
      </c>
      <c r="G353" s="10" t="s">
        <v>218</v>
      </c>
      <c r="H353" s="10" t="s">
        <v>219</v>
      </c>
      <c r="I353" s="10">
        <v>15108211617</v>
      </c>
      <c r="J353" s="10" t="str">
        <f>_xlfn._xlws.FILTER(辅助信息!D:D,辅助信息!G:G=G353)</f>
        <v>商投建工达州中医药科技园</v>
      </c>
    </row>
    <row r="354" spans="1:10">
      <c r="A354" s="10" t="s">
        <v>404</v>
      </c>
      <c r="B354" s="10" t="s">
        <v>116</v>
      </c>
      <c r="C354" s="10" t="s">
        <v>27</v>
      </c>
      <c r="D354" s="10" t="s">
        <v>414</v>
      </c>
      <c r="E354" s="11">
        <v>21</v>
      </c>
      <c r="F354" s="12">
        <v>45774</v>
      </c>
      <c r="G354" s="10" t="s">
        <v>218</v>
      </c>
      <c r="H354" s="10" t="s">
        <v>219</v>
      </c>
      <c r="I354" s="10">
        <v>15108211617</v>
      </c>
      <c r="J354" s="10" t="str">
        <f>_xlfn._xlws.FILTER(辅助信息!D:D,辅助信息!G:G=G354)</f>
        <v>商投建工达州中医药科技园</v>
      </c>
    </row>
    <row r="355" spans="1:10">
      <c r="A355" s="10" t="s">
        <v>404</v>
      </c>
      <c r="B355" s="10" t="s">
        <v>116</v>
      </c>
      <c r="C355" s="10" t="s">
        <v>28</v>
      </c>
      <c r="D355" s="10" t="s">
        <v>414</v>
      </c>
      <c r="E355" s="11">
        <v>9</v>
      </c>
      <c r="F355" s="12">
        <v>45774</v>
      </c>
      <c r="G355" s="10" t="s">
        <v>218</v>
      </c>
      <c r="H355" s="10" t="s">
        <v>219</v>
      </c>
      <c r="I355" s="10">
        <v>15108211617</v>
      </c>
      <c r="J355" s="10" t="str">
        <f>_xlfn._xlws.FILTER(辅助信息!D:D,辅助信息!G:G=G355)</f>
        <v>商投建工达州中医药科技园</v>
      </c>
    </row>
    <row r="356" spans="1:10">
      <c r="A356" s="10" t="s">
        <v>406</v>
      </c>
      <c r="B356" s="10" t="s">
        <v>116</v>
      </c>
      <c r="C356" s="10" t="s">
        <v>32</v>
      </c>
      <c r="D356" s="10" t="s">
        <v>414</v>
      </c>
      <c r="E356" s="11">
        <v>12</v>
      </c>
      <c r="F356" s="12">
        <v>45774</v>
      </c>
      <c r="G356" s="10" t="s">
        <v>249</v>
      </c>
      <c r="H356" s="10" t="s">
        <v>250</v>
      </c>
      <c r="I356" s="10">
        <v>15692885305</v>
      </c>
      <c r="J356" s="10" t="str">
        <f>_xlfn._xlws.FILTER(辅助信息!D:D,辅助信息!G:G=G356)</f>
        <v>四川商建
射洪城乡一体化项目</v>
      </c>
    </row>
    <row r="357" spans="1:10">
      <c r="A357" s="10" t="s">
        <v>406</v>
      </c>
      <c r="B357" s="10" t="s">
        <v>116</v>
      </c>
      <c r="C357" s="10" t="s">
        <v>28</v>
      </c>
      <c r="D357" s="10" t="s">
        <v>414</v>
      </c>
      <c r="E357" s="11">
        <v>24</v>
      </c>
      <c r="F357" s="12">
        <v>45774</v>
      </c>
      <c r="G357" s="10" t="s">
        <v>249</v>
      </c>
      <c r="H357" s="10" t="s">
        <v>250</v>
      </c>
      <c r="I357" s="10">
        <v>15692885305</v>
      </c>
      <c r="J357" s="10" t="str">
        <f>_xlfn._xlws.FILTER(辅助信息!D:D,辅助信息!G:G=G357)</f>
        <v>四川商建
射洪城乡一体化项目</v>
      </c>
    </row>
    <row r="358" spans="1:10">
      <c r="A358" s="10" t="s">
        <v>413</v>
      </c>
      <c r="B358" s="10" t="s">
        <v>154</v>
      </c>
      <c r="C358" s="10" t="s">
        <v>53</v>
      </c>
      <c r="D358" s="10" t="s">
        <v>414</v>
      </c>
      <c r="E358" s="11">
        <v>8</v>
      </c>
      <c r="F358" s="12">
        <v>45774</v>
      </c>
      <c r="G358" s="10" t="s">
        <v>342</v>
      </c>
      <c r="H358" s="10" t="s">
        <v>331</v>
      </c>
      <c r="I358" s="10">
        <v>18398563998</v>
      </c>
      <c r="J358" s="10" t="str">
        <f>_xlfn._xlws.FILTER(辅助信息!D:D,辅助信息!G:G=G358)</f>
        <v>五冶达州国道542项目</v>
      </c>
    </row>
    <row r="359" spans="1:10">
      <c r="A359" s="10" t="s">
        <v>413</v>
      </c>
      <c r="B359" s="10" t="s">
        <v>116</v>
      </c>
      <c r="C359" s="10" t="s">
        <v>27</v>
      </c>
      <c r="D359" s="10" t="s">
        <v>414</v>
      </c>
      <c r="E359" s="11">
        <v>9</v>
      </c>
      <c r="F359" s="12">
        <v>45774</v>
      </c>
      <c r="G359" s="10" t="s">
        <v>342</v>
      </c>
      <c r="H359" s="10" t="s">
        <v>331</v>
      </c>
      <c r="I359" s="10">
        <v>18398563998</v>
      </c>
      <c r="J359" s="10" t="str">
        <f>_xlfn._xlws.FILTER(辅助信息!D:D,辅助信息!G:G=G359)</f>
        <v>五冶达州国道542项目</v>
      </c>
    </row>
    <row r="360" spans="1:10">
      <c r="A360" s="10" t="s">
        <v>413</v>
      </c>
      <c r="B360" s="10" t="s">
        <v>116</v>
      </c>
      <c r="C360" s="10" t="s">
        <v>19</v>
      </c>
      <c r="D360" s="10" t="s">
        <v>414</v>
      </c>
      <c r="E360" s="11">
        <v>10</v>
      </c>
      <c r="F360" s="12">
        <v>45774</v>
      </c>
      <c r="G360" s="10" t="s">
        <v>342</v>
      </c>
      <c r="H360" s="10" t="s">
        <v>331</v>
      </c>
      <c r="I360" s="10">
        <v>18398563998</v>
      </c>
      <c r="J360" s="10" t="str">
        <f>_xlfn._xlws.FILTER(辅助信息!D:D,辅助信息!G:G=G360)</f>
        <v>五冶达州国道542项目</v>
      </c>
    </row>
    <row r="361" spans="1:10">
      <c r="A361" s="10" t="s">
        <v>413</v>
      </c>
      <c r="B361" s="10" t="s">
        <v>116</v>
      </c>
      <c r="C361" s="10" t="s">
        <v>32</v>
      </c>
      <c r="D361" s="10" t="s">
        <v>414</v>
      </c>
      <c r="E361" s="11">
        <v>3</v>
      </c>
      <c r="F361" s="12">
        <v>45774</v>
      </c>
      <c r="G361" s="10" t="s">
        <v>342</v>
      </c>
      <c r="H361" s="10" t="s">
        <v>331</v>
      </c>
      <c r="I361" s="10">
        <v>18398563998</v>
      </c>
      <c r="J361" s="10" t="str">
        <f>_xlfn._xlws.FILTER(辅助信息!D:D,辅助信息!G:G=G361)</f>
        <v>五冶达州国道542项目</v>
      </c>
    </row>
    <row r="362" spans="1:10">
      <c r="A362" s="10" t="s">
        <v>413</v>
      </c>
      <c r="B362" s="10" t="s">
        <v>116</v>
      </c>
      <c r="C362" s="10" t="s">
        <v>30</v>
      </c>
      <c r="D362" s="10" t="s">
        <v>414</v>
      </c>
      <c r="E362" s="11">
        <v>6</v>
      </c>
      <c r="F362" s="12">
        <v>45774</v>
      </c>
      <c r="G362" s="10" t="s">
        <v>342</v>
      </c>
      <c r="H362" s="10" t="s">
        <v>331</v>
      </c>
      <c r="I362" s="10">
        <v>18398563998</v>
      </c>
      <c r="J362" s="10" t="str">
        <f>_xlfn._xlws.FILTER(辅助信息!D:D,辅助信息!G:G=G362)</f>
        <v>五冶达州国道542项目</v>
      </c>
    </row>
    <row r="363" spans="1:10">
      <c r="A363" s="10" t="s">
        <v>413</v>
      </c>
      <c r="B363" s="10" t="s">
        <v>116</v>
      </c>
      <c r="C363" s="10" t="s">
        <v>27</v>
      </c>
      <c r="D363" s="10" t="s">
        <v>414</v>
      </c>
      <c r="E363" s="11">
        <v>18</v>
      </c>
      <c r="F363" s="12">
        <v>45774</v>
      </c>
      <c r="G363" s="10" t="s">
        <v>336</v>
      </c>
      <c r="H363" s="10" t="s">
        <v>337</v>
      </c>
      <c r="I363" s="10">
        <v>13518183653</v>
      </c>
      <c r="J363" s="10" t="str">
        <f>_xlfn._xlws.FILTER(辅助信息!D:D,辅助信息!G:G=G363)</f>
        <v>五冶达州国道542项目</v>
      </c>
    </row>
    <row r="364" spans="1:10">
      <c r="A364" s="10" t="s">
        <v>413</v>
      </c>
      <c r="B364" s="10" t="s">
        <v>116</v>
      </c>
      <c r="C364" s="10" t="s">
        <v>19</v>
      </c>
      <c r="D364" s="10" t="s">
        <v>414</v>
      </c>
      <c r="E364" s="11">
        <v>16</v>
      </c>
      <c r="F364" s="12">
        <v>45774</v>
      </c>
      <c r="G364" s="10" t="s">
        <v>336</v>
      </c>
      <c r="H364" s="10" t="s">
        <v>337</v>
      </c>
      <c r="I364" s="10">
        <v>13518183653</v>
      </c>
      <c r="J364" s="10" t="str">
        <f>_xlfn._xlws.FILTER(辅助信息!D:D,辅助信息!G:G=G364)</f>
        <v>五冶达州国道542项目</v>
      </c>
    </row>
    <row r="365" spans="1:10">
      <c r="A365" s="10" t="s">
        <v>413</v>
      </c>
      <c r="B365" s="10" t="s">
        <v>116</v>
      </c>
      <c r="C365" s="10" t="s">
        <v>18</v>
      </c>
      <c r="D365" s="10" t="s">
        <v>414</v>
      </c>
      <c r="E365" s="11">
        <v>6</v>
      </c>
      <c r="F365" s="12">
        <v>45774</v>
      </c>
      <c r="G365" s="10" t="s">
        <v>336</v>
      </c>
      <c r="H365" s="10" t="s">
        <v>337</v>
      </c>
      <c r="I365" s="10">
        <v>13518183653</v>
      </c>
      <c r="J365" s="10" t="str">
        <f>_xlfn._xlws.FILTER(辅助信息!D:D,辅助信息!G:G=G365)</f>
        <v>五冶达州国道542项目</v>
      </c>
    </row>
    <row r="366" spans="1:10">
      <c r="A366" s="10" t="s">
        <v>413</v>
      </c>
      <c r="B366" s="10" t="s">
        <v>119</v>
      </c>
      <c r="C366" s="10" t="s">
        <v>49</v>
      </c>
      <c r="D366" s="10" t="s">
        <v>414</v>
      </c>
      <c r="E366" s="11">
        <v>6</v>
      </c>
      <c r="F366" s="12">
        <v>45774</v>
      </c>
      <c r="G366" s="10" t="s">
        <v>218</v>
      </c>
      <c r="H366" s="10" t="s">
        <v>219</v>
      </c>
      <c r="I366" s="10">
        <v>15108211617</v>
      </c>
      <c r="J366" s="10" t="str">
        <f>_xlfn._xlws.FILTER(辅助信息!D:D,辅助信息!G:G=G366)</f>
        <v>商投建工达州中医药科技园</v>
      </c>
    </row>
    <row r="367" spans="1:10">
      <c r="A367" s="10" t="s">
        <v>413</v>
      </c>
      <c r="B367" s="10" t="s">
        <v>116</v>
      </c>
      <c r="C367" s="10" t="s">
        <v>32</v>
      </c>
      <c r="D367" s="10" t="s">
        <v>414</v>
      </c>
      <c r="E367" s="11">
        <v>13</v>
      </c>
      <c r="F367" s="12">
        <v>45774</v>
      </c>
      <c r="G367" s="10" t="s">
        <v>218</v>
      </c>
      <c r="H367" s="10" t="s">
        <v>219</v>
      </c>
      <c r="I367" s="10">
        <v>15108211617</v>
      </c>
      <c r="J367" s="10" t="str">
        <f>_xlfn._xlws.FILTER(辅助信息!D:D,辅助信息!G:G=G367)</f>
        <v>商投建工达州中医药科技园</v>
      </c>
    </row>
    <row r="368" spans="1:10">
      <c r="A368" s="10" t="s">
        <v>413</v>
      </c>
      <c r="B368" s="10" t="s">
        <v>116</v>
      </c>
      <c r="C368" s="10" t="s">
        <v>130</v>
      </c>
      <c r="D368" s="10" t="s">
        <v>414</v>
      </c>
      <c r="E368" s="11">
        <v>3</v>
      </c>
      <c r="F368" s="12">
        <v>45774</v>
      </c>
      <c r="G368" s="10" t="s">
        <v>218</v>
      </c>
      <c r="H368" s="10" t="s">
        <v>219</v>
      </c>
      <c r="I368" s="10">
        <v>15108211617</v>
      </c>
      <c r="J368" s="10" t="str">
        <f>_xlfn._xlws.FILTER(辅助信息!D:D,辅助信息!G:G=G368)</f>
        <v>商投建工达州中医药科技园</v>
      </c>
    </row>
    <row r="369" spans="1:10">
      <c r="A369" s="10" t="s">
        <v>413</v>
      </c>
      <c r="B369" s="10" t="s">
        <v>116</v>
      </c>
      <c r="C369" s="10" t="s">
        <v>33</v>
      </c>
      <c r="D369" s="10" t="s">
        <v>414</v>
      </c>
      <c r="E369" s="11">
        <v>13</v>
      </c>
      <c r="F369" s="12">
        <v>45774</v>
      </c>
      <c r="G369" s="10" t="s">
        <v>218</v>
      </c>
      <c r="H369" s="10" t="s">
        <v>219</v>
      </c>
      <c r="I369" s="10">
        <v>15108211617</v>
      </c>
      <c r="J369" s="10" t="str">
        <f>_xlfn._xlws.FILTER(辅助信息!D:D,辅助信息!G:G=G369)</f>
        <v>商投建工达州中医药科技园</v>
      </c>
    </row>
    <row r="370" spans="1:10">
      <c r="A370" s="10" t="s">
        <v>413</v>
      </c>
      <c r="B370" s="10" t="s">
        <v>116</v>
      </c>
      <c r="C370" s="10" t="s">
        <v>90</v>
      </c>
      <c r="D370" s="10" t="s">
        <v>414</v>
      </c>
      <c r="E370" s="11">
        <v>70</v>
      </c>
      <c r="F370" s="12">
        <v>45774</v>
      </c>
      <c r="G370" s="10" t="s">
        <v>464</v>
      </c>
      <c r="H370" s="10" t="s">
        <v>400</v>
      </c>
      <c r="I370" s="10">
        <v>18381110677</v>
      </c>
      <c r="J370" s="10" t="str">
        <f>_xlfn._xlws.FILTER(辅助信息!D:D,辅助信息!G:G=G370)</f>
        <v>宜宾兴港三江新区长江工业园建设项目</v>
      </c>
    </row>
    <row r="371" spans="1:10">
      <c r="A371" s="10" t="s">
        <v>413</v>
      </c>
      <c r="B371" s="10" t="s">
        <v>119</v>
      </c>
      <c r="C371" s="10" t="s">
        <v>41</v>
      </c>
      <c r="D371" s="10" t="s">
        <v>414</v>
      </c>
      <c r="E371" s="11">
        <v>15</v>
      </c>
      <c r="F371" s="12">
        <v>45774</v>
      </c>
      <c r="G371" s="10" t="s">
        <v>466</v>
      </c>
      <c r="H371" s="10" t="s">
        <v>400</v>
      </c>
      <c r="I371" s="10">
        <v>18381110677</v>
      </c>
      <c r="J371" s="10" t="str">
        <f>_xlfn._xlws.FILTER(辅助信息!D:D,辅助信息!G:G=G371)</f>
        <v>宜宾兴港三江新区长江工业园建设项目</v>
      </c>
    </row>
    <row r="372" spans="1:10">
      <c r="A372" s="10" t="s">
        <v>413</v>
      </c>
      <c r="B372" s="10" t="s">
        <v>116</v>
      </c>
      <c r="C372" s="10" t="s">
        <v>133</v>
      </c>
      <c r="D372" s="10" t="s">
        <v>414</v>
      </c>
      <c r="E372" s="11">
        <v>20</v>
      </c>
      <c r="F372" s="12">
        <v>45774</v>
      </c>
      <c r="G372" s="10" t="s">
        <v>466</v>
      </c>
      <c r="H372" s="10" t="s">
        <v>400</v>
      </c>
      <c r="I372" s="10">
        <v>18381110677</v>
      </c>
      <c r="J372" s="10" t="str">
        <f>_xlfn._xlws.FILTER(辅助信息!D:D,辅助信息!G:G=G372)</f>
        <v>宜宾兴港三江新区长江工业园建设项目</v>
      </c>
    </row>
    <row r="373" spans="1:10">
      <c r="A373" s="10" t="s">
        <v>413</v>
      </c>
      <c r="B373" s="10" t="s">
        <v>119</v>
      </c>
      <c r="C373" s="10" t="s">
        <v>40</v>
      </c>
      <c r="D373" s="10" t="s">
        <v>414</v>
      </c>
      <c r="E373" s="11">
        <v>20</v>
      </c>
      <c r="F373" s="12">
        <v>45774</v>
      </c>
      <c r="G373" s="10" t="s">
        <v>462</v>
      </c>
      <c r="H373" s="10" t="s">
        <v>397</v>
      </c>
      <c r="I373" s="10">
        <v>15924731822</v>
      </c>
      <c r="J373" s="10" t="str">
        <f>_xlfn._xlws.FILTER(辅助信息!D:D,辅助信息!G:G=G373)</f>
        <v>宜宾兴港三江新区长江工业园建设项目</v>
      </c>
    </row>
    <row r="374" spans="1:10">
      <c r="A374" s="10" t="s">
        <v>413</v>
      </c>
      <c r="B374" s="10" t="s">
        <v>119</v>
      </c>
      <c r="C374" s="10" t="s">
        <v>41</v>
      </c>
      <c r="D374" s="10" t="s">
        <v>414</v>
      </c>
      <c r="E374" s="11">
        <v>15</v>
      </c>
      <c r="F374" s="12">
        <v>45774</v>
      </c>
      <c r="G374" s="10" t="s">
        <v>462</v>
      </c>
      <c r="H374" s="10" t="s">
        <v>397</v>
      </c>
      <c r="I374" s="10">
        <v>15924731822</v>
      </c>
      <c r="J374" s="10" t="str">
        <f>_xlfn._xlws.FILTER(辅助信息!D:D,辅助信息!G:G=G374)</f>
        <v>宜宾兴港三江新区长江工业园建设项目</v>
      </c>
    </row>
    <row r="375" spans="1:10">
      <c r="A375" s="10" t="s">
        <v>417</v>
      </c>
      <c r="B375" s="10" t="s">
        <v>119</v>
      </c>
      <c r="C375" s="10" t="s">
        <v>40</v>
      </c>
      <c r="D375" s="10" t="s">
        <v>414</v>
      </c>
      <c r="E375" s="11">
        <v>9</v>
      </c>
      <c r="F375" s="12">
        <v>45774</v>
      </c>
      <c r="G375" s="10" t="s">
        <v>122</v>
      </c>
      <c r="H375" s="10" t="s">
        <v>123</v>
      </c>
      <c r="I375" s="10">
        <v>15228205853</v>
      </c>
      <c r="J375" s="10" t="str">
        <f>_xlfn._xlws.FILTER(辅助信息!D:D,辅助信息!G:G=G375)</f>
        <v>五冶钢构-宜宾市南溪区高县月江镇建设项目</v>
      </c>
    </row>
    <row r="376" spans="1:10">
      <c r="A376" s="10" t="s">
        <v>417</v>
      </c>
      <c r="B376" s="10" t="s">
        <v>119</v>
      </c>
      <c r="C376" s="10" t="s">
        <v>41</v>
      </c>
      <c r="D376" s="10" t="s">
        <v>414</v>
      </c>
      <c r="E376" s="11">
        <v>9</v>
      </c>
      <c r="F376" s="12">
        <v>45774</v>
      </c>
      <c r="G376" s="10" t="s">
        <v>122</v>
      </c>
      <c r="H376" s="10" t="s">
        <v>123</v>
      </c>
      <c r="I376" s="10">
        <v>15228205853</v>
      </c>
      <c r="J376" s="10" t="str">
        <f>_xlfn._xlws.FILTER(辅助信息!D:D,辅助信息!G:G=G376)</f>
        <v>五冶钢构-宜宾市南溪区高县月江镇建设项目</v>
      </c>
    </row>
    <row r="377" spans="1:10">
      <c r="A377" s="10" t="s">
        <v>417</v>
      </c>
      <c r="B377" s="10" t="s">
        <v>116</v>
      </c>
      <c r="C377" s="10" t="s">
        <v>32</v>
      </c>
      <c r="D377" s="10" t="s">
        <v>414</v>
      </c>
      <c r="E377" s="11">
        <v>18</v>
      </c>
      <c r="F377" s="12">
        <v>45774</v>
      </c>
      <c r="G377" s="10" t="s">
        <v>122</v>
      </c>
      <c r="H377" s="10" t="s">
        <v>123</v>
      </c>
      <c r="I377" s="10">
        <v>15228205853</v>
      </c>
      <c r="J377" s="10" t="str">
        <f>_xlfn._xlws.FILTER(辅助信息!D:D,辅助信息!G:G=G377)</f>
        <v>五冶钢构-宜宾市南溪区高县月江镇建设项目</v>
      </c>
    </row>
    <row r="378" spans="1:10">
      <c r="A378" s="25" t="s">
        <v>475</v>
      </c>
      <c r="B378" s="18" t="s">
        <v>116</v>
      </c>
      <c r="C378" s="19" t="s">
        <v>130</v>
      </c>
      <c r="D378" s="17" t="s">
        <v>414</v>
      </c>
      <c r="E378" s="20">
        <v>35</v>
      </c>
      <c r="F378" s="21">
        <v>45776</v>
      </c>
      <c r="G378" s="22" t="s">
        <v>461</v>
      </c>
      <c r="H378" s="23" t="s">
        <v>397</v>
      </c>
      <c r="I378" s="24">
        <v>15924731822</v>
      </c>
      <c r="J378" s="10" t="str">
        <f>_xlfn._xlws.FILTER(辅助信息!D:D,辅助信息!G:G=G378)</f>
        <v>宜宾兴港三江新区长江工业园建设项目</v>
      </c>
    </row>
    <row r="379" spans="1:10">
      <c r="A379" s="25" t="s">
        <v>406</v>
      </c>
      <c r="B379" s="18" t="s">
        <v>119</v>
      </c>
      <c r="C379" s="19" t="s">
        <v>40</v>
      </c>
      <c r="D379" s="17" t="s">
        <v>414</v>
      </c>
      <c r="E379" s="20">
        <v>12</v>
      </c>
      <c r="F379" s="21">
        <v>45776</v>
      </c>
      <c r="G379" s="22" t="s">
        <v>249</v>
      </c>
      <c r="H379" s="23" t="s">
        <v>250</v>
      </c>
      <c r="I379" s="24">
        <v>15692885305</v>
      </c>
      <c r="J379" s="10" t="str">
        <f>_xlfn._xlws.FILTER(辅助信息!D:D,辅助信息!G:G=G379)</f>
        <v>四川商建
射洪城乡一体化项目</v>
      </c>
    </row>
    <row r="380" spans="1:10">
      <c r="A380" s="25" t="s">
        <v>406</v>
      </c>
      <c r="B380" s="18" t="s">
        <v>119</v>
      </c>
      <c r="C380" s="19" t="s">
        <v>41</v>
      </c>
      <c r="D380" s="17" t="s">
        <v>414</v>
      </c>
      <c r="E380" s="20">
        <v>22</v>
      </c>
      <c r="F380" s="21">
        <v>45776</v>
      </c>
      <c r="G380" s="22" t="s">
        <v>249</v>
      </c>
      <c r="H380" s="23" t="s">
        <v>250</v>
      </c>
      <c r="I380" s="24">
        <v>15692885305</v>
      </c>
      <c r="J380" s="10" t="str">
        <f>_xlfn._xlws.FILTER(辅助信息!D:D,辅助信息!G:G=G380)</f>
        <v>四川商建
射洪城乡一体化项目</v>
      </c>
    </row>
    <row r="381" spans="1:10">
      <c r="A381" s="25" t="s">
        <v>405</v>
      </c>
      <c r="B381" s="18" t="s">
        <v>116</v>
      </c>
      <c r="C381" s="19" t="s">
        <v>433</v>
      </c>
      <c r="D381" s="17" t="s">
        <v>414</v>
      </c>
      <c r="E381" s="20">
        <v>105</v>
      </c>
      <c r="F381" s="21">
        <v>45776</v>
      </c>
      <c r="G381" s="22" t="s">
        <v>448</v>
      </c>
      <c r="H381" s="23" t="s">
        <v>449</v>
      </c>
      <c r="I381" s="24">
        <v>18980505177</v>
      </c>
      <c r="J381" s="10" vm="1" t="e">
        <f>_xlfn._xlws.FILTER(辅助信息!D:D,辅助信息!G:G=G381)</f>
        <v>#VALUE!</v>
      </c>
    </row>
    <row r="382" spans="1:10">
      <c r="A382" s="25" t="s">
        <v>405</v>
      </c>
      <c r="B382" s="18" t="s">
        <v>116</v>
      </c>
      <c r="C382" s="19" t="s">
        <v>444</v>
      </c>
      <c r="D382" s="17" t="s">
        <v>414</v>
      </c>
      <c r="E382" s="20">
        <v>35</v>
      </c>
      <c r="F382" s="21">
        <v>45776</v>
      </c>
      <c r="G382" s="22" t="s">
        <v>448</v>
      </c>
      <c r="H382" s="23" t="s">
        <v>449</v>
      </c>
      <c r="I382" s="24">
        <v>18980505177</v>
      </c>
      <c r="J382" s="10" vm="1" t="e">
        <f>_xlfn._xlws.FILTER(辅助信息!D:D,辅助信息!G:G=G382)</f>
        <v>#VALUE!</v>
      </c>
    </row>
    <row r="383" spans="1:10">
      <c r="A383" s="25" t="s">
        <v>405</v>
      </c>
      <c r="B383" s="18" t="s">
        <v>116</v>
      </c>
      <c r="C383" s="19" t="s">
        <v>476</v>
      </c>
      <c r="D383" s="17" t="s">
        <v>414</v>
      </c>
      <c r="E383" s="20">
        <v>35</v>
      </c>
      <c r="F383" s="21">
        <v>45776</v>
      </c>
      <c r="G383" s="22" t="s">
        <v>448</v>
      </c>
      <c r="H383" s="23" t="s">
        <v>449</v>
      </c>
      <c r="I383" s="24">
        <v>18980505177</v>
      </c>
      <c r="J383" s="10" vm="1" t="e">
        <f>_xlfn._xlws.FILTER(辅助信息!D:D,辅助信息!G:G=G383)</f>
        <v>#VALUE!</v>
      </c>
    </row>
    <row r="384" spans="1:10">
      <c r="A384" s="25" t="s">
        <v>405</v>
      </c>
      <c r="B384" s="18" t="s">
        <v>116</v>
      </c>
      <c r="C384" s="19" t="s">
        <v>451</v>
      </c>
      <c r="D384" s="17" t="s">
        <v>414</v>
      </c>
      <c r="E384" s="20">
        <v>35</v>
      </c>
      <c r="F384" s="21">
        <v>45776</v>
      </c>
      <c r="G384" s="22" t="s">
        <v>448</v>
      </c>
      <c r="H384" s="23" t="s">
        <v>449</v>
      </c>
      <c r="I384" s="24">
        <v>18980505177</v>
      </c>
      <c r="J384" s="10" vm="1" t="e">
        <f>_xlfn._xlws.FILTER(辅助信息!D:D,辅助信息!G:G=G384)</f>
        <v>#VALUE!</v>
      </c>
    </row>
    <row r="385" spans="1:10">
      <c r="A385" s="25" t="s">
        <v>404</v>
      </c>
      <c r="B385" s="18" t="s">
        <v>119</v>
      </c>
      <c r="C385" s="19" t="s">
        <v>40</v>
      </c>
      <c r="D385" s="17" t="s">
        <v>414</v>
      </c>
      <c r="E385" s="20">
        <v>50</v>
      </c>
      <c r="F385" s="21">
        <v>45776</v>
      </c>
      <c r="G385" s="22" t="s">
        <v>240</v>
      </c>
      <c r="H385" s="23" t="s">
        <v>231</v>
      </c>
      <c r="I385" s="24">
        <v>18381904567</v>
      </c>
      <c r="J385" s="10" t="str">
        <f>_xlfn._xlws.FILTER(辅助信息!D:D,辅助信息!G:G=G385)</f>
        <v>商投建工达州中医药科技园</v>
      </c>
    </row>
    <row r="386" spans="1:10">
      <c r="A386" s="25" t="s">
        <v>404</v>
      </c>
      <c r="B386" s="18" t="s">
        <v>116</v>
      </c>
      <c r="C386" s="19" t="s">
        <v>32</v>
      </c>
      <c r="D386" s="17" t="s">
        <v>414</v>
      </c>
      <c r="E386" s="20">
        <v>15</v>
      </c>
      <c r="F386" s="21">
        <v>45776</v>
      </c>
      <c r="G386" s="22" t="s">
        <v>240</v>
      </c>
      <c r="H386" s="23" t="s">
        <v>231</v>
      </c>
      <c r="I386" s="24">
        <v>18381904567</v>
      </c>
      <c r="J386" s="10" t="str">
        <f>_xlfn._xlws.FILTER(辅助信息!D:D,辅助信息!G:G=G386)</f>
        <v>商投建工达州中医药科技园</v>
      </c>
    </row>
    <row r="387" spans="1:10">
      <c r="A387" s="25" t="s">
        <v>404</v>
      </c>
      <c r="B387" s="18" t="s">
        <v>116</v>
      </c>
      <c r="C387" s="19" t="s">
        <v>28</v>
      </c>
      <c r="D387" s="17" t="s">
        <v>414</v>
      </c>
      <c r="E387" s="20">
        <v>42</v>
      </c>
      <c r="F387" s="21">
        <v>45776</v>
      </c>
      <c r="G387" s="22" t="s">
        <v>240</v>
      </c>
      <c r="H387" s="23" t="s">
        <v>231</v>
      </c>
      <c r="I387" s="24">
        <v>18381904567</v>
      </c>
      <c r="J387" s="10" t="str">
        <f>_xlfn._xlws.FILTER(辅助信息!D:D,辅助信息!G:G=G387)</f>
        <v>商投建工达州中医药科技园</v>
      </c>
    </row>
    <row r="388" spans="1:10">
      <c r="A388" s="10" t="s">
        <v>404</v>
      </c>
      <c r="B388" s="10" t="s">
        <v>119</v>
      </c>
      <c r="C388" s="10" t="s">
        <v>40</v>
      </c>
      <c r="D388" s="10" t="s">
        <v>414</v>
      </c>
      <c r="E388" s="11">
        <v>25</v>
      </c>
      <c r="F388" s="12">
        <v>45777</v>
      </c>
      <c r="G388" s="10" t="s">
        <v>122</v>
      </c>
      <c r="H388" s="10" t="s">
        <v>123</v>
      </c>
      <c r="I388" s="10">
        <v>15228205853</v>
      </c>
      <c r="J388" s="10" t="str">
        <f>_xlfn._xlws.FILTER(辅助信息!D:D,辅助信息!G:G=G388)</f>
        <v>五冶钢构-宜宾市南溪区高县月江镇建设项目</v>
      </c>
    </row>
    <row r="389" spans="1:10">
      <c r="A389" s="10" t="s">
        <v>404</v>
      </c>
      <c r="B389" s="10" t="s">
        <v>116</v>
      </c>
      <c r="C389" s="10" t="s">
        <v>32</v>
      </c>
      <c r="D389" s="10" t="s">
        <v>414</v>
      </c>
      <c r="E389" s="11">
        <v>12</v>
      </c>
      <c r="F389" s="12">
        <v>45777</v>
      </c>
      <c r="G389" s="10" t="s">
        <v>122</v>
      </c>
      <c r="H389" s="10" t="s">
        <v>123</v>
      </c>
      <c r="I389" s="10">
        <v>15228205853</v>
      </c>
      <c r="J389" s="10" t="str">
        <f>_xlfn._xlws.FILTER(辅助信息!D:D,辅助信息!G:G=G389)</f>
        <v>五冶钢构-宜宾市南溪区高县月江镇建设项目</v>
      </c>
    </row>
    <row r="390" spans="1:10">
      <c r="A390" s="10" t="s">
        <v>417</v>
      </c>
      <c r="B390" s="10" t="s">
        <v>119</v>
      </c>
      <c r="C390" s="10" t="s">
        <v>41</v>
      </c>
      <c r="D390" s="10" t="s">
        <v>414</v>
      </c>
      <c r="E390" s="11">
        <v>12</v>
      </c>
      <c r="F390" s="12">
        <v>45777</v>
      </c>
      <c r="G390" s="10" t="s">
        <v>441</v>
      </c>
      <c r="H390" s="10" t="s">
        <v>123</v>
      </c>
      <c r="I390" s="10">
        <v>15228205853</v>
      </c>
      <c r="J390" s="10" t="str">
        <f>_xlfn._xlws.FILTER(辅助信息!D:D,辅助信息!G:G=G390)</f>
        <v>五冶钢构-宜宾市南溪区高县月江镇建设项目</v>
      </c>
    </row>
    <row r="391" spans="1:10">
      <c r="A391" s="10" t="s">
        <v>417</v>
      </c>
      <c r="B391" s="10" t="s">
        <v>116</v>
      </c>
      <c r="C391" s="10" t="s">
        <v>18</v>
      </c>
      <c r="D391" s="10" t="s">
        <v>414</v>
      </c>
      <c r="E391" s="11">
        <v>21</v>
      </c>
      <c r="F391" s="12">
        <v>45777</v>
      </c>
      <c r="G391" s="10" t="s">
        <v>441</v>
      </c>
      <c r="H391" s="10" t="s">
        <v>123</v>
      </c>
      <c r="I391" s="10">
        <v>15228205853</v>
      </c>
      <c r="J391" s="10" t="str">
        <f>_xlfn._xlws.FILTER(辅助信息!D:D,辅助信息!G:G=G391)</f>
        <v>五冶钢构-宜宾市南溪区高县月江镇建设项目</v>
      </c>
    </row>
    <row r="392" spans="1:10">
      <c r="A392" s="10" t="s">
        <v>417</v>
      </c>
      <c r="B392" s="10" t="s">
        <v>119</v>
      </c>
      <c r="C392" s="10" t="s">
        <v>40</v>
      </c>
      <c r="D392" s="10" t="s">
        <v>414</v>
      </c>
      <c r="E392" s="11">
        <v>3</v>
      </c>
      <c r="F392" s="12">
        <v>45777</v>
      </c>
      <c r="G392" s="10" t="s">
        <v>177</v>
      </c>
      <c r="H392" s="10" t="s">
        <v>178</v>
      </c>
      <c r="I392" s="10">
        <v>15884666220</v>
      </c>
      <c r="J392" s="10" t="str">
        <f>_xlfn._xlws.FILTER(辅助信息!D:D,辅助信息!G:G=G392)</f>
        <v>华西简阳西城嘉苑</v>
      </c>
    </row>
    <row r="393" spans="1:10">
      <c r="A393" s="10" t="s">
        <v>417</v>
      </c>
      <c r="B393" s="10" t="s">
        <v>119</v>
      </c>
      <c r="C393" s="10" t="s">
        <v>41</v>
      </c>
      <c r="D393" s="10" t="s">
        <v>414</v>
      </c>
      <c r="E393" s="11">
        <v>5</v>
      </c>
      <c r="F393" s="12">
        <v>45777</v>
      </c>
      <c r="G393" s="10" t="s">
        <v>177</v>
      </c>
      <c r="H393" s="10" t="s">
        <v>178</v>
      </c>
      <c r="I393" s="10">
        <v>15884666220</v>
      </c>
      <c r="J393" s="10" t="str">
        <f>_xlfn._xlws.FILTER(辅助信息!D:D,辅助信息!G:G=G393)</f>
        <v>华西简阳西城嘉苑</v>
      </c>
    </row>
    <row r="394" spans="1:10">
      <c r="A394" s="10" t="s">
        <v>417</v>
      </c>
      <c r="B394" s="10" t="s">
        <v>119</v>
      </c>
      <c r="C394" s="10" t="s">
        <v>26</v>
      </c>
      <c r="D394" s="10" t="s">
        <v>414</v>
      </c>
      <c r="E394" s="11">
        <v>40</v>
      </c>
      <c r="F394" s="12">
        <v>45777</v>
      </c>
      <c r="G394" s="10" t="s">
        <v>177</v>
      </c>
      <c r="H394" s="10" t="s">
        <v>178</v>
      </c>
      <c r="I394" s="10">
        <v>15884666220</v>
      </c>
      <c r="J394" s="10" t="str">
        <f>_xlfn._xlws.FILTER(辅助信息!D:D,辅助信息!G:G=G394)</f>
        <v>华西简阳西城嘉苑</v>
      </c>
    </row>
    <row r="395" spans="1:10">
      <c r="A395" s="10" t="s">
        <v>417</v>
      </c>
      <c r="B395" s="10" t="s">
        <v>116</v>
      </c>
      <c r="C395" s="10" t="s">
        <v>27</v>
      </c>
      <c r="D395" s="10" t="s">
        <v>414</v>
      </c>
      <c r="E395" s="11">
        <v>3</v>
      </c>
      <c r="F395" s="12">
        <v>45777</v>
      </c>
      <c r="G395" s="10" t="s">
        <v>177</v>
      </c>
      <c r="H395" s="10" t="s">
        <v>178</v>
      </c>
      <c r="I395" s="10">
        <v>15884666220</v>
      </c>
      <c r="J395" s="10" t="str">
        <f>_xlfn._xlws.FILTER(辅助信息!D:D,辅助信息!G:G=G395)</f>
        <v>华西简阳西城嘉苑</v>
      </c>
    </row>
    <row r="396" spans="1:10">
      <c r="A396" s="10" t="s">
        <v>417</v>
      </c>
      <c r="B396" s="10" t="s">
        <v>116</v>
      </c>
      <c r="C396" s="10" t="s">
        <v>19</v>
      </c>
      <c r="D396" s="10" t="s">
        <v>414</v>
      </c>
      <c r="E396" s="11">
        <v>54</v>
      </c>
      <c r="F396" s="12">
        <v>45777</v>
      </c>
      <c r="G396" s="10" t="s">
        <v>177</v>
      </c>
      <c r="H396" s="10" t="s">
        <v>178</v>
      </c>
      <c r="I396" s="10">
        <v>15884666220</v>
      </c>
      <c r="J396" s="10" t="str">
        <f>_xlfn._xlws.FILTER(辅助信息!D:D,辅助信息!G:G=G396)</f>
        <v>华西简阳西城嘉苑</v>
      </c>
    </row>
    <row r="397" spans="1:10">
      <c r="A397" s="10" t="s">
        <v>417</v>
      </c>
      <c r="B397" s="10" t="s">
        <v>116</v>
      </c>
      <c r="C397" s="10" t="s">
        <v>32</v>
      </c>
      <c r="D397" s="10" t="s">
        <v>414</v>
      </c>
      <c r="E397" s="11">
        <v>126</v>
      </c>
      <c r="F397" s="12">
        <v>45777</v>
      </c>
      <c r="G397" s="10" t="s">
        <v>177</v>
      </c>
      <c r="H397" s="10" t="s">
        <v>178</v>
      </c>
      <c r="I397" s="10">
        <v>15884666220</v>
      </c>
      <c r="J397" s="10" t="str">
        <f>_xlfn._xlws.FILTER(辅助信息!D:D,辅助信息!G:G=G397)</f>
        <v>华西简阳西城嘉苑</v>
      </c>
    </row>
    <row r="398" spans="1:10">
      <c r="A398" s="10" t="s">
        <v>417</v>
      </c>
      <c r="B398" s="10" t="s">
        <v>116</v>
      </c>
      <c r="C398" s="10" t="s">
        <v>30</v>
      </c>
      <c r="D398" s="10" t="s">
        <v>414</v>
      </c>
      <c r="E398" s="11">
        <v>25</v>
      </c>
      <c r="F398" s="12">
        <v>45777</v>
      </c>
      <c r="G398" s="10" t="s">
        <v>177</v>
      </c>
      <c r="H398" s="10" t="s">
        <v>178</v>
      </c>
      <c r="I398" s="10">
        <v>15884666220</v>
      </c>
      <c r="J398" s="10" t="str">
        <f>_xlfn._xlws.FILTER(辅助信息!D:D,辅助信息!G:G=G398)</f>
        <v>华西简阳西城嘉苑</v>
      </c>
    </row>
    <row r="399" spans="1:10">
      <c r="A399" s="10" t="s">
        <v>417</v>
      </c>
      <c r="B399" s="10" t="s">
        <v>116</v>
      </c>
      <c r="C399" s="10" t="s">
        <v>33</v>
      </c>
      <c r="D399" s="10" t="s">
        <v>414</v>
      </c>
      <c r="E399" s="11">
        <v>39</v>
      </c>
      <c r="F399" s="12">
        <v>45777</v>
      </c>
      <c r="G399" s="10" t="s">
        <v>177</v>
      </c>
      <c r="H399" s="10" t="s">
        <v>178</v>
      </c>
      <c r="I399" s="10">
        <v>15884666220</v>
      </c>
      <c r="J399" s="10" t="str">
        <f>_xlfn._xlws.FILTER(辅助信息!D:D,辅助信息!G:G=G399)</f>
        <v>华西简阳西城嘉苑</v>
      </c>
    </row>
    <row r="400" spans="1:10">
      <c r="A400" s="10" t="s">
        <v>417</v>
      </c>
      <c r="B400" s="10" t="s">
        <v>116</v>
      </c>
      <c r="C400" s="10" t="s">
        <v>28</v>
      </c>
      <c r="D400" s="10" t="s">
        <v>414</v>
      </c>
      <c r="E400" s="11">
        <v>4</v>
      </c>
      <c r="F400" s="12">
        <v>45777</v>
      </c>
      <c r="G400" s="10" t="s">
        <v>177</v>
      </c>
      <c r="H400" s="10" t="s">
        <v>178</v>
      </c>
      <c r="I400" s="10">
        <v>15884666220</v>
      </c>
      <c r="J400" s="10" t="str">
        <f>_xlfn._xlws.FILTER(辅助信息!D:D,辅助信息!G:G=G400)</f>
        <v>华西简阳西城嘉苑</v>
      </c>
    </row>
    <row r="401" spans="1:10">
      <c r="A401" s="10" t="s">
        <v>417</v>
      </c>
      <c r="B401" s="10" t="s">
        <v>116</v>
      </c>
      <c r="C401" s="10" t="s">
        <v>18</v>
      </c>
      <c r="D401" s="10" t="s">
        <v>414</v>
      </c>
      <c r="E401" s="11">
        <v>20</v>
      </c>
      <c r="F401" s="12">
        <v>45777</v>
      </c>
      <c r="G401" s="10" t="s">
        <v>177</v>
      </c>
      <c r="H401" s="10" t="s">
        <v>178</v>
      </c>
      <c r="I401" s="10">
        <v>15884666220</v>
      </c>
      <c r="J401" s="10" t="str">
        <f>_xlfn._xlws.FILTER(辅助信息!D:D,辅助信息!G:G=G401)</f>
        <v>华西简阳西城嘉苑</v>
      </c>
    </row>
    <row r="402" spans="1:10">
      <c r="A402" s="10" t="s">
        <v>413</v>
      </c>
      <c r="B402" s="10" t="s">
        <v>119</v>
      </c>
      <c r="C402" s="10" t="s">
        <v>40</v>
      </c>
      <c r="D402" s="10" t="s">
        <v>414</v>
      </c>
      <c r="E402" s="11">
        <v>5</v>
      </c>
      <c r="F402" s="12">
        <v>45777</v>
      </c>
      <c r="G402" s="10" t="s">
        <v>212</v>
      </c>
      <c r="H402" s="10" t="s">
        <v>213</v>
      </c>
      <c r="I402" s="10">
        <v>15528785906</v>
      </c>
      <c r="J402" s="10" t="str">
        <f>_xlfn._xlws.FILTER(辅助信息!D:D,辅助信息!G:G=G402)</f>
        <v>五冶达州新材料产业园</v>
      </c>
    </row>
    <row r="403" spans="1:10">
      <c r="A403" s="10" t="s">
        <v>413</v>
      </c>
      <c r="B403" s="10" t="s">
        <v>119</v>
      </c>
      <c r="C403" s="10" t="s">
        <v>41</v>
      </c>
      <c r="D403" s="10" t="s">
        <v>414</v>
      </c>
      <c r="E403" s="11">
        <v>2.5</v>
      </c>
      <c r="F403" s="12">
        <v>45777</v>
      </c>
      <c r="G403" s="10" t="s">
        <v>212</v>
      </c>
      <c r="H403" s="10" t="s">
        <v>213</v>
      </c>
      <c r="I403" s="10">
        <v>15528785906</v>
      </c>
      <c r="J403" s="10" t="str">
        <f>_xlfn._xlws.FILTER(辅助信息!D:D,辅助信息!G:G=G403)</f>
        <v>五冶达州新材料产业园</v>
      </c>
    </row>
    <row r="404" spans="1:10">
      <c r="A404" s="10" t="s">
        <v>413</v>
      </c>
      <c r="B404" s="10" t="s">
        <v>116</v>
      </c>
      <c r="C404" s="10" t="s">
        <v>27</v>
      </c>
      <c r="D404" s="10" t="s">
        <v>414</v>
      </c>
      <c r="E404" s="11">
        <v>6</v>
      </c>
      <c r="F404" s="12">
        <v>45777</v>
      </c>
      <c r="G404" s="10" t="s">
        <v>212</v>
      </c>
      <c r="H404" s="10" t="s">
        <v>213</v>
      </c>
      <c r="I404" s="10">
        <v>15528785906</v>
      </c>
      <c r="J404" s="10" t="str">
        <f>_xlfn._xlws.FILTER(辅助信息!D:D,辅助信息!G:G=G404)</f>
        <v>五冶达州新材料产业园</v>
      </c>
    </row>
    <row r="405" spans="1:10">
      <c r="A405" s="10" t="s">
        <v>413</v>
      </c>
      <c r="B405" s="10" t="s">
        <v>116</v>
      </c>
      <c r="C405" s="10" t="s">
        <v>19</v>
      </c>
      <c r="D405" s="10" t="s">
        <v>414</v>
      </c>
      <c r="E405" s="11">
        <v>9</v>
      </c>
      <c r="F405" s="12">
        <v>45777</v>
      </c>
      <c r="G405" s="10" t="s">
        <v>212</v>
      </c>
      <c r="H405" s="10" t="s">
        <v>213</v>
      </c>
      <c r="I405" s="10">
        <v>15528785906</v>
      </c>
      <c r="J405" s="10" t="str">
        <f>_xlfn._xlws.FILTER(辅助信息!D:D,辅助信息!G:G=G405)</f>
        <v>五冶达州新材料产业园</v>
      </c>
    </row>
    <row r="406" spans="1:10">
      <c r="A406" s="10" t="s">
        <v>413</v>
      </c>
      <c r="B406" s="10" t="s">
        <v>116</v>
      </c>
      <c r="C406" s="10" t="s">
        <v>32</v>
      </c>
      <c r="D406" s="10" t="s">
        <v>414</v>
      </c>
      <c r="E406" s="11">
        <v>6</v>
      </c>
      <c r="F406" s="12">
        <v>45777</v>
      </c>
      <c r="G406" s="10" t="s">
        <v>212</v>
      </c>
      <c r="H406" s="10" t="s">
        <v>213</v>
      </c>
      <c r="I406" s="10">
        <v>15528785906</v>
      </c>
      <c r="J406" s="10" t="str">
        <f>_xlfn._xlws.FILTER(辅助信息!D:D,辅助信息!G:G=G406)</f>
        <v>五冶达州新材料产业园</v>
      </c>
    </row>
    <row r="407" spans="1:10">
      <c r="A407" s="10" t="s">
        <v>413</v>
      </c>
      <c r="B407" s="10" t="s">
        <v>116</v>
      </c>
      <c r="C407" s="10" t="s">
        <v>30</v>
      </c>
      <c r="D407" s="10" t="s">
        <v>414</v>
      </c>
      <c r="E407" s="11">
        <v>3</v>
      </c>
      <c r="F407" s="12">
        <v>45777</v>
      </c>
      <c r="G407" s="10" t="s">
        <v>212</v>
      </c>
      <c r="H407" s="10" t="s">
        <v>213</v>
      </c>
      <c r="I407" s="10">
        <v>15528785906</v>
      </c>
      <c r="J407" s="10" t="str">
        <f>_xlfn._xlws.FILTER(辅助信息!D:D,辅助信息!G:G=G407)</f>
        <v>五冶达州新材料产业园</v>
      </c>
    </row>
    <row r="408" spans="1:10">
      <c r="A408" s="10" t="s">
        <v>413</v>
      </c>
      <c r="B408" s="10" t="s">
        <v>116</v>
      </c>
      <c r="C408" s="10" t="s">
        <v>33</v>
      </c>
      <c r="D408" s="10" t="s">
        <v>414</v>
      </c>
      <c r="E408" s="11">
        <v>3</v>
      </c>
      <c r="F408" s="12">
        <v>45777</v>
      </c>
      <c r="G408" s="10" t="s">
        <v>212</v>
      </c>
      <c r="H408" s="10" t="s">
        <v>213</v>
      </c>
      <c r="I408" s="10">
        <v>15528785906</v>
      </c>
      <c r="J408" s="10" t="str">
        <f>_xlfn._xlws.FILTER(辅助信息!D:D,辅助信息!G:G=G408)</f>
        <v>五冶达州新材料产业园</v>
      </c>
    </row>
    <row r="409" spans="1:10">
      <c r="A409" s="10" t="s">
        <v>477</v>
      </c>
      <c r="B409" s="10" t="s">
        <v>154</v>
      </c>
      <c r="C409" s="10" t="s">
        <v>53</v>
      </c>
      <c r="D409" s="10" t="s">
        <v>414</v>
      </c>
      <c r="E409" s="11">
        <v>6</v>
      </c>
      <c r="F409" s="12">
        <v>45777</v>
      </c>
      <c r="G409" s="10" t="s">
        <v>448</v>
      </c>
      <c r="H409" s="10" t="s">
        <v>449</v>
      </c>
      <c r="I409" s="10">
        <v>18980505177</v>
      </c>
      <c r="J409" s="10" vm="1" t="e">
        <f>_xlfn._xlws.FILTER(辅助信息!D:D,辅助信息!G:G=G409)</f>
        <v>#VALUE!</v>
      </c>
    </row>
    <row r="410" spans="1:10">
      <c r="A410" s="10" t="s">
        <v>477</v>
      </c>
      <c r="B410" s="10" t="s">
        <v>154</v>
      </c>
      <c r="C410" s="10" t="s">
        <v>61</v>
      </c>
      <c r="D410" s="10" t="s">
        <v>414</v>
      </c>
      <c r="E410" s="11">
        <v>28</v>
      </c>
      <c r="F410" s="12">
        <v>45777</v>
      </c>
      <c r="G410" s="10" t="s">
        <v>448</v>
      </c>
      <c r="H410" s="10" t="s">
        <v>449</v>
      </c>
      <c r="I410" s="10">
        <v>18980505177</v>
      </c>
      <c r="J410" s="10" vm="1" t="e">
        <f>_xlfn._xlws.FILTER(辅助信息!D:D,辅助信息!G:G=G410)</f>
        <v>#VALUE!</v>
      </c>
    </row>
    <row r="411" spans="1:10">
      <c r="A411" s="10" t="s">
        <v>477</v>
      </c>
      <c r="B411" s="10" t="s">
        <v>154</v>
      </c>
      <c r="C411" s="10" t="s">
        <v>57</v>
      </c>
      <c r="D411" s="10" t="s">
        <v>414</v>
      </c>
      <c r="E411" s="11">
        <v>8</v>
      </c>
      <c r="F411" s="12">
        <v>45777</v>
      </c>
      <c r="G411" s="10" t="s">
        <v>478</v>
      </c>
      <c r="H411" s="10" t="s">
        <v>479</v>
      </c>
      <c r="I411" s="10">
        <v>18513327609</v>
      </c>
      <c r="J411" s="10" vm="1" t="e">
        <f>_xlfn._xlws.FILTER(辅助信息!D:D,辅助信息!G:G=G411)</f>
        <v>#VALUE!</v>
      </c>
    </row>
    <row r="412" spans="1:10">
      <c r="A412" s="10" t="s">
        <v>477</v>
      </c>
      <c r="B412" s="10" t="s">
        <v>116</v>
      </c>
      <c r="C412" s="10" t="s">
        <v>438</v>
      </c>
      <c r="D412" s="10" t="s">
        <v>414</v>
      </c>
      <c r="E412" s="11">
        <v>17</v>
      </c>
      <c r="F412" s="12">
        <v>45777</v>
      </c>
      <c r="G412" s="10" t="s">
        <v>478</v>
      </c>
      <c r="H412" s="10" t="s">
        <v>479</v>
      </c>
      <c r="I412" s="10">
        <v>18513327609</v>
      </c>
      <c r="J412" s="10" vm="1" t="e">
        <f>_xlfn._xlws.FILTER(辅助信息!D:D,辅助信息!G:G=G412)</f>
        <v>#VALUE!</v>
      </c>
    </row>
    <row r="413" spans="1:10">
      <c r="A413" s="10" t="s">
        <v>477</v>
      </c>
      <c r="B413" s="10" t="s">
        <v>116</v>
      </c>
      <c r="C413" s="10" t="s">
        <v>467</v>
      </c>
      <c r="D413" s="10" t="s">
        <v>414</v>
      </c>
      <c r="E413" s="11">
        <v>9</v>
      </c>
      <c r="F413" s="12">
        <v>45777</v>
      </c>
      <c r="G413" s="10" t="s">
        <v>478</v>
      </c>
      <c r="H413" s="10" t="s">
        <v>479</v>
      </c>
      <c r="I413" s="10">
        <v>18513327609</v>
      </c>
      <c r="J413" s="10" vm="1" t="e">
        <f>_xlfn._xlws.FILTER(辅助信息!D:D,辅助信息!G:G=G413)</f>
        <v>#VALUE!</v>
      </c>
    </row>
    <row r="414" spans="1:10">
      <c r="A414" s="10" t="s">
        <v>477</v>
      </c>
      <c r="B414" s="10" t="s">
        <v>116</v>
      </c>
      <c r="C414" s="10" t="s">
        <v>431</v>
      </c>
      <c r="D414" s="10" t="s">
        <v>414</v>
      </c>
      <c r="E414" s="11">
        <v>14</v>
      </c>
      <c r="F414" s="12">
        <v>45777</v>
      </c>
      <c r="G414" s="10" t="s">
        <v>478</v>
      </c>
      <c r="H414" s="10" t="s">
        <v>479</v>
      </c>
      <c r="I414" s="10">
        <v>18513327609</v>
      </c>
      <c r="J414" s="10" vm="1" t="e">
        <f>_xlfn._xlws.FILTER(辅助信息!D:D,辅助信息!G:G=G414)</f>
        <v>#VALUE!</v>
      </c>
    </row>
    <row r="415" spans="1:10">
      <c r="A415" s="10" t="s">
        <v>477</v>
      </c>
      <c r="B415" s="10" t="s">
        <v>116</v>
      </c>
      <c r="C415" s="10" t="s">
        <v>450</v>
      </c>
      <c r="D415" s="10" t="s">
        <v>414</v>
      </c>
      <c r="E415" s="11">
        <v>20</v>
      </c>
      <c r="F415" s="12">
        <v>45777</v>
      </c>
      <c r="G415" s="10" t="s">
        <v>478</v>
      </c>
      <c r="H415" s="10" t="s">
        <v>479</v>
      </c>
      <c r="I415" s="10">
        <v>18513327609</v>
      </c>
      <c r="J415" s="10" vm="1" t="e">
        <f>_xlfn._xlws.FILTER(辅助信息!D:D,辅助信息!G:G=G415)</f>
        <v>#VALUE!</v>
      </c>
    </row>
    <row r="416" spans="1:10">
      <c r="A416" s="10" t="s">
        <v>477</v>
      </c>
      <c r="B416" s="10" t="s">
        <v>154</v>
      </c>
      <c r="C416" s="10" t="s">
        <v>53</v>
      </c>
      <c r="D416" s="10" t="s">
        <v>414</v>
      </c>
      <c r="E416" s="11">
        <v>2</v>
      </c>
      <c r="F416" s="12">
        <v>45778</v>
      </c>
      <c r="G416" s="10" t="s">
        <v>177</v>
      </c>
      <c r="H416" s="10" t="s">
        <v>178</v>
      </c>
      <c r="I416" s="10">
        <v>15884666220</v>
      </c>
      <c r="J416" s="10" t="str">
        <f>_xlfn._xlws.FILTER(辅助信息!D:D,辅助信息!G:G=G416)</f>
        <v>华西简阳西城嘉苑</v>
      </c>
    </row>
    <row r="417" spans="1:10">
      <c r="A417" s="10" t="s">
        <v>477</v>
      </c>
      <c r="B417" s="10" t="s">
        <v>119</v>
      </c>
      <c r="C417" s="10" t="s">
        <v>49</v>
      </c>
      <c r="D417" s="10" t="s">
        <v>414</v>
      </c>
      <c r="E417" s="11">
        <v>2</v>
      </c>
      <c r="F417" s="12">
        <v>45778</v>
      </c>
      <c r="G417" s="10" t="s">
        <v>177</v>
      </c>
      <c r="H417" s="10" t="s">
        <v>178</v>
      </c>
      <c r="I417" s="10">
        <v>15884666220</v>
      </c>
      <c r="J417" s="10" t="str">
        <f>_xlfn._xlws.FILTER(辅助信息!D:D,辅助信息!G:G=G417)</f>
        <v>华西简阳西城嘉苑</v>
      </c>
    </row>
    <row r="418" spans="1:10">
      <c r="A418" s="10" t="s">
        <v>477</v>
      </c>
      <c r="B418" s="10" t="s">
        <v>119</v>
      </c>
      <c r="C418" s="10" t="s">
        <v>40</v>
      </c>
      <c r="D418" s="10" t="s">
        <v>414</v>
      </c>
      <c r="E418" s="11">
        <v>12</v>
      </c>
      <c r="F418" s="12">
        <v>45778</v>
      </c>
      <c r="G418" s="10" t="s">
        <v>177</v>
      </c>
      <c r="H418" s="10" t="s">
        <v>178</v>
      </c>
      <c r="I418" s="10">
        <v>15884666220</v>
      </c>
      <c r="J418" s="10" t="str">
        <f>_xlfn._xlws.FILTER(辅助信息!D:D,辅助信息!G:G=G418)</f>
        <v>华西简阳西城嘉苑</v>
      </c>
    </row>
    <row r="419" spans="1:10">
      <c r="A419" s="10" t="s">
        <v>477</v>
      </c>
      <c r="B419" s="10" t="s">
        <v>119</v>
      </c>
      <c r="C419" s="10" t="s">
        <v>41</v>
      </c>
      <c r="D419" s="10" t="s">
        <v>414</v>
      </c>
      <c r="E419" s="11">
        <v>53</v>
      </c>
      <c r="F419" s="12">
        <v>45778</v>
      </c>
      <c r="G419" s="10" t="s">
        <v>177</v>
      </c>
      <c r="H419" s="10" t="s">
        <v>178</v>
      </c>
      <c r="I419" s="10">
        <v>15884666220</v>
      </c>
      <c r="J419" s="10" t="str">
        <f>_xlfn._xlws.FILTER(辅助信息!D:D,辅助信息!G:G=G419)</f>
        <v>华西简阳西城嘉苑</v>
      </c>
    </row>
    <row r="420" spans="1:10">
      <c r="A420" s="10" t="s">
        <v>477</v>
      </c>
      <c r="B420" s="10" t="s">
        <v>119</v>
      </c>
      <c r="C420" s="10" t="s">
        <v>49</v>
      </c>
      <c r="D420" s="10" t="s">
        <v>414</v>
      </c>
      <c r="E420" s="11">
        <v>2.5</v>
      </c>
      <c r="F420" s="12">
        <v>45778</v>
      </c>
      <c r="G420" s="10" t="s">
        <v>171</v>
      </c>
      <c r="H420" s="10" t="s">
        <v>172</v>
      </c>
      <c r="I420" s="10">
        <v>18384145895</v>
      </c>
      <c r="J420" s="10" t="str">
        <f>_xlfn._xlws.FILTER(辅助信息!D:D,辅助信息!G:G=G420)</f>
        <v>华西酒城南</v>
      </c>
    </row>
    <row r="421" spans="1:10">
      <c r="A421" s="10" t="s">
        <v>477</v>
      </c>
      <c r="B421" s="10" t="s">
        <v>119</v>
      </c>
      <c r="C421" s="10" t="s">
        <v>26</v>
      </c>
      <c r="D421" s="10" t="s">
        <v>414</v>
      </c>
      <c r="E421" s="11">
        <v>32.5</v>
      </c>
      <c r="F421" s="12">
        <v>45778</v>
      </c>
      <c r="G421" s="10" t="s">
        <v>171</v>
      </c>
      <c r="H421" s="10" t="s">
        <v>172</v>
      </c>
      <c r="I421" s="10">
        <v>18384145895</v>
      </c>
      <c r="J421" s="10" t="str">
        <f>_xlfn._xlws.FILTER(辅助信息!D:D,辅助信息!G:G=G421)</f>
        <v>华西酒城南</v>
      </c>
    </row>
    <row r="422" spans="1:10">
      <c r="A422" s="10" t="s">
        <v>405</v>
      </c>
      <c r="B422" s="10" t="s">
        <v>116</v>
      </c>
      <c r="C422" s="10" t="s">
        <v>27</v>
      </c>
      <c r="D422" s="10" t="s">
        <v>414</v>
      </c>
      <c r="E422" s="11">
        <v>15</v>
      </c>
      <c r="F422" s="12">
        <v>45778</v>
      </c>
      <c r="G422" s="10" t="s">
        <v>249</v>
      </c>
      <c r="H422" s="10" t="s">
        <v>250</v>
      </c>
      <c r="I422" s="10">
        <v>15692885305</v>
      </c>
      <c r="J422" s="10" t="str">
        <f>_xlfn._xlws.FILTER(辅助信息!D:D,辅助信息!G:G=G422)</f>
        <v>四川商建
射洪城乡一体化项目</v>
      </c>
    </row>
    <row r="423" spans="1:10">
      <c r="A423" s="10" t="s">
        <v>405</v>
      </c>
      <c r="B423" s="10" t="s">
        <v>116</v>
      </c>
      <c r="C423" s="10" t="s">
        <v>30</v>
      </c>
      <c r="D423" s="10" t="s">
        <v>414</v>
      </c>
      <c r="E423" s="11">
        <v>12</v>
      </c>
      <c r="F423" s="12">
        <v>45778</v>
      </c>
      <c r="G423" s="10" t="s">
        <v>249</v>
      </c>
      <c r="H423" s="10" t="s">
        <v>250</v>
      </c>
      <c r="I423" s="10">
        <v>15692885305</v>
      </c>
      <c r="J423" s="10" t="str">
        <f>_xlfn._xlws.FILTER(辅助信息!D:D,辅助信息!G:G=G423)</f>
        <v>四川商建
射洪城乡一体化项目</v>
      </c>
    </row>
    <row r="424" spans="1:10">
      <c r="A424" s="10" t="s">
        <v>405</v>
      </c>
      <c r="B424" s="10" t="s">
        <v>116</v>
      </c>
      <c r="C424" s="10" t="s">
        <v>66</v>
      </c>
      <c r="D424" s="10" t="s">
        <v>414</v>
      </c>
      <c r="E424" s="11">
        <v>9</v>
      </c>
      <c r="F424" s="12">
        <v>45778</v>
      </c>
      <c r="G424" s="10" t="s">
        <v>249</v>
      </c>
      <c r="H424" s="10" t="s">
        <v>250</v>
      </c>
      <c r="I424" s="10">
        <v>15692885305</v>
      </c>
      <c r="J424" s="10" t="str">
        <f>_xlfn._xlws.FILTER(辅助信息!D:D,辅助信息!G:G=G424)</f>
        <v>四川商建
射洪城乡一体化项目</v>
      </c>
    </row>
    <row r="425" spans="1:10">
      <c r="A425" s="10" t="s">
        <v>405</v>
      </c>
      <c r="B425" s="10" t="s">
        <v>116</v>
      </c>
      <c r="C425" s="10" t="s">
        <v>21</v>
      </c>
      <c r="D425" s="10" t="s">
        <v>414</v>
      </c>
      <c r="E425" s="11">
        <v>3</v>
      </c>
      <c r="F425" s="12">
        <v>45778</v>
      </c>
      <c r="G425" s="10" t="s">
        <v>249</v>
      </c>
      <c r="H425" s="10" t="s">
        <v>250</v>
      </c>
      <c r="I425" s="10">
        <v>15692885305</v>
      </c>
      <c r="J425" s="10" t="str">
        <f>_xlfn._xlws.FILTER(辅助信息!D:D,辅助信息!G:G=G425)</f>
        <v>四川商建
射洪城乡一体化项目</v>
      </c>
    </row>
    <row r="426" spans="1:10">
      <c r="A426" s="10" t="s">
        <v>405</v>
      </c>
      <c r="B426" s="10" t="s">
        <v>116</v>
      </c>
      <c r="C426" s="10" t="s">
        <v>22</v>
      </c>
      <c r="D426" s="10" t="s">
        <v>414</v>
      </c>
      <c r="E426" s="11">
        <v>30</v>
      </c>
      <c r="F426" s="12">
        <v>45778</v>
      </c>
      <c r="G426" s="10" t="s">
        <v>249</v>
      </c>
      <c r="H426" s="10" t="s">
        <v>250</v>
      </c>
      <c r="I426" s="10">
        <v>15692885305</v>
      </c>
      <c r="J426" s="10" t="str">
        <f>_xlfn._xlws.FILTER(辅助信息!D:D,辅助信息!G:G=G426)</f>
        <v>四川商建
射洪城乡一体化项目</v>
      </c>
    </row>
    <row r="427" spans="1:10">
      <c r="A427" s="10" t="s">
        <v>405</v>
      </c>
      <c r="B427" s="10" t="s">
        <v>116</v>
      </c>
      <c r="C427" s="10" t="s">
        <v>27</v>
      </c>
      <c r="D427" s="10" t="s">
        <v>414</v>
      </c>
      <c r="E427" s="11">
        <v>18</v>
      </c>
      <c r="F427" s="12">
        <v>45778</v>
      </c>
      <c r="G427" s="10" t="s">
        <v>177</v>
      </c>
      <c r="H427" s="10" t="s">
        <v>178</v>
      </c>
      <c r="I427" s="10">
        <v>15884666220</v>
      </c>
      <c r="J427" s="10" t="str">
        <f>_xlfn._xlws.FILTER(辅助信息!D:D,辅助信息!G:G=G427)</f>
        <v>华西简阳西城嘉苑</v>
      </c>
    </row>
    <row r="428" spans="1:10">
      <c r="A428" s="10" t="s">
        <v>405</v>
      </c>
      <c r="B428" s="10" t="s">
        <v>116</v>
      </c>
      <c r="C428" s="10" t="s">
        <v>19</v>
      </c>
      <c r="D428" s="10" t="s">
        <v>414</v>
      </c>
      <c r="E428" s="11">
        <v>2</v>
      </c>
      <c r="F428" s="12">
        <v>45778</v>
      </c>
      <c r="G428" s="10" t="s">
        <v>177</v>
      </c>
      <c r="H428" s="10" t="s">
        <v>178</v>
      </c>
      <c r="I428" s="10">
        <v>15884666220</v>
      </c>
      <c r="J428" s="10" t="str">
        <f>_xlfn._xlws.FILTER(辅助信息!D:D,辅助信息!G:G=G428)</f>
        <v>华西简阳西城嘉苑</v>
      </c>
    </row>
    <row r="429" spans="1:10">
      <c r="A429" s="10" t="s">
        <v>405</v>
      </c>
      <c r="B429" s="10" t="s">
        <v>116</v>
      </c>
      <c r="C429" s="10" t="s">
        <v>32</v>
      </c>
      <c r="D429" s="10" t="s">
        <v>414</v>
      </c>
      <c r="E429" s="11">
        <v>17</v>
      </c>
      <c r="F429" s="12">
        <v>45778</v>
      </c>
      <c r="G429" s="10" t="s">
        <v>177</v>
      </c>
      <c r="H429" s="10" t="s">
        <v>178</v>
      </c>
      <c r="I429" s="10">
        <v>15884666220</v>
      </c>
      <c r="J429" s="10" t="str">
        <f>_xlfn._xlws.FILTER(辅助信息!D:D,辅助信息!G:G=G429)</f>
        <v>华西简阳西城嘉苑</v>
      </c>
    </row>
    <row r="430" spans="1:10">
      <c r="A430" s="10" t="s">
        <v>405</v>
      </c>
      <c r="B430" s="10" t="s">
        <v>116</v>
      </c>
      <c r="C430" s="10" t="s">
        <v>30</v>
      </c>
      <c r="D430" s="10" t="s">
        <v>414</v>
      </c>
      <c r="E430" s="11">
        <v>16</v>
      </c>
      <c r="F430" s="12">
        <v>45778</v>
      </c>
      <c r="G430" s="10" t="s">
        <v>177</v>
      </c>
      <c r="H430" s="10" t="s">
        <v>178</v>
      </c>
      <c r="I430" s="10">
        <v>15884666220</v>
      </c>
      <c r="J430" s="10" t="str">
        <f>_xlfn._xlws.FILTER(辅助信息!D:D,辅助信息!G:G=G430)</f>
        <v>华西简阳西城嘉苑</v>
      </c>
    </row>
    <row r="431" spans="1:10">
      <c r="A431" s="10" t="s">
        <v>405</v>
      </c>
      <c r="B431" s="10" t="s">
        <v>116</v>
      </c>
      <c r="C431" s="10" t="s">
        <v>33</v>
      </c>
      <c r="D431" s="10" t="s">
        <v>414</v>
      </c>
      <c r="E431" s="11">
        <v>13</v>
      </c>
      <c r="F431" s="12">
        <v>45778</v>
      </c>
      <c r="G431" s="10" t="s">
        <v>177</v>
      </c>
      <c r="H431" s="10" t="s">
        <v>178</v>
      </c>
      <c r="I431" s="10">
        <v>15884666220</v>
      </c>
      <c r="J431" s="10" t="str">
        <f>_xlfn._xlws.FILTER(辅助信息!D:D,辅助信息!G:G=G431)</f>
        <v>华西简阳西城嘉苑</v>
      </c>
    </row>
    <row r="432" spans="1:10">
      <c r="A432" s="10" t="s">
        <v>405</v>
      </c>
      <c r="B432" s="10" t="s">
        <v>116</v>
      </c>
      <c r="C432" s="10" t="s">
        <v>28</v>
      </c>
      <c r="D432" s="10" t="s">
        <v>414</v>
      </c>
      <c r="E432" s="11">
        <v>2</v>
      </c>
      <c r="F432" s="12">
        <v>45778</v>
      </c>
      <c r="G432" s="10" t="s">
        <v>177</v>
      </c>
      <c r="H432" s="10" t="s">
        <v>178</v>
      </c>
      <c r="I432" s="10">
        <v>15884666220</v>
      </c>
      <c r="J432" s="10" t="str">
        <f>_xlfn._xlws.FILTER(辅助信息!D:D,辅助信息!G:G=G432)</f>
        <v>华西简阳西城嘉苑</v>
      </c>
    </row>
    <row r="433" spans="1:10">
      <c r="A433" s="10" t="s">
        <v>405</v>
      </c>
      <c r="B433" s="10" t="s">
        <v>116</v>
      </c>
      <c r="C433" s="10" t="s">
        <v>18</v>
      </c>
      <c r="D433" s="10" t="s">
        <v>414</v>
      </c>
      <c r="E433" s="11">
        <v>2</v>
      </c>
      <c r="F433" s="12">
        <v>45778</v>
      </c>
      <c r="G433" s="10" t="s">
        <v>177</v>
      </c>
      <c r="H433" s="10" t="s">
        <v>178</v>
      </c>
      <c r="I433" s="10">
        <v>15884666220</v>
      </c>
      <c r="J433" s="10" t="str">
        <f>_xlfn._xlws.FILTER(辅助信息!D:D,辅助信息!G:G=G433)</f>
        <v>华西简阳西城嘉苑</v>
      </c>
    </row>
    <row r="434" spans="1:10">
      <c r="A434" s="10" t="s">
        <v>413</v>
      </c>
      <c r="B434" s="10" t="s">
        <v>116</v>
      </c>
      <c r="C434" s="10" t="s">
        <v>27</v>
      </c>
      <c r="D434" s="10" t="s">
        <v>414</v>
      </c>
      <c r="E434" s="11">
        <v>36</v>
      </c>
      <c r="F434" s="12">
        <v>45778</v>
      </c>
      <c r="G434" s="10" t="s">
        <v>452</v>
      </c>
      <c r="H434" s="10" t="s">
        <v>453</v>
      </c>
      <c r="I434" s="10">
        <v>18586545402</v>
      </c>
      <c r="J434" s="10" vm="1" t="e">
        <f>_xlfn._xlws.FILTER(辅助信息!D:D,辅助信息!G:G=G434)</f>
        <v>#VALUE!</v>
      </c>
    </row>
    <row r="435" spans="1:10">
      <c r="A435" s="10" t="s">
        <v>413</v>
      </c>
      <c r="B435" s="10" t="s">
        <v>116</v>
      </c>
      <c r="C435" s="10" t="s">
        <v>19</v>
      </c>
      <c r="D435" s="10" t="s">
        <v>414</v>
      </c>
      <c r="E435" s="11">
        <v>3</v>
      </c>
      <c r="F435" s="12">
        <v>45778</v>
      </c>
      <c r="G435" s="10" t="s">
        <v>452</v>
      </c>
      <c r="H435" s="10" t="s">
        <v>453</v>
      </c>
      <c r="I435" s="10">
        <v>18586545402</v>
      </c>
      <c r="J435" s="10" vm="1" t="e">
        <f>_xlfn._xlws.FILTER(辅助信息!D:D,辅助信息!G:G=G435)</f>
        <v>#VALUE!</v>
      </c>
    </row>
    <row r="436" spans="1:10">
      <c r="A436" s="10" t="s">
        <v>413</v>
      </c>
      <c r="B436" s="10" t="s">
        <v>116</v>
      </c>
      <c r="C436" s="10" t="s">
        <v>32</v>
      </c>
      <c r="D436" s="10" t="s">
        <v>414</v>
      </c>
      <c r="E436" s="11">
        <v>3</v>
      </c>
      <c r="F436" s="12">
        <v>45778</v>
      </c>
      <c r="G436" s="10" t="s">
        <v>452</v>
      </c>
      <c r="H436" s="10" t="s">
        <v>453</v>
      </c>
      <c r="I436" s="10">
        <v>18586545402</v>
      </c>
      <c r="J436" s="10" vm="1" t="e">
        <f>_xlfn._xlws.FILTER(辅助信息!D:D,辅助信息!G:G=G436)</f>
        <v>#VALUE!</v>
      </c>
    </row>
    <row r="437" spans="1:10">
      <c r="A437" s="10" t="s">
        <v>413</v>
      </c>
      <c r="B437" s="10" t="s">
        <v>116</v>
      </c>
      <c r="C437" s="10" t="s">
        <v>30</v>
      </c>
      <c r="D437" s="10" t="s">
        <v>414</v>
      </c>
      <c r="E437" s="11">
        <v>3</v>
      </c>
      <c r="F437" s="12">
        <v>45778</v>
      </c>
      <c r="G437" s="10" t="s">
        <v>452</v>
      </c>
      <c r="H437" s="10" t="s">
        <v>453</v>
      </c>
      <c r="I437" s="10">
        <v>18586545402</v>
      </c>
      <c r="J437" s="10" vm="1" t="e">
        <f>_xlfn._xlws.FILTER(辅助信息!D:D,辅助信息!G:G=G437)</f>
        <v>#VALUE!</v>
      </c>
    </row>
    <row r="438" spans="1:10">
      <c r="A438" s="10" t="s">
        <v>413</v>
      </c>
      <c r="B438" s="10" t="s">
        <v>116</v>
      </c>
      <c r="C438" s="10" t="s">
        <v>33</v>
      </c>
      <c r="D438" s="10" t="s">
        <v>414</v>
      </c>
      <c r="E438" s="11">
        <v>16</v>
      </c>
      <c r="F438" s="12">
        <v>45778</v>
      </c>
      <c r="G438" s="10" t="s">
        <v>452</v>
      </c>
      <c r="H438" s="10" t="s">
        <v>453</v>
      </c>
      <c r="I438" s="10">
        <v>18586545402</v>
      </c>
      <c r="J438" s="10" vm="1" t="e">
        <f>_xlfn._xlws.FILTER(辅助信息!D:D,辅助信息!G:G=G438)</f>
        <v>#VALUE!</v>
      </c>
    </row>
    <row r="439" spans="1:10">
      <c r="A439" s="10" t="s">
        <v>413</v>
      </c>
      <c r="B439" s="10" t="s">
        <v>116</v>
      </c>
      <c r="C439" s="10" t="s">
        <v>18</v>
      </c>
      <c r="D439" s="10" t="s">
        <v>414</v>
      </c>
      <c r="E439" s="11">
        <v>9</v>
      </c>
      <c r="F439" s="12">
        <v>45778</v>
      </c>
      <c r="G439" s="10" t="s">
        <v>452</v>
      </c>
      <c r="H439" s="10" t="s">
        <v>453</v>
      </c>
      <c r="I439" s="10">
        <v>18586545402</v>
      </c>
      <c r="J439" s="10" vm="1" t="e">
        <f>_xlfn._xlws.FILTER(辅助信息!D:D,辅助信息!G:G=G439)</f>
        <v>#VALUE!</v>
      </c>
    </row>
    <row r="440" spans="1:10">
      <c r="A440" s="10" t="s">
        <v>413</v>
      </c>
      <c r="B440" s="10" t="s">
        <v>119</v>
      </c>
      <c r="C440" s="10" t="s">
        <v>49</v>
      </c>
      <c r="D440" s="10" t="s">
        <v>414</v>
      </c>
      <c r="E440" s="11">
        <v>12</v>
      </c>
      <c r="F440" s="12">
        <v>45779</v>
      </c>
      <c r="G440" s="10" t="s">
        <v>440</v>
      </c>
      <c r="H440" s="10" t="s">
        <v>374</v>
      </c>
      <c r="I440" s="10">
        <v>18349955455</v>
      </c>
      <c r="J440" s="10" t="str">
        <f>_xlfn._xlws.FILTER(辅助信息!D:D,辅助信息!G:G=G440)</f>
        <v>五冶钢构南充医学科学产业园建设项目</v>
      </c>
    </row>
    <row r="441" spans="1:10">
      <c r="A441" s="10" t="s">
        <v>413</v>
      </c>
      <c r="B441" s="10" t="s">
        <v>119</v>
      </c>
      <c r="C441" s="10" t="s">
        <v>41</v>
      </c>
      <c r="D441" s="10" t="s">
        <v>414</v>
      </c>
      <c r="E441" s="11">
        <v>10</v>
      </c>
      <c r="F441" s="12">
        <v>45779</v>
      </c>
      <c r="G441" s="10" t="s">
        <v>440</v>
      </c>
      <c r="H441" s="10" t="s">
        <v>374</v>
      </c>
      <c r="I441" s="10">
        <v>18349955455</v>
      </c>
      <c r="J441" s="10" t="str">
        <f>_xlfn._xlws.FILTER(辅助信息!D:D,辅助信息!G:G=G441)</f>
        <v>五冶钢构南充医学科学产业园建设项目</v>
      </c>
    </row>
    <row r="442" spans="1:10">
      <c r="A442" s="10" t="s">
        <v>413</v>
      </c>
      <c r="B442" s="10" t="s">
        <v>116</v>
      </c>
      <c r="C442" s="10" t="s">
        <v>27</v>
      </c>
      <c r="D442" s="10" t="s">
        <v>414</v>
      </c>
      <c r="E442" s="11">
        <v>13</v>
      </c>
      <c r="F442" s="12">
        <v>45779</v>
      </c>
      <c r="G442" s="10" t="s">
        <v>440</v>
      </c>
      <c r="H442" s="10" t="s">
        <v>374</v>
      </c>
      <c r="I442" s="10">
        <v>18349955455</v>
      </c>
      <c r="J442" s="10" t="str">
        <f>_xlfn._xlws.FILTER(辅助信息!D:D,辅助信息!G:G=G442)</f>
        <v>五冶钢构南充医学科学产业园建设项目</v>
      </c>
    </row>
    <row r="443" spans="1:10">
      <c r="A443" s="10" t="s">
        <v>475</v>
      </c>
      <c r="B443" s="10" t="s">
        <v>116</v>
      </c>
      <c r="C443" s="10" t="s">
        <v>19</v>
      </c>
      <c r="D443" s="10" t="s">
        <v>414</v>
      </c>
      <c r="E443" s="11">
        <v>3</v>
      </c>
      <c r="F443" s="12">
        <v>45779</v>
      </c>
      <c r="G443" s="10" t="s">
        <v>122</v>
      </c>
      <c r="H443" s="10" t="s">
        <v>123</v>
      </c>
      <c r="I443" s="10">
        <v>15228205853</v>
      </c>
      <c r="J443" s="10" t="str">
        <f>_xlfn._xlws.FILTER(辅助信息!D:D,辅助信息!G:G=G443)</f>
        <v>五冶钢构-宜宾市南溪区高县月江镇建设项目</v>
      </c>
    </row>
    <row r="444" spans="1:10">
      <c r="A444" s="10" t="s">
        <v>475</v>
      </c>
      <c r="B444" s="10" t="s">
        <v>116</v>
      </c>
      <c r="C444" s="10" t="s">
        <v>30</v>
      </c>
      <c r="D444" s="10" t="s">
        <v>414</v>
      </c>
      <c r="E444" s="11">
        <v>6</v>
      </c>
      <c r="F444" s="12">
        <v>45779</v>
      </c>
      <c r="G444" s="10" t="s">
        <v>122</v>
      </c>
      <c r="H444" s="10" t="s">
        <v>123</v>
      </c>
      <c r="I444" s="10">
        <v>15228205853</v>
      </c>
      <c r="J444" s="10" t="str">
        <f>_xlfn._xlws.FILTER(辅助信息!D:D,辅助信息!G:G=G444)</f>
        <v>五冶钢构-宜宾市南溪区高县月江镇建设项目</v>
      </c>
    </row>
    <row r="445" spans="1:10">
      <c r="A445" s="10" t="s">
        <v>475</v>
      </c>
      <c r="B445" s="10" t="s">
        <v>119</v>
      </c>
      <c r="C445" s="10" t="s">
        <v>41</v>
      </c>
      <c r="D445" s="10" t="s">
        <v>414</v>
      </c>
      <c r="E445" s="11">
        <v>10</v>
      </c>
      <c r="F445" s="12">
        <v>45779</v>
      </c>
      <c r="G445" s="10" t="s">
        <v>441</v>
      </c>
      <c r="H445" s="10" t="s">
        <v>123</v>
      </c>
      <c r="I445" s="10">
        <v>15228205853</v>
      </c>
      <c r="J445" s="10" t="str">
        <f>_xlfn._xlws.FILTER(辅助信息!D:D,辅助信息!G:G=G445)</f>
        <v>五冶钢构-宜宾市南溪区高县月江镇建设项目</v>
      </c>
    </row>
    <row r="446" spans="1:10">
      <c r="A446" s="10" t="s">
        <v>475</v>
      </c>
      <c r="B446" s="10" t="s">
        <v>116</v>
      </c>
      <c r="C446" s="10" t="s">
        <v>32</v>
      </c>
      <c r="D446" s="10" t="s">
        <v>414</v>
      </c>
      <c r="E446" s="11">
        <v>18</v>
      </c>
      <c r="F446" s="12">
        <v>45779</v>
      </c>
      <c r="G446" s="10" t="s">
        <v>441</v>
      </c>
      <c r="H446" s="10" t="s">
        <v>123</v>
      </c>
      <c r="I446" s="10">
        <v>15228205853</v>
      </c>
      <c r="J446" s="10" t="str">
        <f>_xlfn._xlws.FILTER(辅助信息!D:D,辅助信息!G:G=G446)</f>
        <v>五冶钢构-宜宾市南溪区高县月江镇建设项目</v>
      </c>
    </row>
    <row r="447" spans="1:10">
      <c r="A447" s="10" t="s">
        <v>404</v>
      </c>
      <c r="B447" s="10" t="s">
        <v>116</v>
      </c>
      <c r="C447" s="10" t="s">
        <v>27</v>
      </c>
      <c r="D447" s="10" t="s">
        <v>414</v>
      </c>
      <c r="E447" s="11">
        <v>21</v>
      </c>
      <c r="F447" s="12">
        <v>45780</v>
      </c>
      <c r="G447" s="10" t="s">
        <v>177</v>
      </c>
      <c r="H447" s="10" t="s">
        <v>178</v>
      </c>
      <c r="I447" s="10">
        <v>15884666220</v>
      </c>
      <c r="J447" s="10" t="str">
        <f>_xlfn._xlws.FILTER(辅助信息!D:D,辅助信息!G:G=G447)</f>
        <v>华西简阳西城嘉苑</v>
      </c>
    </row>
    <row r="448" spans="1:10">
      <c r="A448" s="10" t="s">
        <v>404</v>
      </c>
      <c r="B448" s="10" t="s">
        <v>116</v>
      </c>
      <c r="C448" s="10" t="s">
        <v>19</v>
      </c>
      <c r="D448" s="10" t="s">
        <v>414</v>
      </c>
      <c r="E448" s="11">
        <v>9</v>
      </c>
      <c r="F448" s="12">
        <v>45780</v>
      </c>
      <c r="G448" s="10" t="s">
        <v>177</v>
      </c>
      <c r="H448" s="10" t="s">
        <v>178</v>
      </c>
      <c r="I448" s="10">
        <v>15884666220</v>
      </c>
      <c r="J448" s="10" t="str">
        <f>_xlfn._xlws.FILTER(辅助信息!D:D,辅助信息!G:G=G448)</f>
        <v>华西简阳西城嘉苑</v>
      </c>
    </row>
    <row r="449" spans="1:10">
      <c r="A449" s="10" t="s">
        <v>404</v>
      </c>
      <c r="B449" s="10" t="s">
        <v>116</v>
      </c>
      <c r="C449" s="10" t="s">
        <v>32</v>
      </c>
      <c r="D449" s="10" t="s">
        <v>414</v>
      </c>
      <c r="E449" s="11">
        <v>63</v>
      </c>
      <c r="F449" s="12">
        <v>45780</v>
      </c>
      <c r="G449" s="10" t="s">
        <v>177</v>
      </c>
      <c r="H449" s="10" t="s">
        <v>178</v>
      </c>
      <c r="I449" s="10">
        <v>15884666220</v>
      </c>
      <c r="J449" s="10" t="str">
        <f>_xlfn._xlws.FILTER(辅助信息!D:D,辅助信息!G:G=G449)</f>
        <v>华西简阳西城嘉苑</v>
      </c>
    </row>
    <row r="450" spans="1:10">
      <c r="A450" s="10" t="s">
        <v>404</v>
      </c>
      <c r="B450" s="10" t="s">
        <v>116</v>
      </c>
      <c r="C450" s="10" t="s">
        <v>33</v>
      </c>
      <c r="D450" s="10" t="s">
        <v>414</v>
      </c>
      <c r="E450" s="11">
        <v>9</v>
      </c>
      <c r="F450" s="12">
        <v>45780</v>
      </c>
      <c r="G450" s="10" t="s">
        <v>177</v>
      </c>
      <c r="H450" s="10" t="s">
        <v>178</v>
      </c>
      <c r="I450" s="10">
        <v>15884666220</v>
      </c>
      <c r="J450" s="10" t="str">
        <f>_xlfn._xlws.FILTER(辅助信息!D:D,辅助信息!G:G=G450)</f>
        <v>华西简阳西城嘉苑</v>
      </c>
    </row>
    <row r="451" spans="1:10">
      <c r="A451" s="10" t="s">
        <v>404</v>
      </c>
      <c r="B451" s="10" t="s">
        <v>116</v>
      </c>
      <c r="C451" s="10" t="s">
        <v>28</v>
      </c>
      <c r="D451" s="10" t="s">
        <v>414</v>
      </c>
      <c r="E451" s="11">
        <v>6</v>
      </c>
      <c r="F451" s="12">
        <v>45780</v>
      </c>
      <c r="G451" s="10" t="s">
        <v>177</v>
      </c>
      <c r="H451" s="10" t="s">
        <v>178</v>
      </c>
      <c r="I451" s="10">
        <v>15884666220</v>
      </c>
      <c r="J451" s="10" t="str">
        <f>_xlfn._xlws.FILTER(辅助信息!D:D,辅助信息!G:G=G451)</f>
        <v>华西简阳西城嘉苑</v>
      </c>
    </row>
    <row r="452" spans="1:10">
      <c r="A452" s="10" t="s">
        <v>404</v>
      </c>
      <c r="B452" s="10" t="s">
        <v>116</v>
      </c>
      <c r="C452" s="10" t="s">
        <v>27</v>
      </c>
      <c r="D452" s="10" t="s">
        <v>414</v>
      </c>
      <c r="E452" s="11">
        <v>21</v>
      </c>
      <c r="F452" s="12">
        <v>45780</v>
      </c>
      <c r="G452" s="10" t="s">
        <v>240</v>
      </c>
      <c r="H452" s="10" t="s">
        <v>231</v>
      </c>
      <c r="I452" s="10">
        <v>18381904567</v>
      </c>
      <c r="J452" s="10" t="str">
        <f>_xlfn._xlws.FILTER(辅助信息!D:D,辅助信息!G:G=G452)</f>
        <v>商投建工达州中医药科技园</v>
      </c>
    </row>
    <row r="453" spans="1:10">
      <c r="A453" s="10" t="s">
        <v>404</v>
      </c>
      <c r="B453" s="10" t="s">
        <v>116</v>
      </c>
      <c r="C453" s="10" t="s">
        <v>30</v>
      </c>
      <c r="D453" s="10" t="s">
        <v>414</v>
      </c>
      <c r="E453" s="11">
        <v>30</v>
      </c>
      <c r="F453" s="12">
        <v>45780</v>
      </c>
      <c r="G453" s="10" t="s">
        <v>240</v>
      </c>
      <c r="H453" s="10" t="s">
        <v>231</v>
      </c>
      <c r="I453" s="10">
        <v>18381904567</v>
      </c>
      <c r="J453" s="10" t="str">
        <f>_xlfn._xlws.FILTER(辅助信息!D:D,辅助信息!G:G=G453)</f>
        <v>商投建工达州中医药科技园</v>
      </c>
    </row>
    <row r="454" spans="1:10">
      <c r="A454" s="10" t="s">
        <v>404</v>
      </c>
      <c r="B454" s="10" t="s">
        <v>154</v>
      </c>
      <c r="C454" s="10" t="s">
        <v>53</v>
      </c>
      <c r="D454" s="10" t="s">
        <v>414</v>
      </c>
      <c r="E454" s="11">
        <v>2.5</v>
      </c>
      <c r="F454" s="12">
        <v>45780</v>
      </c>
      <c r="G454" s="10" t="s">
        <v>480</v>
      </c>
      <c r="H454" s="10" t="s">
        <v>364</v>
      </c>
      <c r="I454" s="10">
        <v>19950525030</v>
      </c>
      <c r="J454" s="10" t="str">
        <f>_xlfn._xlws.FILTER(辅助信息!D:D,辅助信息!G:G=G454)</f>
        <v>五冶钢构南充医学科学产业园建设项目</v>
      </c>
    </row>
    <row r="455" spans="1:10">
      <c r="A455" s="10" t="s">
        <v>404</v>
      </c>
      <c r="B455" s="10" t="s">
        <v>116</v>
      </c>
      <c r="C455" s="10" t="s">
        <v>27</v>
      </c>
      <c r="D455" s="10" t="s">
        <v>414</v>
      </c>
      <c r="E455" s="11">
        <v>33</v>
      </c>
      <c r="F455" s="12">
        <v>45780</v>
      </c>
      <c r="G455" s="10" t="s">
        <v>480</v>
      </c>
      <c r="H455" s="10" t="s">
        <v>364</v>
      </c>
      <c r="I455" s="10">
        <v>19950525030</v>
      </c>
      <c r="J455" s="10" t="str">
        <f>_xlfn._xlws.FILTER(辅助信息!D:D,辅助信息!G:G=G455)</f>
        <v>五冶钢构南充医学科学产业园建设项目</v>
      </c>
    </row>
    <row r="456" spans="1:10">
      <c r="A456" s="10" t="s">
        <v>475</v>
      </c>
      <c r="B456" s="10" t="s">
        <v>154</v>
      </c>
      <c r="C456" s="10" t="s">
        <v>51</v>
      </c>
      <c r="D456" s="10" t="s">
        <v>414</v>
      </c>
      <c r="E456" s="11">
        <v>2.5</v>
      </c>
      <c r="F456" s="12">
        <v>45781</v>
      </c>
      <c r="G456" s="10" t="s">
        <v>249</v>
      </c>
      <c r="H456" s="10" t="s">
        <v>250</v>
      </c>
      <c r="I456" s="10">
        <v>15692885305</v>
      </c>
      <c r="J456" s="10" t="str">
        <f>_xlfn._xlws.FILTER(辅助信息!D:D,辅助信息!G:G=G456)</f>
        <v>四川商建
射洪城乡一体化项目</v>
      </c>
    </row>
    <row r="457" spans="1:10">
      <c r="A457" s="10" t="s">
        <v>475</v>
      </c>
      <c r="B457" s="10" t="s">
        <v>119</v>
      </c>
      <c r="C457" s="10" t="s">
        <v>41</v>
      </c>
      <c r="D457" s="10" t="s">
        <v>414</v>
      </c>
      <c r="E457" s="11">
        <v>32.5</v>
      </c>
      <c r="F457" s="12">
        <v>45781</v>
      </c>
      <c r="G457" s="10" t="s">
        <v>249</v>
      </c>
      <c r="H457" s="10" t="s">
        <v>250</v>
      </c>
      <c r="I457" s="10">
        <v>15692885305</v>
      </c>
      <c r="J457" s="10" t="str">
        <f>_xlfn._xlws.FILTER(辅助信息!D:D,辅助信息!G:G=G457)</f>
        <v>四川商建
射洪城乡一体化项目</v>
      </c>
    </row>
    <row r="458" spans="1:10">
      <c r="A458" s="10" t="s">
        <v>475</v>
      </c>
      <c r="B458" s="10" t="s">
        <v>119</v>
      </c>
      <c r="C458" s="10" t="s">
        <v>49</v>
      </c>
      <c r="D458" s="10" t="s">
        <v>414</v>
      </c>
      <c r="E458" s="11">
        <v>15</v>
      </c>
      <c r="F458" s="12">
        <v>45781</v>
      </c>
      <c r="G458" s="10" t="s">
        <v>122</v>
      </c>
      <c r="H458" s="10" t="s">
        <v>123</v>
      </c>
      <c r="I458" s="10">
        <v>15228205853</v>
      </c>
      <c r="J458" s="10" t="str">
        <f>_xlfn._xlws.FILTER(辅助信息!D:D,辅助信息!G:G=G458)</f>
        <v>五冶钢构-宜宾市南溪区高县月江镇建设项目</v>
      </c>
    </row>
    <row r="459" spans="1:10">
      <c r="A459" s="10" t="s">
        <v>475</v>
      </c>
      <c r="B459" s="10" t="s">
        <v>119</v>
      </c>
      <c r="C459" s="10" t="s">
        <v>40</v>
      </c>
      <c r="D459" s="10" t="s">
        <v>414</v>
      </c>
      <c r="E459" s="11">
        <v>20</v>
      </c>
      <c r="F459" s="12">
        <v>45781</v>
      </c>
      <c r="G459" s="10" t="s">
        <v>122</v>
      </c>
      <c r="H459" s="10" t="s">
        <v>123</v>
      </c>
      <c r="I459" s="10">
        <v>15228205853</v>
      </c>
      <c r="J459" s="10" t="str">
        <f>_xlfn._xlws.FILTER(辅助信息!D:D,辅助信息!G:G=G459)</f>
        <v>五冶钢构-宜宾市南溪区高县月江镇建设项目</v>
      </c>
    </row>
    <row r="460" spans="1:10">
      <c r="A460" s="10" t="s">
        <v>475</v>
      </c>
      <c r="B460" s="10" t="s">
        <v>116</v>
      </c>
      <c r="C460" s="10" t="s">
        <v>431</v>
      </c>
      <c r="D460" s="10" t="s">
        <v>414</v>
      </c>
      <c r="E460" s="11">
        <v>70</v>
      </c>
      <c r="F460" s="12">
        <v>45781</v>
      </c>
      <c r="G460" s="10" t="s">
        <v>448</v>
      </c>
      <c r="H460" s="10" t="s">
        <v>449</v>
      </c>
      <c r="I460" s="10">
        <v>18980505177</v>
      </c>
      <c r="J460" s="10" vm="1" t="e">
        <f>_xlfn._xlws.FILTER(辅助信息!D:D,辅助信息!G:G=G460)</f>
        <v>#VALUE!</v>
      </c>
    </row>
    <row r="461" spans="1:10">
      <c r="A461" s="10" t="s">
        <v>475</v>
      </c>
      <c r="B461" s="10" t="s">
        <v>116</v>
      </c>
      <c r="C461" s="10" t="s">
        <v>432</v>
      </c>
      <c r="D461" s="10" t="s">
        <v>414</v>
      </c>
      <c r="E461" s="11">
        <v>35</v>
      </c>
      <c r="F461" s="12">
        <v>45781</v>
      </c>
      <c r="G461" s="10" t="s">
        <v>448</v>
      </c>
      <c r="H461" s="10" t="s">
        <v>449</v>
      </c>
      <c r="I461" s="10">
        <v>18980505177</v>
      </c>
      <c r="J461" s="10" vm="1" t="e">
        <f>_xlfn._xlws.FILTER(辅助信息!D:D,辅助信息!G:G=G461)</f>
        <v>#VALUE!</v>
      </c>
    </row>
    <row r="462" spans="1:10">
      <c r="A462" s="10" t="s">
        <v>475</v>
      </c>
      <c r="B462" s="10" t="s">
        <v>116</v>
      </c>
      <c r="C462" s="10" t="s">
        <v>447</v>
      </c>
      <c r="D462" s="10" t="s">
        <v>414</v>
      </c>
      <c r="E462" s="11">
        <v>105</v>
      </c>
      <c r="F462" s="12">
        <v>45781</v>
      </c>
      <c r="G462" s="10" t="s">
        <v>448</v>
      </c>
      <c r="H462" s="10" t="s">
        <v>449</v>
      </c>
      <c r="I462" s="10">
        <v>18980505177</v>
      </c>
      <c r="J462" s="10" vm="1" t="e">
        <f>_xlfn._xlws.FILTER(辅助信息!D:D,辅助信息!G:G=G462)</f>
        <v>#VALUE!</v>
      </c>
    </row>
    <row r="463" spans="1:10">
      <c r="A463" s="10" t="s">
        <v>475</v>
      </c>
      <c r="B463" s="10" t="s">
        <v>116</v>
      </c>
      <c r="C463" s="10" t="s">
        <v>450</v>
      </c>
      <c r="D463" s="10" t="s">
        <v>414</v>
      </c>
      <c r="E463" s="11">
        <v>70</v>
      </c>
      <c r="F463" s="12">
        <v>45781</v>
      </c>
      <c r="G463" s="10" t="s">
        <v>448</v>
      </c>
      <c r="H463" s="10" t="s">
        <v>449</v>
      </c>
      <c r="I463" s="10">
        <v>18980505177</v>
      </c>
      <c r="J463" s="10" vm="1" t="e">
        <f>_xlfn._xlws.FILTER(辅助信息!D:D,辅助信息!G:G=G463)</f>
        <v>#VALUE!</v>
      </c>
    </row>
    <row r="464" spans="1:10">
      <c r="A464" s="10" t="s">
        <v>475</v>
      </c>
      <c r="B464" s="10" t="s">
        <v>116</v>
      </c>
      <c r="C464" s="10" t="s">
        <v>476</v>
      </c>
      <c r="D464" s="10" t="s">
        <v>414</v>
      </c>
      <c r="E464" s="11">
        <v>35</v>
      </c>
      <c r="F464" s="12">
        <v>45781</v>
      </c>
      <c r="G464" s="10" t="s">
        <v>448</v>
      </c>
      <c r="H464" s="10" t="s">
        <v>449</v>
      </c>
      <c r="I464" s="10">
        <v>18980505177</v>
      </c>
      <c r="J464" s="10" vm="1" t="e">
        <f>_xlfn._xlws.FILTER(辅助信息!D:D,辅助信息!G:G=G464)</f>
        <v>#VALUE!</v>
      </c>
    </row>
    <row r="465" spans="1:10">
      <c r="A465" s="10" t="s">
        <v>405</v>
      </c>
      <c r="B465" s="10" t="s">
        <v>116</v>
      </c>
      <c r="C465" s="10" t="s">
        <v>30</v>
      </c>
      <c r="D465" s="10" t="s">
        <v>414</v>
      </c>
      <c r="E465" s="11">
        <v>20</v>
      </c>
      <c r="F465" s="12">
        <v>45783</v>
      </c>
      <c r="G465" s="10" t="s">
        <v>481</v>
      </c>
      <c r="H465" s="10" t="s">
        <v>397</v>
      </c>
      <c r="I465" s="10">
        <v>15924731822</v>
      </c>
      <c r="J465" s="10" t="str">
        <f>_xlfn._xlws.FILTER(辅助信息!D:D,辅助信息!G:G=G465)</f>
        <v>宜宾兴港三江新区长江工业园建设项目</v>
      </c>
    </row>
    <row r="466" spans="1:10">
      <c r="A466" s="10" t="s">
        <v>405</v>
      </c>
      <c r="B466" s="10" t="s">
        <v>116</v>
      </c>
      <c r="C466" s="10" t="s">
        <v>141</v>
      </c>
      <c r="D466" s="10" t="s">
        <v>414</v>
      </c>
      <c r="E466" s="11">
        <v>15</v>
      </c>
      <c r="F466" s="12">
        <v>45783</v>
      </c>
      <c r="G466" s="10" t="s">
        <v>481</v>
      </c>
      <c r="H466" s="10" t="s">
        <v>397</v>
      </c>
      <c r="I466" s="10">
        <v>15924731822</v>
      </c>
      <c r="J466" s="10" t="str">
        <f>_xlfn._xlws.FILTER(辅助信息!D:D,辅助信息!G:G=G466)</f>
        <v>宜宾兴港三江新区长江工业园建设项目</v>
      </c>
    </row>
    <row r="467" spans="1:10">
      <c r="A467" s="10" t="s">
        <v>477</v>
      </c>
      <c r="B467" s="10" t="s">
        <v>119</v>
      </c>
      <c r="C467" s="10" t="s">
        <v>40</v>
      </c>
      <c r="D467" s="10" t="s">
        <v>414</v>
      </c>
      <c r="E467" s="11">
        <v>10</v>
      </c>
      <c r="F467" s="12">
        <v>45783</v>
      </c>
      <c r="G467" s="10" t="s">
        <v>189</v>
      </c>
      <c r="H467" s="10" t="s">
        <v>190</v>
      </c>
      <c r="I467" s="10">
        <v>13458642015</v>
      </c>
      <c r="J467" s="10" t="str">
        <f>_xlfn._xlws.FILTER(辅助信息!D:D,辅助信息!G:G=G467)</f>
        <v>华西萌海-科创农业生态谷</v>
      </c>
    </row>
    <row r="468" spans="1:10">
      <c r="A468" s="10" t="s">
        <v>477</v>
      </c>
      <c r="B468" s="10" t="s">
        <v>119</v>
      </c>
      <c r="C468" s="10" t="s">
        <v>26</v>
      </c>
      <c r="D468" s="10" t="s">
        <v>414</v>
      </c>
      <c r="E468" s="11">
        <v>10</v>
      </c>
      <c r="F468" s="12">
        <v>45783</v>
      </c>
      <c r="G468" s="10" t="s">
        <v>189</v>
      </c>
      <c r="H468" s="10" t="s">
        <v>190</v>
      </c>
      <c r="I468" s="10">
        <v>13458642015</v>
      </c>
      <c r="J468" s="10" t="str">
        <f>_xlfn._xlws.FILTER(辅助信息!D:D,辅助信息!G:G=G468)</f>
        <v>华西萌海-科创农业生态谷</v>
      </c>
    </row>
    <row r="469" spans="1:10">
      <c r="A469" s="10" t="s">
        <v>477</v>
      </c>
      <c r="B469" s="10" t="s">
        <v>116</v>
      </c>
      <c r="C469" s="10" t="s">
        <v>27</v>
      </c>
      <c r="D469" s="10" t="s">
        <v>414</v>
      </c>
      <c r="E469" s="11">
        <v>8</v>
      </c>
      <c r="F469" s="12">
        <v>45783</v>
      </c>
      <c r="G469" s="10" t="s">
        <v>189</v>
      </c>
      <c r="H469" s="10" t="s">
        <v>190</v>
      </c>
      <c r="I469" s="10">
        <v>13458642015</v>
      </c>
      <c r="J469" s="10" t="str">
        <f>_xlfn._xlws.FILTER(辅助信息!D:D,辅助信息!G:G=G469)</f>
        <v>华西萌海-科创农业生态谷</v>
      </c>
    </row>
    <row r="470" spans="1:10">
      <c r="A470" s="10" t="s">
        <v>477</v>
      </c>
      <c r="B470" s="10" t="s">
        <v>116</v>
      </c>
      <c r="C470" s="10" t="s">
        <v>66</v>
      </c>
      <c r="D470" s="10" t="s">
        <v>414</v>
      </c>
      <c r="E470" s="11">
        <v>3</v>
      </c>
      <c r="F470" s="12">
        <v>45783</v>
      </c>
      <c r="G470" s="10" t="s">
        <v>189</v>
      </c>
      <c r="H470" s="10" t="s">
        <v>190</v>
      </c>
      <c r="I470" s="10">
        <v>13458642015</v>
      </c>
      <c r="J470" s="10" t="str">
        <f>_xlfn._xlws.FILTER(辅助信息!D:D,辅助信息!G:G=G470)</f>
        <v>华西萌海-科创农业生态谷</v>
      </c>
    </row>
    <row r="471" spans="1:10">
      <c r="A471" s="10" t="s">
        <v>477</v>
      </c>
      <c r="B471" s="10" t="s">
        <v>116</v>
      </c>
      <c r="C471" s="10" t="s">
        <v>82</v>
      </c>
      <c r="D471" s="10" t="s">
        <v>414</v>
      </c>
      <c r="E471" s="11">
        <v>3</v>
      </c>
      <c r="F471" s="12">
        <v>45783</v>
      </c>
      <c r="G471" s="10" t="s">
        <v>189</v>
      </c>
      <c r="H471" s="10" t="s">
        <v>190</v>
      </c>
      <c r="I471" s="10">
        <v>13458642015</v>
      </c>
      <c r="J471" s="10" t="str">
        <f>_xlfn._xlws.FILTER(辅助信息!D:D,辅助信息!G:G=G471)</f>
        <v>华西萌海-科创农业生态谷</v>
      </c>
    </row>
    <row r="472" spans="1:10">
      <c r="A472" s="10" t="s">
        <v>477</v>
      </c>
      <c r="B472" s="10" t="s">
        <v>116</v>
      </c>
      <c r="C472" s="10" t="s">
        <v>58</v>
      </c>
      <c r="D472" s="10" t="s">
        <v>414</v>
      </c>
      <c r="E472" s="11">
        <v>3</v>
      </c>
      <c r="F472" s="12">
        <v>45783</v>
      </c>
      <c r="G472" s="10" t="s">
        <v>189</v>
      </c>
      <c r="H472" s="10" t="s">
        <v>190</v>
      </c>
      <c r="I472" s="10">
        <v>13458642015</v>
      </c>
      <c r="J472" s="10" t="str">
        <f>_xlfn._xlws.FILTER(辅助信息!D:D,辅助信息!G:G=G472)</f>
        <v>华西萌海-科创农业生态谷</v>
      </c>
    </row>
    <row r="473" spans="1:10">
      <c r="A473" s="10" t="s">
        <v>404</v>
      </c>
      <c r="B473" s="10" t="s">
        <v>116</v>
      </c>
      <c r="C473" s="10" t="s">
        <v>58</v>
      </c>
      <c r="D473" s="10" t="s">
        <v>414</v>
      </c>
      <c r="E473" s="11">
        <v>9</v>
      </c>
      <c r="F473" s="12">
        <v>45784</v>
      </c>
      <c r="G473" s="10" t="s">
        <v>177</v>
      </c>
      <c r="H473" s="10" t="s">
        <v>178</v>
      </c>
      <c r="I473" s="10">
        <v>15884666220</v>
      </c>
      <c r="J473" s="10" t="str">
        <f>_xlfn._xlws.FILTER(辅助信息!D:D,辅助信息!G:G=G473)</f>
        <v>华西简阳西城嘉苑</v>
      </c>
    </row>
    <row r="474" spans="1:10">
      <c r="A474" s="10" t="s">
        <v>404</v>
      </c>
      <c r="B474" s="10" t="s">
        <v>116</v>
      </c>
      <c r="C474" s="10" t="s">
        <v>22</v>
      </c>
      <c r="D474" s="10" t="s">
        <v>414</v>
      </c>
      <c r="E474" s="11">
        <v>12</v>
      </c>
      <c r="F474" s="12">
        <v>45784</v>
      </c>
      <c r="G474" s="10" t="s">
        <v>177</v>
      </c>
      <c r="H474" s="10" t="s">
        <v>178</v>
      </c>
      <c r="I474" s="10">
        <v>15884666220</v>
      </c>
      <c r="J474" s="10" t="str">
        <f>_xlfn._xlws.FILTER(辅助信息!D:D,辅助信息!G:G=G474)</f>
        <v>华西简阳西城嘉苑</v>
      </c>
    </row>
    <row r="475" spans="1:10">
      <c r="A475" s="10" t="s">
        <v>404</v>
      </c>
      <c r="B475" s="10" t="s">
        <v>116</v>
      </c>
      <c r="C475" s="10" t="s">
        <v>19</v>
      </c>
      <c r="D475" s="10" t="s">
        <v>414</v>
      </c>
      <c r="E475" s="11">
        <v>51</v>
      </c>
      <c r="F475" s="12">
        <v>45784</v>
      </c>
      <c r="G475" s="10" t="s">
        <v>177</v>
      </c>
      <c r="H475" s="10" t="s">
        <v>178</v>
      </c>
      <c r="I475" s="10">
        <v>15884666220</v>
      </c>
      <c r="J475" s="10" t="str">
        <f>_xlfn._xlws.FILTER(辅助信息!D:D,辅助信息!G:G=G475)</f>
        <v>华西简阳西城嘉苑</v>
      </c>
    </row>
    <row r="476" spans="1:10">
      <c r="A476" s="10" t="s">
        <v>477</v>
      </c>
      <c r="B476" s="10" t="s">
        <v>119</v>
      </c>
      <c r="C476" s="10" t="s">
        <v>26</v>
      </c>
      <c r="D476" s="10" t="s">
        <v>414</v>
      </c>
      <c r="E476" s="11">
        <v>5</v>
      </c>
      <c r="F476" s="12">
        <v>45784</v>
      </c>
      <c r="G476" s="10" t="s">
        <v>177</v>
      </c>
      <c r="H476" s="10" t="s">
        <v>178</v>
      </c>
      <c r="I476" s="10">
        <v>15884666220</v>
      </c>
      <c r="J476" s="10" t="str">
        <f>_xlfn._xlws.FILTER(辅助信息!D:D,辅助信息!G:G=G476)</f>
        <v>华西简阳西城嘉苑</v>
      </c>
    </row>
    <row r="477" spans="1:10">
      <c r="A477" s="10" t="s">
        <v>477</v>
      </c>
      <c r="B477" s="10" t="s">
        <v>116</v>
      </c>
      <c r="C477" s="10" t="s">
        <v>19</v>
      </c>
      <c r="D477" s="10" t="s">
        <v>414</v>
      </c>
      <c r="E477" s="11">
        <v>20</v>
      </c>
      <c r="F477" s="12">
        <v>45784</v>
      </c>
      <c r="G477" s="10" t="s">
        <v>177</v>
      </c>
      <c r="H477" s="10" t="s">
        <v>178</v>
      </c>
      <c r="I477" s="10">
        <v>15884666220</v>
      </c>
      <c r="J477" s="10" t="str">
        <f>_xlfn._xlws.FILTER(辅助信息!D:D,辅助信息!G:G=G477)</f>
        <v>华西简阳西城嘉苑</v>
      </c>
    </row>
    <row r="478" spans="1:10">
      <c r="A478" s="10" t="s">
        <v>477</v>
      </c>
      <c r="B478" s="10" t="s">
        <v>116</v>
      </c>
      <c r="C478" s="10" t="s">
        <v>32</v>
      </c>
      <c r="D478" s="10" t="s">
        <v>414</v>
      </c>
      <c r="E478" s="11">
        <v>17</v>
      </c>
      <c r="F478" s="12">
        <v>45784</v>
      </c>
      <c r="G478" s="10" t="s">
        <v>177</v>
      </c>
      <c r="H478" s="10" t="s">
        <v>178</v>
      </c>
      <c r="I478" s="10">
        <v>15884666220</v>
      </c>
      <c r="J478" s="10" t="str">
        <f>_xlfn._xlws.FILTER(辅助信息!D:D,辅助信息!G:G=G478)</f>
        <v>华西简阳西城嘉苑</v>
      </c>
    </row>
    <row r="479" spans="1:10">
      <c r="A479" s="10" t="s">
        <v>477</v>
      </c>
      <c r="B479" s="10" t="s">
        <v>116</v>
      </c>
      <c r="C479" s="10" t="s">
        <v>30</v>
      </c>
      <c r="D479" s="10" t="s">
        <v>414</v>
      </c>
      <c r="E479" s="11">
        <v>20</v>
      </c>
      <c r="F479" s="12">
        <v>45784</v>
      </c>
      <c r="G479" s="10" t="s">
        <v>177</v>
      </c>
      <c r="H479" s="10" t="s">
        <v>178</v>
      </c>
      <c r="I479" s="10">
        <v>15884666220</v>
      </c>
      <c r="J479" s="10" t="str">
        <f>_xlfn._xlws.FILTER(辅助信息!D:D,辅助信息!G:G=G479)</f>
        <v>华西简阳西城嘉苑</v>
      </c>
    </row>
    <row r="480" spans="1:10">
      <c r="A480" s="10" t="s">
        <v>477</v>
      </c>
      <c r="B480" s="10" t="s">
        <v>116</v>
      </c>
      <c r="C480" s="10" t="s">
        <v>33</v>
      </c>
      <c r="D480" s="10" t="s">
        <v>414</v>
      </c>
      <c r="E480" s="11">
        <v>3</v>
      </c>
      <c r="F480" s="12">
        <v>45784</v>
      </c>
      <c r="G480" s="10" t="s">
        <v>177</v>
      </c>
      <c r="H480" s="10" t="s">
        <v>178</v>
      </c>
      <c r="I480" s="10">
        <v>15884666220</v>
      </c>
      <c r="J480" s="10" t="str">
        <f>_xlfn._xlws.FILTER(辅助信息!D:D,辅助信息!G:G=G480)</f>
        <v>华西简阳西城嘉苑</v>
      </c>
    </row>
    <row r="481" spans="1:10">
      <c r="A481" s="10" t="s">
        <v>477</v>
      </c>
      <c r="B481" s="10" t="s">
        <v>116</v>
      </c>
      <c r="C481" s="10" t="s">
        <v>46</v>
      </c>
      <c r="D481" s="10" t="s">
        <v>414</v>
      </c>
      <c r="E481" s="11">
        <v>6</v>
      </c>
      <c r="F481" s="12">
        <v>45784</v>
      </c>
      <c r="G481" s="10" t="s">
        <v>177</v>
      </c>
      <c r="H481" s="10" t="s">
        <v>178</v>
      </c>
      <c r="I481" s="10">
        <v>15884666220</v>
      </c>
      <c r="J481" s="10" t="str">
        <f>_xlfn._xlws.FILTER(辅助信息!D:D,辅助信息!G:G=G481)</f>
        <v>华西简阳西城嘉苑</v>
      </c>
    </row>
    <row r="482" spans="1:10">
      <c r="A482" s="10" t="s">
        <v>413</v>
      </c>
      <c r="B482" s="10" t="s">
        <v>119</v>
      </c>
      <c r="C482" s="10" t="s">
        <v>40</v>
      </c>
      <c r="D482" s="10" t="s">
        <v>414</v>
      </c>
      <c r="E482" s="11">
        <v>15.6</v>
      </c>
      <c r="F482" s="12">
        <v>45784</v>
      </c>
      <c r="G482" s="10" t="s">
        <v>218</v>
      </c>
      <c r="H482" s="10" t="s">
        <v>219</v>
      </c>
      <c r="I482" s="10">
        <v>15108211617</v>
      </c>
      <c r="J482" s="10" t="str">
        <f>_xlfn._xlws.FILTER(辅助信息!D:D,辅助信息!G:G=G482)</f>
        <v>商投建工达州中医药科技园</v>
      </c>
    </row>
    <row r="483" spans="1:10">
      <c r="A483" s="10" t="s">
        <v>413</v>
      </c>
      <c r="B483" s="10" t="s">
        <v>119</v>
      </c>
      <c r="C483" s="10" t="s">
        <v>41</v>
      </c>
      <c r="D483" s="10" t="s">
        <v>414</v>
      </c>
      <c r="E483" s="11">
        <v>4.7</v>
      </c>
      <c r="F483" s="12">
        <v>45784</v>
      </c>
      <c r="G483" s="10" t="s">
        <v>218</v>
      </c>
      <c r="H483" s="10" t="s">
        <v>219</v>
      </c>
      <c r="I483" s="10">
        <v>15108211617</v>
      </c>
      <c r="J483" s="10" t="str">
        <f>_xlfn._xlws.FILTER(辅助信息!D:D,辅助信息!G:G=G483)</f>
        <v>商投建工达州中医药科技园</v>
      </c>
    </row>
    <row r="484" spans="1:10">
      <c r="A484" s="10" t="s">
        <v>413</v>
      </c>
      <c r="B484" s="10" t="s">
        <v>116</v>
      </c>
      <c r="C484" s="10" t="s">
        <v>27</v>
      </c>
      <c r="D484" s="10" t="s">
        <v>414</v>
      </c>
      <c r="E484" s="11">
        <v>16</v>
      </c>
      <c r="F484" s="12">
        <v>45784</v>
      </c>
      <c r="G484" s="10" t="s">
        <v>218</v>
      </c>
      <c r="H484" s="10" t="s">
        <v>219</v>
      </c>
      <c r="I484" s="10">
        <v>15108211617</v>
      </c>
      <c r="J484" s="10" t="str">
        <f>_xlfn._xlws.FILTER(辅助信息!D:D,辅助信息!G:G=G484)</f>
        <v>商投建工达州中医药科技园</v>
      </c>
    </row>
    <row r="485" spans="1:10">
      <c r="A485" s="10" t="s">
        <v>413</v>
      </c>
      <c r="B485" s="10" t="s">
        <v>116</v>
      </c>
      <c r="C485" s="10" t="s">
        <v>19</v>
      </c>
      <c r="D485" s="10" t="s">
        <v>414</v>
      </c>
      <c r="E485" s="11">
        <v>2</v>
      </c>
      <c r="F485" s="12">
        <v>45784</v>
      </c>
      <c r="G485" s="10" t="s">
        <v>218</v>
      </c>
      <c r="H485" s="10" t="s">
        <v>219</v>
      </c>
      <c r="I485" s="10">
        <v>15108211617</v>
      </c>
      <c r="J485" s="10" t="str">
        <f>_xlfn._xlws.FILTER(辅助信息!D:D,辅助信息!G:G=G485)</f>
        <v>商投建工达州中医药科技园</v>
      </c>
    </row>
    <row r="486" spans="1:10">
      <c r="A486" s="10" t="s">
        <v>413</v>
      </c>
      <c r="B486" s="10" t="s">
        <v>116</v>
      </c>
      <c r="C486" s="10" t="s">
        <v>32</v>
      </c>
      <c r="D486" s="10" t="s">
        <v>414</v>
      </c>
      <c r="E486" s="11">
        <v>4</v>
      </c>
      <c r="F486" s="12">
        <v>45784</v>
      </c>
      <c r="G486" s="10" t="s">
        <v>218</v>
      </c>
      <c r="H486" s="10" t="s">
        <v>219</v>
      </c>
      <c r="I486" s="10">
        <v>15108211617</v>
      </c>
      <c r="J486" s="10" t="str">
        <f>_xlfn._xlws.FILTER(辅助信息!D:D,辅助信息!G:G=G486)</f>
        <v>商投建工达州中医药科技园</v>
      </c>
    </row>
    <row r="487" spans="1:10">
      <c r="A487" s="10" t="s">
        <v>413</v>
      </c>
      <c r="B487" s="10" t="s">
        <v>116</v>
      </c>
      <c r="C487" s="10" t="s">
        <v>33</v>
      </c>
      <c r="D487" s="10" t="s">
        <v>414</v>
      </c>
      <c r="E487" s="11">
        <v>5</v>
      </c>
      <c r="F487" s="12">
        <v>45784</v>
      </c>
      <c r="G487" s="10" t="s">
        <v>218</v>
      </c>
      <c r="H487" s="10" t="s">
        <v>219</v>
      </c>
      <c r="I487" s="10">
        <v>15108211617</v>
      </c>
      <c r="J487" s="10" t="str">
        <f>_xlfn._xlws.FILTER(辅助信息!D:D,辅助信息!G:G=G487)</f>
        <v>商投建工达州中医药科技园</v>
      </c>
    </row>
    <row r="488" spans="1:10">
      <c r="A488" s="10" t="s">
        <v>413</v>
      </c>
      <c r="B488" s="10" t="s">
        <v>116</v>
      </c>
      <c r="C488" s="10" t="s">
        <v>28</v>
      </c>
      <c r="D488" s="10" t="s">
        <v>414</v>
      </c>
      <c r="E488" s="11">
        <v>23</v>
      </c>
      <c r="F488" s="12">
        <v>45784</v>
      </c>
      <c r="G488" s="10" t="s">
        <v>218</v>
      </c>
      <c r="H488" s="10" t="s">
        <v>219</v>
      </c>
      <c r="I488" s="10">
        <v>15108211617</v>
      </c>
      <c r="J488" s="10"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0"/>
  <sheetViews>
    <sheetView workbookViewId="0">
      <selection activeCell="L5" sqref="L5:M22"/>
    </sheetView>
  </sheetViews>
  <sheetFormatPr defaultColWidth="9" defaultRowHeight="13.5"/>
  <cols>
    <col min="12" max="12" width="17"/>
    <col min="13" max="13" width="15"/>
  </cols>
  <sheetData>
    <row r="1" spans="1:6">
      <c r="A1" s="1" t="s">
        <v>0</v>
      </c>
      <c r="B1" s="2" t="s">
        <v>1</v>
      </c>
      <c r="C1" s="2" t="s">
        <v>2</v>
      </c>
      <c r="D1" s="1" t="s">
        <v>3</v>
      </c>
      <c r="E1" s="1" t="s">
        <v>4</v>
      </c>
      <c r="F1" s="3" t="s">
        <v>5</v>
      </c>
    </row>
    <row r="2" spans="1:6">
      <c r="A2" s="4" t="s">
        <v>81</v>
      </c>
      <c r="B2" s="5">
        <v>45786</v>
      </c>
      <c r="C2" s="6" t="s">
        <v>180</v>
      </c>
      <c r="D2" s="6" t="s">
        <v>119</v>
      </c>
      <c r="E2" s="4" t="s">
        <v>40</v>
      </c>
      <c r="F2" s="7">
        <v>35</v>
      </c>
    </row>
    <row r="3" spans="1:6">
      <c r="A3" s="4" t="s">
        <v>81</v>
      </c>
      <c r="B3" s="5">
        <v>45786</v>
      </c>
      <c r="C3" s="6" t="s">
        <v>180</v>
      </c>
      <c r="D3" s="6" t="s">
        <v>119</v>
      </c>
      <c r="E3" s="4" t="s">
        <v>41</v>
      </c>
      <c r="F3" s="7">
        <v>10</v>
      </c>
    </row>
    <row r="4" spans="1:13">
      <c r="A4" s="4" t="s">
        <v>81</v>
      </c>
      <c r="B4" s="5">
        <v>45786</v>
      </c>
      <c r="C4" s="6" t="s">
        <v>180</v>
      </c>
      <c r="D4" s="6" t="s">
        <v>119</v>
      </c>
      <c r="E4" s="4" t="s">
        <v>26</v>
      </c>
      <c r="F4" s="7">
        <v>25</v>
      </c>
      <c r="L4" t="s">
        <v>4</v>
      </c>
      <c r="M4" t="s">
        <v>482</v>
      </c>
    </row>
    <row r="5" spans="1:13">
      <c r="A5" s="4" t="s">
        <v>81</v>
      </c>
      <c r="B5" s="5">
        <v>45786</v>
      </c>
      <c r="C5" s="6" t="s">
        <v>180</v>
      </c>
      <c r="D5" s="6" t="s">
        <v>119</v>
      </c>
      <c r="E5" s="4" t="s">
        <v>49</v>
      </c>
      <c r="F5" s="7">
        <v>2</v>
      </c>
      <c r="L5" t="s">
        <v>53</v>
      </c>
      <c r="M5">
        <v>2</v>
      </c>
    </row>
    <row r="6" spans="1:13">
      <c r="A6" s="4" t="s">
        <v>81</v>
      </c>
      <c r="B6" s="5">
        <v>45786</v>
      </c>
      <c r="C6" s="6" t="s">
        <v>180</v>
      </c>
      <c r="D6" s="6" t="s">
        <v>119</v>
      </c>
      <c r="E6" s="4" t="s">
        <v>40</v>
      </c>
      <c r="F6" s="7">
        <v>14</v>
      </c>
      <c r="L6" t="s">
        <v>41</v>
      </c>
      <c r="M6">
        <v>66.5</v>
      </c>
    </row>
    <row r="7" spans="1:13">
      <c r="A7" s="4" t="s">
        <v>81</v>
      </c>
      <c r="B7" s="5">
        <v>45786</v>
      </c>
      <c r="C7" s="6" t="s">
        <v>180</v>
      </c>
      <c r="D7" s="6" t="s">
        <v>119</v>
      </c>
      <c r="E7" s="4" t="s">
        <v>41</v>
      </c>
      <c r="F7" s="7">
        <v>54</v>
      </c>
      <c r="L7" t="s">
        <v>26</v>
      </c>
      <c r="M7">
        <v>52</v>
      </c>
    </row>
    <row r="8" spans="1:13">
      <c r="A8" s="4" t="s">
        <v>81</v>
      </c>
      <c r="B8" s="5">
        <v>45786</v>
      </c>
      <c r="C8" s="6" t="s">
        <v>180</v>
      </c>
      <c r="D8" s="6" t="s">
        <v>119</v>
      </c>
      <c r="E8" s="4" t="s">
        <v>26</v>
      </c>
      <c r="F8" s="7">
        <v>17</v>
      </c>
      <c r="L8" t="s">
        <v>19</v>
      </c>
      <c r="M8">
        <v>14</v>
      </c>
    </row>
    <row r="9" spans="1:13">
      <c r="A9" s="4" t="s">
        <v>81</v>
      </c>
      <c r="B9" s="5">
        <v>45786</v>
      </c>
      <c r="C9" s="6" t="s">
        <v>180</v>
      </c>
      <c r="D9" s="6" t="s">
        <v>116</v>
      </c>
      <c r="E9" s="4" t="s">
        <v>19</v>
      </c>
      <c r="F9" s="7">
        <v>4</v>
      </c>
      <c r="L9" t="s">
        <v>32</v>
      </c>
      <c r="M9">
        <v>48</v>
      </c>
    </row>
    <row r="10" spans="1:13">
      <c r="A10" s="4" t="s">
        <v>81</v>
      </c>
      <c r="B10" s="5">
        <v>45786</v>
      </c>
      <c r="C10" s="6" t="s">
        <v>180</v>
      </c>
      <c r="D10" s="6" t="s">
        <v>116</v>
      </c>
      <c r="E10" s="4" t="s">
        <v>32</v>
      </c>
      <c r="F10" s="7">
        <v>7</v>
      </c>
      <c r="L10" t="s">
        <v>30</v>
      </c>
      <c r="M10">
        <v>4.5</v>
      </c>
    </row>
    <row r="11" spans="1:13">
      <c r="A11" s="4" t="s">
        <v>81</v>
      </c>
      <c r="B11" s="5">
        <v>45786</v>
      </c>
      <c r="C11" s="6" t="s">
        <v>180</v>
      </c>
      <c r="D11" s="6" t="s">
        <v>116</v>
      </c>
      <c r="E11" s="4" t="s">
        <v>30</v>
      </c>
      <c r="F11" s="7">
        <v>2.5</v>
      </c>
      <c r="L11" t="s">
        <v>33</v>
      </c>
      <c r="M11">
        <v>9.5</v>
      </c>
    </row>
    <row r="12" spans="1:13">
      <c r="A12" s="4" t="s">
        <v>81</v>
      </c>
      <c r="B12" s="5">
        <v>45786</v>
      </c>
      <c r="C12" s="6" t="s">
        <v>180</v>
      </c>
      <c r="D12" s="6" t="s">
        <v>116</v>
      </c>
      <c r="E12" s="4" t="s">
        <v>33</v>
      </c>
      <c r="F12" s="7">
        <v>2.5</v>
      </c>
      <c r="L12" t="s">
        <v>28</v>
      </c>
      <c r="M12">
        <v>2</v>
      </c>
    </row>
    <row r="13" spans="1:13">
      <c r="A13" s="4" t="s">
        <v>81</v>
      </c>
      <c r="B13" s="5">
        <v>45786</v>
      </c>
      <c r="C13" s="6" t="s">
        <v>180</v>
      </c>
      <c r="D13" s="6" t="s">
        <v>116</v>
      </c>
      <c r="E13" s="4" t="s">
        <v>18</v>
      </c>
      <c r="F13" s="7">
        <v>2.5</v>
      </c>
      <c r="L13" t="s">
        <v>18</v>
      </c>
      <c r="M13">
        <v>14.5</v>
      </c>
    </row>
    <row r="14" spans="1:13">
      <c r="A14" s="4" t="s">
        <v>81</v>
      </c>
      <c r="B14" s="5">
        <v>45786</v>
      </c>
      <c r="C14" s="6" t="s">
        <v>180</v>
      </c>
      <c r="D14" s="6" t="s">
        <v>116</v>
      </c>
      <c r="E14" s="4" t="s">
        <v>66</v>
      </c>
      <c r="F14" s="7">
        <v>2.5</v>
      </c>
      <c r="L14" t="s">
        <v>49</v>
      </c>
      <c r="M14">
        <v>2</v>
      </c>
    </row>
    <row r="15" spans="1:13">
      <c r="A15" s="4" t="s">
        <v>81</v>
      </c>
      <c r="B15" s="5">
        <v>45786</v>
      </c>
      <c r="C15" s="6" t="s">
        <v>180</v>
      </c>
      <c r="D15" s="6" t="s">
        <v>116</v>
      </c>
      <c r="E15" s="4" t="s">
        <v>82</v>
      </c>
      <c r="F15" s="7">
        <v>2.5</v>
      </c>
      <c r="L15" t="s">
        <v>40</v>
      </c>
      <c r="M15">
        <v>51</v>
      </c>
    </row>
    <row r="16" spans="1:13">
      <c r="A16" s="4" t="s">
        <v>81</v>
      </c>
      <c r="B16" s="5">
        <v>45786</v>
      </c>
      <c r="C16" s="6" t="s">
        <v>180</v>
      </c>
      <c r="D16" s="6" t="s">
        <v>116</v>
      </c>
      <c r="E16" s="4" t="s">
        <v>45</v>
      </c>
      <c r="F16" s="7">
        <v>2.5</v>
      </c>
      <c r="L16" t="s">
        <v>66</v>
      </c>
      <c r="M16">
        <v>2.5</v>
      </c>
    </row>
    <row r="17" spans="1:13">
      <c r="A17" s="4" t="s">
        <v>81</v>
      </c>
      <c r="B17" s="5">
        <v>45786</v>
      </c>
      <c r="C17" s="6" t="s">
        <v>180</v>
      </c>
      <c r="D17" s="6" t="s">
        <v>116</v>
      </c>
      <c r="E17" s="4" t="s">
        <v>21</v>
      </c>
      <c r="F17" s="7">
        <v>2.5</v>
      </c>
      <c r="L17" t="s">
        <v>82</v>
      </c>
      <c r="M17">
        <v>2.5</v>
      </c>
    </row>
    <row r="18" spans="1:13">
      <c r="A18" s="4" t="s">
        <v>81</v>
      </c>
      <c r="B18" s="5">
        <v>45786</v>
      </c>
      <c r="C18" s="6" t="s">
        <v>180</v>
      </c>
      <c r="D18" s="6" t="s">
        <v>116</v>
      </c>
      <c r="E18" s="4" t="s">
        <v>58</v>
      </c>
      <c r="F18" s="7">
        <v>3.5</v>
      </c>
      <c r="L18" t="s">
        <v>45</v>
      </c>
      <c r="M18">
        <v>2.5</v>
      </c>
    </row>
    <row r="19" spans="1:13">
      <c r="A19" s="4" t="s">
        <v>81</v>
      </c>
      <c r="B19" s="5">
        <v>45786</v>
      </c>
      <c r="C19" s="6" t="s">
        <v>180</v>
      </c>
      <c r="D19" s="6" t="s">
        <v>116</v>
      </c>
      <c r="E19" s="4" t="s">
        <v>46</v>
      </c>
      <c r="F19" s="7">
        <v>2.5</v>
      </c>
      <c r="L19" t="s">
        <v>21</v>
      </c>
      <c r="M19">
        <v>2.5</v>
      </c>
    </row>
    <row r="20" spans="1:13">
      <c r="A20" s="4" t="s">
        <v>81</v>
      </c>
      <c r="B20" s="5">
        <v>45786</v>
      </c>
      <c r="C20" s="6" t="s">
        <v>180</v>
      </c>
      <c r="D20" s="6" t="s">
        <v>116</v>
      </c>
      <c r="E20" s="4" t="s">
        <v>22</v>
      </c>
      <c r="F20" s="7">
        <v>4.5</v>
      </c>
      <c r="L20" t="s">
        <v>58</v>
      </c>
      <c r="M20">
        <v>3.5</v>
      </c>
    </row>
    <row r="21" spans="1:13">
      <c r="A21" s="4" t="s">
        <v>81</v>
      </c>
      <c r="B21" s="5">
        <v>45786</v>
      </c>
      <c r="C21" s="6" t="s">
        <v>180</v>
      </c>
      <c r="D21" s="6" t="s">
        <v>154</v>
      </c>
      <c r="E21" s="8" t="s">
        <v>53</v>
      </c>
      <c r="F21" s="9">
        <v>2</v>
      </c>
      <c r="L21" t="s">
        <v>46</v>
      </c>
      <c r="M21">
        <v>2.5</v>
      </c>
    </row>
    <row r="22" spans="1:13">
      <c r="A22" s="4" t="s">
        <v>81</v>
      </c>
      <c r="B22" s="5">
        <v>45786</v>
      </c>
      <c r="C22" s="6" t="s">
        <v>180</v>
      </c>
      <c r="D22" s="6" t="s">
        <v>119</v>
      </c>
      <c r="E22" s="8" t="s">
        <v>40</v>
      </c>
      <c r="F22" s="9">
        <v>2</v>
      </c>
      <c r="L22" t="s">
        <v>22</v>
      </c>
      <c r="M22">
        <v>4.5</v>
      </c>
    </row>
    <row r="23" spans="1:13">
      <c r="A23" s="4" t="s">
        <v>81</v>
      </c>
      <c r="B23" s="5">
        <v>45786</v>
      </c>
      <c r="C23" s="6" t="s">
        <v>180</v>
      </c>
      <c r="D23" s="6" t="s">
        <v>119</v>
      </c>
      <c r="E23" s="8" t="s">
        <v>41</v>
      </c>
      <c r="F23" s="9">
        <v>2.5</v>
      </c>
      <c r="L23" t="s">
        <v>483</v>
      </c>
      <c r="M23">
        <v>286.5</v>
      </c>
    </row>
    <row r="24" spans="1:6">
      <c r="A24" s="4" t="s">
        <v>81</v>
      </c>
      <c r="B24" s="5">
        <v>45786</v>
      </c>
      <c r="C24" s="6" t="s">
        <v>180</v>
      </c>
      <c r="D24" s="6" t="s">
        <v>119</v>
      </c>
      <c r="E24" s="8" t="s">
        <v>26</v>
      </c>
      <c r="F24" s="9">
        <v>10</v>
      </c>
    </row>
    <row r="25" spans="1:6">
      <c r="A25" s="4" t="s">
        <v>81</v>
      </c>
      <c r="B25" s="5">
        <v>45786</v>
      </c>
      <c r="C25" s="6" t="s">
        <v>180</v>
      </c>
      <c r="D25" s="6" t="s">
        <v>116</v>
      </c>
      <c r="E25" s="8" t="s">
        <v>19</v>
      </c>
      <c r="F25" s="9">
        <v>10</v>
      </c>
    </row>
    <row r="26" spans="1:6">
      <c r="A26" s="4" t="s">
        <v>81</v>
      </c>
      <c r="B26" s="5">
        <v>45786</v>
      </c>
      <c r="C26" s="6" t="s">
        <v>180</v>
      </c>
      <c r="D26" s="6" t="s">
        <v>116</v>
      </c>
      <c r="E26" s="8" t="s">
        <v>32</v>
      </c>
      <c r="F26" s="9">
        <v>41</v>
      </c>
    </row>
    <row r="27" spans="1:6">
      <c r="A27" s="4" t="s">
        <v>81</v>
      </c>
      <c r="B27" s="5">
        <v>45786</v>
      </c>
      <c r="C27" s="6" t="s">
        <v>180</v>
      </c>
      <c r="D27" s="6" t="s">
        <v>116</v>
      </c>
      <c r="E27" s="8" t="s">
        <v>30</v>
      </c>
      <c r="F27" s="9">
        <v>2</v>
      </c>
    </row>
    <row r="28" spans="1:6">
      <c r="A28" s="4" t="s">
        <v>81</v>
      </c>
      <c r="B28" s="5">
        <v>45786</v>
      </c>
      <c r="C28" s="6" t="s">
        <v>180</v>
      </c>
      <c r="D28" s="6" t="s">
        <v>116</v>
      </c>
      <c r="E28" s="8" t="s">
        <v>33</v>
      </c>
      <c r="F28" s="9">
        <v>7</v>
      </c>
    </row>
    <row r="29" spans="1:6">
      <c r="A29" s="4" t="s">
        <v>81</v>
      </c>
      <c r="B29" s="5">
        <v>45786</v>
      </c>
      <c r="C29" s="6" t="s">
        <v>180</v>
      </c>
      <c r="D29" s="6" t="s">
        <v>116</v>
      </c>
      <c r="E29" s="8" t="s">
        <v>28</v>
      </c>
      <c r="F29" s="9">
        <v>2</v>
      </c>
    </row>
    <row r="30" spans="1:6">
      <c r="A30" s="4" t="s">
        <v>81</v>
      </c>
      <c r="B30" s="5">
        <v>45786</v>
      </c>
      <c r="C30" s="6" t="s">
        <v>180</v>
      </c>
      <c r="D30" s="6" t="s">
        <v>116</v>
      </c>
      <c r="E30" s="8" t="s">
        <v>18</v>
      </c>
      <c r="F30" s="9">
        <v>12</v>
      </c>
    </row>
  </sheetData>
  <conditionalFormatting sqref="D1">
    <cfRule type="expression" dxfId="6" priority="9">
      <formula>AND(NOT(HasFormula(#REF!)),#REF!&lt;&gt;"")</formula>
    </cfRule>
    <cfRule type="expression" dxfId="7" priority="10">
      <formula>AND(NOT(HasFormula(XEZ1)),XEZ1&lt;&gt;"")</formula>
    </cfRule>
  </conditionalFormatting>
  <conditionalFormatting sqref="B1:B30">
    <cfRule type="timePeriod" dxfId="4" priority="6" timePeriod="yesterday">
      <formula>FLOOR(B1,1)=TODAY()-1</formula>
    </cfRule>
  </conditionalFormatting>
  <conditionalFormatting sqref="C2:C30">
    <cfRule type="expression" dxfId="5" priority="1">
      <formula>AND(NOT(_xlfn.ISFORMULA(C2)),C2&lt;&gt;"")</formula>
    </cfRule>
    <cfRule type="expression" dxfId="6" priority="2">
      <formula>AND(NOT(HasFormula(XFC3)),XFC3&lt;&gt;"")</formula>
    </cfRule>
    <cfRule type="expression" dxfId="7" priority="3">
      <formula>AND(NOT(HasFormula(XEY2)),XEY2&lt;&gt;"")</formula>
    </cfRule>
  </conditionalFormatting>
  <conditionalFormatting sqref="D2:D30">
    <cfRule type="expression" dxfId="6" priority="7">
      <formula>AND(NOT(HasFormula(XFD3)),XFD3&lt;&gt;"")</formula>
    </cfRule>
    <cfRule type="expression" dxfId="7" priority="8">
      <formula>AND(NOT(HasFormula(XEZ2)),XEZ2&lt;&gt;"")</formula>
    </cfRule>
  </conditionalFormatting>
  <conditionalFormatting sqref="E1:E30">
    <cfRule type="containsText" dxfId="2" priority="4" operator="between" text="12m">
      <formula>NOT(ISERROR(SEARCH("12m",E1)))</formula>
    </cfRule>
    <cfRule type="containsText" dxfId="3" priority="5" operator="between" text="HRB500E">
      <formula>NOT(ISERROR(SEARCH("HRB500E",E1)))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汇总计划</vt:lpstr>
      <vt:lpstr>辅助信息</vt:lpstr>
      <vt:lpstr>钢厂库存表</vt:lpstr>
      <vt:lpstr>物流明细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2025-05-09T12:48:52Z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