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汇总计划!$A$1:$Q$1381</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<sst xmlns="http://schemas.openxmlformats.org/spreadsheetml/2006/main" count="6695" uniqueCount="476">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</sst>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89"/>
  <sheetViews>
    <sheetView tabSelected="1" workbookViewId="0">
      <pane ySplit="1" topLeftCell="A1274" activePane="bottomLeft" state="frozen"/>
      <selection/>
      <selection pane="bottomLeft" activeCell="C1371" sqref="C1371"/>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76</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76</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76</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76</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76</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76</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76</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76</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76</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76</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76</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76</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76</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76</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77</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77</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77</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77</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76</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76</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76</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76</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76</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76</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77</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77</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77</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77</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78</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77</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77</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77</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76</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76</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76</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75</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75</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75</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75</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74</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74</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74</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74</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74</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74</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74</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74</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74</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74</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74</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75</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75</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75</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75</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75</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75</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75</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75</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75</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75</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75</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75</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75</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75</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75</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76</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76</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76</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75</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75</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75</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75</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74</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74</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74</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74</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74</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74</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74</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74</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74</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75</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75</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75</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75</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74</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74</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74</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70</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70</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70</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70</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73</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73</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68</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68</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68</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68</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76</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76</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76</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75</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75</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74</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74</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74</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74</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74</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75</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75</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75</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75</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74</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74</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74</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70</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73</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73</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68</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68</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68</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68</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73</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73</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73</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73</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76</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76</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76</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74</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74</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74</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74</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74</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75</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75</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75</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75</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74</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74</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74</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70</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73</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73</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68</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68</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68</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68</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73</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73</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73</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73</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73</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73</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73</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73</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73</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73</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73</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73</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72</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72</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72</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72</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71</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71</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71</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71</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71</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71</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71</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71</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71</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71</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71</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71</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71</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71</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71</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76</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76</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76</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76</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74</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74</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74</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74</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75</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74</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74</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70</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73</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73</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68</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68</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68</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68</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73</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73</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73</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73</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71</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71</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71</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71</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71</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71</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71</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71</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71</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71</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71</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71</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71</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71</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71</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71</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71</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71</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74</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74</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74</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74</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75</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74</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74</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70</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73</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73</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68</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68</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68</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68</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73</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73</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73</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71</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71</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71</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71</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71</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70</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70</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70</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70</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70</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70</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71</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71</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71</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71</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71</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71</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71</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71</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71</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71</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71</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71</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71</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69</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75</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74</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74</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74</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74</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70</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73</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73</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68</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68</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68</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68</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73</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73</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73</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71</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71</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71</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71</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70</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70</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70</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70</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70</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70</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71</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71</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69</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68</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75</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69</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69</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74</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74</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74</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74</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68</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68</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68</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68</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70</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70</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70</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70</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70</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70</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71</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71</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68</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75</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74</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74</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74</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74</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68</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68</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68</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68</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70</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70</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70</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70</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70</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70</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71</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71</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67</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67</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67</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67</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67</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67</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61</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61</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61</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61</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61</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65</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65</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63</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63</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63</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63</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63</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67</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67</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67</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67</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65</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65</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63</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63</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63</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65</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65</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65</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65</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65</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65</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70</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70</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70</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70</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70</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63</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63</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63</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63</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63</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63</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63</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63</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63</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63</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63</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63</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63</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63</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63</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62</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62</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62</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62</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62</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63</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63</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63</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63</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63</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63</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63</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63</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63</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63</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63</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63</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63</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63</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63</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63</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63</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63</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63</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63</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63</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63</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62</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62</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62</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62</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62</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63</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63</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63</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63</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63</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63</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63</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63</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63</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62</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62</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62</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62</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62</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63</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63</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63</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63</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63</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63</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62</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61</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61</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61</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61</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61</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61</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59</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59</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61</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61</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61</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60</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60</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55</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55</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61</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61</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60</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60</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60</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60</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60</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60</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60</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62</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62</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62</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63</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63</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59</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61</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61</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57</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57</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57</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57</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57</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56</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56</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57</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57</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57</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57</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57</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57</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57</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63</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63</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59</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61</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61</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57</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57</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57</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57</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57</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57</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57</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57</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55</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55</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55</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55</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56</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56</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56</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56</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56</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56</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63</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63</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59</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53</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53</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57</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57</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57</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57</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57</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57</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57</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57</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55</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55</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55</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55</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53</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51</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51</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53</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53</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53</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53</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52</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52</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52</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52</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52</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52</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52</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52</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52</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52</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52</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52</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52</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52</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51</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51</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51</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51</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48</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48</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48</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51</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51</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51</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51</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51</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51</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51</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51</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51</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51</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51</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51</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51</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51</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51</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51</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51</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51</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51</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51</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53</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53</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53</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53</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53</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53</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53</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51</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51</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52</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52</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52</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52</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52</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51</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51</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51</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51</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51</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51</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53</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53</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53</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48</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48</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48</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48</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51</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51</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51</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51</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51</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51</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53</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53</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53</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48</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48</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48</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48</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46</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46</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46</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46</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41</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41</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41</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41</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46</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46</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46</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46</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46</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46</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46</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46</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46</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46</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46</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46</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46</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46</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46</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46</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46</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46</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46</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45</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48</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46</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46</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43</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41</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41</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41</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41</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41</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41</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41</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41</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41</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41</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41</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41</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41</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41</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41</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41</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41</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38</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38</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38</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41</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41</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41</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41</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41</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27</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27</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27</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27</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33</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33</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32</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32</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32</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32</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32</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32</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32</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29</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29</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29</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29</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29</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29</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29</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29</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29</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30</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30</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30</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30</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29</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29</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32</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32</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32</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32</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32</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32</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32</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32</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32</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32</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32</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32</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32</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11</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11</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11</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11</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11</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11</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11</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11</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11</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11</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11</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10</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10</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10</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10</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10</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10</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10</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10</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10</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10</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10</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10</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10</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10</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10</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10</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11</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10</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10</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10</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10</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10</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10</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7</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7</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7</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7</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7</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10</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10</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10</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10</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10</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10</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10</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10</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10</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10</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10</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10</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10</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10</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10</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10</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10</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10</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10</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10</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16</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16</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16</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16</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7</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7</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7</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7</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7</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7</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10</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10</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11</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7</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7</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7</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7</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7</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13</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13</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13</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13</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10</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10</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10</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10</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16</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16</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16</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16</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11</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11</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7</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7</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7</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7</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7</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7</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7</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7</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7</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7</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6</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6</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6</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6</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6</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6</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6</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6</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6</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6</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6</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6</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6</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6</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6</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6</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6</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6</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6</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6</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6</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6</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6</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6</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6</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6</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6</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6</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6</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6</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6</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6</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6</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6</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10</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10</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16</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16</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16</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16</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11</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7</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7</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7</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7</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7</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6</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6</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6</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6</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6</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6</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6</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6</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6</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6</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6</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6</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6</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6</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6</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6</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6</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6</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6</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6</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6</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6</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6</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6</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6</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6</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4</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4</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4</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4</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4</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4</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4</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4</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4</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4</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10</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10</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4</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4</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4</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0</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0</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0</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0</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0</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0</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4</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2</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2</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2</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2</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2</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2</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2</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2</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2</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2</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2</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2</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2</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2</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2</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2</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2</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2</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2</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2</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2</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2</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2</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0</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0</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0</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0</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1</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1</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1</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1</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1</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1</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1</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1</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1</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1</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1</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4</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2</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2</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2</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2</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2</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2</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1</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1</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1</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1</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1</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1</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1</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3</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3</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3</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3</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3</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3</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3</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3</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3</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3</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3</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1</v>
      </c>
      <c r="P1347" s="66">
        <f ca="1" t="shared" si="62"/>
        <v>0</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1</v>
      </c>
      <c r="P1348" s="66">
        <f ca="1" t="shared" si="62"/>
        <v>0</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45779</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 t="shared" ref="O1355:O1369" si="63">IF(OR(M1355="",N1355&lt;&gt;""),"",MAX(M1355-TODAY(),0))</f>
        <v>0</v>
      </c>
      <c r="P1355" s="66">
        <f ca="1" t="shared" ref="P1355:P1369" si="64">IF(M1355="","",IF(N1355&lt;&gt;"",MAX(N1355-M1355,0),IF(TODAY()&gt;M1355,TODAY()-M1355,0)))</f>
        <v>0</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45779</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 t="shared" si="63"/>
        <v>0</v>
      </c>
      <c r="P1356" s="66">
        <f ca="1" t="shared" si="64"/>
        <v>0</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45779</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 t="shared" si="63"/>
        <v>0</v>
      </c>
      <c r="P1357" s="66">
        <f ca="1" t="shared" si="64"/>
        <v>2</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45779</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 t="shared" si="63"/>
        <v>0</v>
      </c>
      <c r="P1358" s="66">
        <f ca="1" t="shared" si="64"/>
        <v>2</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45779</v>
      </c>
      <c r="D1359" s="138" t="s">
        <v>146</v>
      </c>
      <c r="E1359" s="138" t="str">
        <f>VLOOKUP(F1359,辅助信息!A:B,2,FALSE)</f>
        <v>螺纹钢</v>
      </c>
      <c r="F1359" s="138" t="s">
        <v>27</v>
      </c>
      <c r="G1359" s="140">
        <f>7*3</f>
        <v>21</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 t="shared" si="63"/>
        <v>0</v>
      </c>
      <c r="P1359" s="66">
        <f ca="1" t="shared" si="64"/>
        <v>2</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45779</v>
      </c>
      <c r="D1360" s="138" t="s">
        <v>146</v>
      </c>
      <c r="E1360" s="138" t="str">
        <f>VLOOKUP(F1360,辅助信息!A:B,2,FALSE)</f>
        <v>螺纹钢</v>
      </c>
      <c r="F1360" s="138" t="s">
        <v>30</v>
      </c>
      <c r="G1360" s="140">
        <v>30</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 t="shared" si="63"/>
        <v>0</v>
      </c>
      <c r="P1360" s="66">
        <f ca="1" t="shared" si="64"/>
        <v>2</v>
      </c>
      <c r="Q1360" s="67" t="str">
        <f>VLOOKUP(B1360,辅助信息!E:M,9,FALSE)</f>
        <v>ZTWM-CDGS-XS-2024-0134-商投建工达州中医药科技成果示范园项目</v>
      </c>
      <c r="R1360" s="132" t="str">
        <f>_xlfn._xlws.FILTER(辅助信息!D:D,辅助信息!E:E=B1360)</f>
        <v>商投建工达州中医药科技园</v>
      </c>
    </row>
    <row r="1361" spans="1:18">
      <c r="A1361" s="134"/>
      <c r="B1361" s="138" t="s">
        <v>147</v>
      </c>
      <c r="C1361" s="139">
        <v>45779</v>
      </c>
      <c r="D1361" s="138" t="s">
        <v>146</v>
      </c>
      <c r="E1361" s="138" t="str">
        <f>VLOOKUP(F1361,辅助信息!A:B,2,FALSE)</f>
        <v>螺纹钢</v>
      </c>
      <c r="F1361" s="138" t="s">
        <v>33</v>
      </c>
      <c r="G1361" s="140">
        <v>30</v>
      </c>
      <c r="H1361" s="140" t="str">
        <f>_xlfn.XLOOKUP(C1361&amp;F1361&amp;I1361&amp;J1361,'[1]2025年已发货'!$F:$F&amp;'[1]2025年已发货'!$C:$C&amp;'[1]2025年已发货'!$G:$G&amp;'[1]2025年已发货'!$H:$H,'[1]2025年已发货'!$E:$E,"未发货")</f>
        <v>未发货</v>
      </c>
      <c r="I1361" s="138" t="str">
        <f>VLOOKUP(B1361,辅助信息!E:I,3,FALSE)</f>
        <v>（商投建工达州中医药科技园-4工区-11号楼）达州市通川区达州中医药职业学院犀牛大道北段</v>
      </c>
      <c r="J1361" s="138" t="str">
        <f>VLOOKUP(B1361,辅助信息!E:I,4,FALSE)</f>
        <v>张扬</v>
      </c>
      <c r="K1361" s="138">
        <f>VLOOKUP(J1361,辅助信息!H:I,2,FALSE)</f>
        <v>18381904567</v>
      </c>
      <c r="L1361" s="141" t="str">
        <f>VLOOKUP(B1361,辅助信息!E:J,6,FALSE)</f>
        <v>控制炉批号尽量少,优先安排达钢,提前联系到场规格及数量</v>
      </c>
      <c r="M1361" s="99">
        <v>45777</v>
      </c>
      <c r="O1361" s="66">
        <f ca="1" t="shared" si="63"/>
        <v>0</v>
      </c>
      <c r="P1361" s="66">
        <f ca="1" t="shared" si="64"/>
        <v>2</v>
      </c>
      <c r="Q1361" s="67" t="str">
        <f>VLOOKUP(B1361,辅助信息!E:M,9,FALSE)</f>
        <v>ZTWM-CDGS-XS-2024-0134-商投建工达州中医药科技成果示范园项目</v>
      </c>
      <c r="R1361" s="132" t="str">
        <f>_xlfn._xlws.FILTER(辅助信息!D:D,辅助信息!E:E=B1361)</f>
        <v>商投建工达州中医药科技园</v>
      </c>
    </row>
    <row r="1362" spans="1:18">
      <c r="A1362" s="134"/>
      <c r="B1362" s="138" t="s">
        <v>147</v>
      </c>
      <c r="C1362" s="139">
        <v>45779</v>
      </c>
      <c r="D1362" s="138" t="s">
        <v>146</v>
      </c>
      <c r="E1362" s="138" t="str">
        <f>VLOOKUP(F1362,辅助信息!A:B,2,FALSE)</f>
        <v>螺纹钢</v>
      </c>
      <c r="F1362" s="138" t="s">
        <v>18</v>
      </c>
      <c r="G1362" s="140">
        <f>6*3</f>
        <v>18</v>
      </c>
      <c r="H1362" s="140" t="str">
        <f>_xlfn.XLOOKUP(C1362&amp;F1362&amp;I1362&amp;J1362,'[1]2025年已发货'!$F:$F&amp;'[1]2025年已发货'!$C:$C&amp;'[1]2025年已发货'!$G:$G&amp;'[1]2025年已发货'!$H:$H,'[1]2025年已发货'!$E:$E,"未发货")</f>
        <v>未发货</v>
      </c>
      <c r="I1362" s="138" t="str">
        <f>VLOOKUP(B1362,辅助信息!E:I,3,FALSE)</f>
        <v>（商投建工达州中医药科技园-4工区-11号楼）达州市通川区达州中医药职业学院犀牛大道北段</v>
      </c>
      <c r="J1362" s="138" t="str">
        <f>VLOOKUP(B1362,辅助信息!E:I,4,FALSE)</f>
        <v>张扬</v>
      </c>
      <c r="K1362" s="138">
        <f>VLOOKUP(J1362,辅助信息!H:I,2,FALSE)</f>
        <v>18381904567</v>
      </c>
      <c r="L1362" s="141" t="str">
        <f>VLOOKUP(B1362,辅助信息!E:J,6,FALSE)</f>
        <v>控制炉批号尽量少,优先安排达钢,提前联系到场规格及数量</v>
      </c>
      <c r="M1362" s="99">
        <v>45777</v>
      </c>
      <c r="O1362" s="66">
        <f ca="1" t="shared" si="63"/>
        <v>0</v>
      </c>
      <c r="P1362" s="66">
        <f ca="1" t="shared" si="64"/>
        <v>2</v>
      </c>
      <c r="Q1362" s="67" t="str">
        <f>VLOOKUP(B1362,辅助信息!E:M,9,FALSE)</f>
        <v>ZTWM-CDGS-XS-2024-0134-商投建工达州中医药科技成果示范园项目</v>
      </c>
      <c r="R1362" s="132" t="str">
        <f>_xlfn._xlws.FILTER(辅助信息!D:D,辅助信息!E:E=B1362)</f>
        <v>商投建工达州中医药科技园</v>
      </c>
    </row>
    <row r="1363" spans="2:18">
      <c r="B1363" s="138" t="s">
        <v>127</v>
      </c>
      <c r="C1363" s="139">
        <v>45779</v>
      </c>
      <c r="D1363" s="138" t="s">
        <v>146</v>
      </c>
      <c r="E1363" s="138" t="str">
        <f>VLOOKUP(F1363,辅助信息!A:B,2,FALSE)</f>
        <v>盘螺</v>
      </c>
      <c r="F1363" s="138" t="s">
        <v>49</v>
      </c>
      <c r="G1363" s="140">
        <v>12</v>
      </c>
      <c r="H1363" s="140" t="str">
        <f>_xlfn.XLOOKUP(C1363&amp;F1363&amp;I1363&amp;J1363,'[1]2025年已发货'!$F:$F&amp;'[1]2025年已发货'!$C:$C&amp;'[1]2025年已发货'!$G:$G&amp;'[1]2025年已发货'!$H:$H,'[1]2025年已发货'!$E:$E,"未发货")</f>
        <v>未发货</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1</v>
      </c>
      <c r="P1363" s="66">
        <f ca="1">IF(M1363="","",IF(N1363&lt;&gt;"",MAX(N1363-M1363,0),IF(TODAY()&gt;M1363,TODAY()-M1363,0)))</f>
        <v>0</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45779</v>
      </c>
      <c r="D1364" s="138" t="s">
        <v>146</v>
      </c>
      <c r="E1364" s="138" t="str">
        <f>VLOOKUP(F1364,辅助信息!A:B,2,FALSE)</f>
        <v>盘螺</v>
      </c>
      <c r="F1364" s="138" t="s">
        <v>41</v>
      </c>
      <c r="G1364" s="140">
        <v>10</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1</v>
      </c>
      <c r="P1364" s="66">
        <f ca="1">IF(M1364="","",IF(N1364&lt;&gt;"",MAX(N1364-M1364,0),IF(TODAY()&gt;M1364,TODAY()-M1364,0)))</f>
        <v>0</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45779</v>
      </c>
      <c r="D1365" s="138" t="s">
        <v>146</v>
      </c>
      <c r="E1365" s="138" t="str">
        <f>VLOOKUP(F1365,辅助信息!A:B,2,FALSE)</f>
        <v>螺纹钢</v>
      </c>
      <c r="F1365" s="138" t="s">
        <v>27</v>
      </c>
      <c r="G1365" s="140">
        <v>13</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 t="shared" ref="O1365:O1381" si="65">IF(OR(M1365="",N1365&lt;&gt;""),"",MAX(M1365-TODAY(),0))</f>
        <v>1</v>
      </c>
      <c r="P1365" s="66">
        <f ca="1" t="shared" ref="P1365:P1381" si="66">IF(M1365="","",IF(N1365&lt;&gt;"",MAX(N1365-M1365,0),IF(TODAY()&gt;M1365,TODAY()-M1365,0)))</f>
        <v>0</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45779</v>
      </c>
      <c r="D1366" s="138" t="s">
        <v>146</v>
      </c>
      <c r="E1366" s="138" t="str">
        <f>VLOOKUP(F1366,辅助信息!A:B,2,FALSE)</f>
        <v>盘螺</v>
      </c>
      <c r="F1366" s="138" t="s">
        <v>49</v>
      </c>
      <c r="G1366" s="140">
        <v>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 t="shared" si="65"/>
        <v>1</v>
      </c>
      <c r="P1366" s="66">
        <f ca="1" t="shared" si="66"/>
        <v>0</v>
      </c>
      <c r="Q1366" s="67" t="str">
        <f>VLOOKUP(B1366,辅助信息!E:M,9,FALSE)</f>
        <v>ZTWM-CDGS-XS-2024-0248-五冶钢构-南充市医学院项目</v>
      </c>
      <c r="R1366" s="132" t="str">
        <f>_xlfn._xlws.FILTER(辅助信息!D:D,辅助信息!E:E=B1366)</f>
        <v>五冶钢构南充医学科学产业园建设项目</v>
      </c>
    </row>
    <row r="1367" spans="2:18">
      <c r="B1367" s="138" t="s">
        <v>127</v>
      </c>
      <c r="C1367" s="139">
        <v>45779</v>
      </c>
      <c r="D1367" s="138" t="s">
        <v>146</v>
      </c>
      <c r="E1367" s="138" t="str">
        <f>VLOOKUP(F1367,辅助信息!A:B,2,FALSE)</f>
        <v>盘螺</v>
      </c>
      <c r="F1367" s="138" t="s">
        <v>40</v>
      </c>
      <c r="G1367" s="140">
        <v>2.5</v>
      </c>
      <c r="H1367" s="140" t="str">
        <f>_xlfn.XLOOKUP(C1367&amp;F1367&amp;I1367&amp;J1367,'[1]2025年已发货'!$F:$F&amp;'[1]2025年已发货'!$C:$C&amp;'[1]2025年已发货'!$G:$G&amp;'[1]2025年已发货'!$H:$H,'[1]2025年已发货'!$E:$E,"未发货")</f>
        <v>未发货</v>
      </c>
      <c r="I1367" s="138" t="str">
        <f>VLOOKUP(B1367,辅助信息!E:I,3,FALSE)</f>
        <v>(五冶钢构医学科学产业园建设项目房建三部-管网总坪)四川省南充市顺庆区搬罾街道学府大道二段</v>
      </c>
      <c r="J1367" s="138" t="str">
        <f>VLOOKUP(B1367,辅助信息!E:I,4,FALSE)</f>
        <v>郑林</v>
      </c>
      <c r="K1367" s="138">
        <f>VLOOKUP(J1367,辅助信息!H:I,2,FALSE)</f>
        <v>18349955455</v>
      </c>
      <c r="L1367" s="141" t="str">
        <f>VLOOKUP(B1367,辅助信息!E:J,6,FALSE)</f>
        <v>送货单：送货单位：南充思临新材料科技有限公司,收货单位：五冶集团川北(南充)建设有限公司,项目名称：南充医学科学产业园,送货车型13米,装货前联系收货人核实到场规格</v>
      </c>
      <c r="M1367" s="99">
        <v>45780</v>
      </c>
      <c r="O1367" s="66">
        <f ca="1" t="shared" si="65"/>
        <v>1</v>
      </c>
      <c r="P1367" s="66">
        <f ca="1" t="shared" si="66"/>
        <v>0</v>
      </c>
      <c r="Q1367" s="67" t="str">
        <f>VLOOKUP(B1367,辅助信息!E:M,9,FALSE)</f>
        <v>ZTWM-CDGS-XS-2024-0248-五冶钢构-南充市医学院项目</v>
      </c>
      <c r="R1367" s="132" t="str">
        <f>_xlfn._xlws.FILTER(辅助信息!D:D,辅助信息!E:E=B1367)</f>
        <v>五冶钢构南充医学科学产业园建设项目</v>
      </c>
    </row>
    <row r="1368" spans="2:18">
      <c r="B1368" s="138" t="s">
        <v>127</v>
      </c>
      <c r="C1368" s="139">
        <v>45779</v>
      </c>
      <c r="D1368" s="138" t="s">
        <v>146</v>
      </c>
      <c r="E1368" s="138" t="str">
        <f>VLOOKUP(F1368,辅助信息!A:B,2,FALSE)</f>
        <v>螺纹钢</v>
      </c>
      <c r="F1368" s="138" t="s">
        <v>27</v>
      </c>
      <c r="G1368" s="140">
        <v>25</v>
      </c>
      <c r="H1368" s="140" t="str">
        <f>_xlfn.XLOOKUP(C1368&amp;F1368&amp;I1368&amp;J1368,'[1]2025年已发货'!$F:$F&amp;'[1]2025年已发货'!$C:$C&amp;'[1]2025年已发货'!$G:$G&amp;'[1]2025年已发货'!$H:$H,'[1]2025年已发货'!$E:$E,"未发货")</f>
        <v>未发货</v>
      </c>
      <c r="I1368" s="138" t="str">
        <f>VLOOKUP(B1368,辅助信息!E:I,3,FALSE)</f>
        <v>(五冶钢构医学科学产业园建设项目房建三部-管网总坪)四川省南充市顺庆区搬罾街道学府大道二段</v>
      </c>
      <c r="J1368" s="138" t="str">
        <f>VLOOKUP(B1368,辅助信息!E:I,4,FALSE)</f>
        <v>郑林</v>
      </c>
      <c r="K1368" s="138">
        <f>VLOOKUP(J1368,辅助信息!H:I,2,FALSE)</f>
        <v>18349955455</v>
      </c>
      <c r="L1368" s="141" t="str">
        <f>VLOOKUP(B1368,辅助信息!E:J,6,FALSE)</f>
        <v>送货单：送货单位：南充思临新材料科技有限公司,收货单位：五冶集团川北(南充)建设有限公司,项目名称：南充医学科学产业园,送货车型13米,装货前联系收货人核实到场规格</v>
      </c>
      <c r="M1368" s="99">
        <v>45780</v>
      </c>
      <c r="O1368" s="66">
        <f ca="1" t="shared" si="65"/>
        <v>1</v>
      </c>
      <c r="P1368" s="66">
        <f ca="1" t="shared" si="66"/>
        <v>0</v>
      </c>
      <c r="Q1368" s="67" t="str">
        <f>VLOOKUP(B1368,辅助信息!E:M,9,FALSE)</f>
        <v>ZTWM-CDGS-XS-2024-0248-五冶钢构-南充市医学院项目</v>
      </c>
      <c r="R1368" s="132" t="str">
        <f>_xlfn._xlws.FILTER(辅助信息!D:D,辅助信息!E:E=B1368)</f>
        <v>五冶钢构南充医学科学产业园建设项目</v>
      </c>
    </row>
    <row r="1369" spans="2:18">
      <c r="B1369" s="138" t="s">
        <v>72</v>
      </c>
      <c r="C1369" s="139">
        <v>45779</v>
      </c>
      <c r="D1369" s="138" t="s">
        <v>146</v>
      </c>
      <c r="E1369" s="138" t="str">
        <f>VLOOKUP(F1369,辅助信息!A:B,2,FALSE)</f>
        <v>高线</v>
      </c>
      <c r="F1369" s="138" t="s">
        <v>53</v>
      </c>
      <c r="G1369" s="140">
        <v>2.5</v>
      </c>
      <c r="H1369" s="140" t="str">
        <f>_xlfn.XLOOKUP(C1369&amp;F1369&amp;I1369&amp;J1369,'[1]2025年已发货'!$F:$F&amp;'[1]2025年已发货'!$C:$C&amp;'[1]2025年已发货'!$G:$G&amp;'[1]2025年已发货'!$H:$H,'[1]2025年已发货'!$E:$E,"未发货")</f>
        <v>未发货</v>
      </c>
      <c r="I1369" s="138" t="str">
        <f>VLOOKUP(B1369,辅助信息!E:I,3,FALSE)</f>
        <v>(五冶钢构医学科学产业园建设项目房建二部-网羽馆（6-5）)四川省南充市顺庆区搬罾街道学府大道二段</v>
      </c>
      <c r="J1369" s="138" t="str">
        <f>VLOOKUP(B1369,辅助信息!E:I,4,FALSE)</f>
        <v>安南</v>
      </c>
      <c r="K1369" s="138">
        <f>VLOOKUP(J1369,辅助信息!H:I,2,FALSE)</f>
        <v>19950525030</v>
      </c>
      <c r="L1369" s="141" t="str">
        <f>VLOOKUP(B1369,辅助信息!E:J,6,FALSE)</f>
        <v>送货单：送货单位：南充思临新材料科技有限公司,收货单位：五冶集团川北(南充)建设有限公司,项目名称：南充医学科学产业园,送货车型13米,装货前联系收货人核实到场规格</v>
      </c>
      <c r="M1369" s="99">
        <v>45780</v>
      </c>
      <c r="O1369" s="66">
        <f ca="1" t="shared" si="65"/>
        <v>1</v>
      </c>
      <c r="P1369" s="66">
        <f ca="1" t="shared" si="66"/>
        <v>0</v>
      </c>
      <c r="Q1369" s="67" t="str">
        <f>VLOOKUP(B1369,辅助信息!E:M,9,FALSE)</f>
        <v>ZTWM-CDGS-XS-2024-0248-五冶钢构-南充市医学院项目</v>
      </c>
      <c r="R1369" s="132" t="str">
        <f>_xlfn._xlws.FILTER(辅助信息!D:D,辅助信息!E:E=B1369)</f>
        <v>五冶钢构南充医学科学产业园建设项目</v>
      </c>
    </row>
    <row r="1370" spans="2:18">
      <c r="B1370" s="138" t="s">
        <v>72</v>
      </c>
      <c r="C1370" s="139">
        <v>45779</v>
      </c>
      <c r="D1370" s="138" t="s">
        <v>146</v>
      </c>
      <c r="E1370" s="138" t="str">
        <f>VLOOKUP(F1370,辅助信息!A:B,2,FALSE)</f>
        <v>高线</v>
      </c>
      <c r="F1370" s="138" t="s">
        <v>51</v>
      </c>
      <c r="G1370" s="140">
        <v>2</v>
      </c>
      <c r="H1370" s="140" t="str">
        <f>_xlfn.XLOOKUP(C1370&amp;F1370&amp;I1370&amp;J1370,'[1]2025年已发货'!$F:$F&amp;'[1]2025年已发货'!$C:$C&amp;'[1]2025年已发货'!$G:$G&amp;'[1]2025年已发货'!$H:$H,'[1]2025年已发货'!$E:$E,"未发货")</f>
        <v>未发货</v>
      </c>
      <c r="I1370" s="138" t="str">
        <f>VLOOKUP(B1370,辅助信息!E:I,3,FALSE)</f>
        <v>(五冶钢构医学科学产业园建设项目房建二部-网羽馆（6-5）)四川省南充市顺庆区搬罾街道学府大道二段</v>
      </c>
      <c r="J1370" s="138" t="str">
        <f>VLOOKUP(B1370,辅助信息!E:I,4,FALSE)</f>
        <v>安南</v>
      </c>
      <c r="K1370" s="138">
        <f>VLOOKUP(J1370,辅助信息!H:I,2,FALSE)</f>
        <v>19950525030</v>
      </c>
      <c r="L1370" s="141" t="str">
        <f>VLOOKUP(B1370,辅助信息!E:J,6,FALSE)</f>
        <v>送货单：送货单位：南充思临新材料科技有限公司,收货单位：五冶集团川北(南充)建设有限公司,项目名称：南充医学科学产业园,送货车型13米,装货前联系收货人核实到场规格</v>
      </c>
      <c r="M1370" s="99">
        <v>45780</v>
      </c>
      <c r="O1370" s="66">
        <f ca="1" t="shared" si="65"/>
        <v>1</v>
      </c>
      <c r="P1370" s="66">
        <f ca="1" t="shared" si="66"/>
        <v>0</v>
      </c>
      <c r="Q1370" s="67" t="str">
        <f>VLOOKUP(B1370,辅助信息!E:M,9,FALSE)</f>
        <v>ZTWM-CDGS-XS-2024-0248-五冶钢构-南充市医学院项目</v>
      </c>
      <c r="R1370" s="132" t="str">
        <f>_xlfn._xlws.FILTER(辅助信息!D:D,辅助信息!E:E=B1370)</f>
        <v>五冶钢构南充医学科学产业园建设项目</v>
      </c>
    </row>
    <row r="1371" spans="2:18">
      <c r="B1371" s="138" t="s">
        <v>72</v>
      </c>
      <c r="C1371" s="139">
        <v>45779</v>
      </c>
      <c r="D1371" s="138" t="s">
        <v>146</v>
      </c>
      <c r="E1371" s="138" t="str">
        <f>VLOOKUP(F1371,辅助信息!A:B,2,FALSE)</f>
        <v>螺纹钢</v>
      </c>
      <c r="F1371" s="138" t="s">
        <v>27</v>
      </c>
      <c r="G1371" s="140">
        <v>33</v>
      </c>
      <c r="H1371" s="140" t="str">
        <f>_xlfn.XLOOKUP(C1371&amp;F1371&amp;I1371&amp;J1371,'[1]2025年已发货'!$F:$F&amp;'[1]2025年已发货'!$C:$C&amp;'[1]2025年已发货'!$G:$G&amp;'[1]2025年已发货'!$H:$H,'[1]2025年已发货'!$E:$E,"未发货")</f>
        <v>未发货</v>
      </c>
      <c r="I1371" s="138" t="str">
        <f>VLOOKUP(B1371,辅助信息!E:I,3,FALSE)</f>
        <v>(五冶钢构医学科学产业园建设项目房建二部-网羽馆（6-5）)四川省南充市顺庆区搬罾街道学府大道二段</v>
      </c>
      <c r="J1371" s="138" t="str">
        <f>VLOOKUP(B1371,辅助信息!E:I,4,FALSE)</f>
        <v>安南</v>
      </c>
      <c r="K1371" s="138">
        <f>VLOOKUP(J1371,辅助信息!H:I,2,FALSE)</f>
        <v>19950525030</v>
      </c>
      <c r="L1371" s="141" t="str">
        <f>VLOOKUP(B1371,辅助信息!E:J,6,FALSE)</f>
        <v>送货单：送货单位：南充思临新材料科技有限公司,收货单位：五冶集团川北(南充)建设有限公司,项目名称：南充医学科学产业园,送货车型13米,装货前联系收货人核实到场规格</v>
      </c>
      <c r="M1371" s="99">
        <v>45780</v>
      </c>
      <c r="O1371" s="66">
        <f ca="1" t="shared" si="65"/>
        <v>1</v>
      </c>
      <c r="P1371" s="66">
        <f ca="1" t="shared" si="66"/>
        <v>0</v>
      </c>
      <c r="Q1371" s="67" t="str">
        <f>VLOOKUP(B1371,辅助信息!E:M,9,FALSE)</f>
        <v>ZTWM-CDGS-XS-2024-0248-五冶钢构-南充市医学院项目</v>
      </c>
      <c r="R1371" s="132" t="str">
        <f>_xlfn._xlws.FILTER(辅助信息!D:D,辅助信息!E:E=B1371)</f>
        <v>五冶钢构南充医学科学产业园建设项目</v>
      </c>
    </row>
    <row r="1372" spans="2:18">
      <c r="B1372" s="136" t="s">
        <v>81</v>
      </c>
      <c r="C1372" s="139">
        <v>45779</v>
      </c>
      <c r="D1372" s="138" t="s">
        <v>146</v>
      </c>
      <c r="E1372" s="138" t="str">
        <f>VLOOKUP(F1372,辅助信息!A:B,2,FALSE)</f>
        <v>盘螺</v>
      </c>
      <c r="F1372" s="136" t="s">
        <v>49</v>
      </c>
      <c r="G1372" s="137">
        <v>2</v>
      </c>
      <c r="H1372" s="140" t="str">
        <f>_xlfn.XLOOKUP(C1372&amp;F1372&amp;I1372&amp;J1372,'[1]2025年已发货'!$F:$F&amp;'[1]2025年已发货'!$C:$C&amp;'[1]2025年已发货'!$G:$G&amp;'[1]2025年已发货'!$H:$H,'[1]2025年已发货'!$E:$E,"未发货")</f>
        <v>未发货</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5"/>
        <v>3</v>
      </c>
      <c r="P1372" s="66">
        <f ca="1" t="shared" si="66"/>
        <v>0</v>
      </c>
      <c r="Q1372" s="67" t="str">
        <f>VLOOKUP(B1372,辅助信息!E:M,9,FALSE)</f>
        <v>ZTWM-CDGS-XS-2024-0030-华西集采-简州大道</v>
      </c>
      <c r="R1372" s="132" t="str">
        <f>_xlfn._xlws.FILTER(辅助信息!D:D,辅助信息!E:E=B1372)</f>
        <v>华西简阳西城嘉苑</v>
      </c>
    </row>
    <row r="1373" spans="2:18">
      <c r="B1373" s="136" t="s">
        <v>81</v>
      </c>
      <c r="C1373" s="139">
        <v>45779</v>
      </c>
      <c r="D1373" s="138" t="s">
        <v>146</v>
      </c>
      <c r="E1373" s="138" t="str">
        <f>VLOOKUP(F1373,辅助信息!A:B,2,FALSE)</f>
        <v>盘螺</v>
      </c>
      <c r="F1373" s="136" t="s">
        <v>40</v>
      </c>
      <c r="G1373" s="137">
        <v>6</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5"/>
        <v>3</v>
      </c>
      <c r="P1373" s="66">
        <f ca="1" t="shared" si="66"/>
        <v>0</v>
      </c>
      <c r="Q1373" s="67" t="str">
        <f>VLOOKUP(B1373,辅助信息!E:M,9,FALSE)</f>
        <v>ZTWM-CDGS-XS-2024-0030-华西集采-简州大道</v>
      </c>
      <c r="R1373" s="132" t="str">
        <f>_xlfn._xlws.FILTER(辅助信息!D:D,辅助信息!E:E=B1373)</f>
        <v>华西简阳西城嘉苑</v>
      </c>
    </row>
    <row r="1374" spans="2:18">
      <c r="B1374" s="136" t="s">
        <v>81</v>
      </c>
      <c r="C1374" s="139">
        <v>45779</v>
      </c>
      <c r="D1374" s="138" t="s">
        <v>146</v>
      </c>
      <c r="E1374" s="138" t="str">
        <f>VLOOKUP(F1374,辅助信息!A:B,2,FALSE)</f>
        <v>盘螺</v>
      </c>
      <c r="F1374" s="136" t="s">
        <v>41</v>
      </c>
      <c r="G1374" s="137">
        <v>35</v>
      </c>
      <c r="H1374" s="140" t="str">
        <f>_xlfn.XLOOKUP(C1374&amp;F1374&amp;I1374&amp;J1374,'[1]2025年已发货'!$F:$F&amp;'[1]2025年已发货'!$C:$C&amp;'[1]2025年已发货'!$G:$G&amp;'[1]2025年已发货'!$H:$H,'[1]2025年已发货'!$E:$E,"未发货")</f>
        <v>未发货</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5"/>
        <v>3</v>
      </c>
      <c r="P1374" s="66">
        <f ca="1" t="shared" si="66"/>
        <v>0</v>
      </c>
      <c r="Q1374" s="67" t="str">
        <f>VLOOKUP(B1374,辅助信息!E:M,9,FALSE)</f>
        <v>ZTWM-CDGS-XS-2024-0030-华西集采-简州大道</v>
      </c>
      <c r="R1374" s="132" t="str">
        <f>_xlfn._xlws.FILTER(辅助信息!D:D,辅助信息!E:E=B1374)</f>
        <v>华西简阳西城嘉苑</v>
      </c>
    </row>
    <row r="1375" spans="2:18">
      <c r="B1375" s="136" t="s">
        <v>81</v>
      </c>
      <c r="C1375" s="139">
        <v>45779</v>
      </c>
      <c r="D1375" s="138" t="s">
        <v>146</v>
      </c>
      <c r="E1375" s="138" t="str">
        <f>VLOOKUP(F1375,辅助信息!A:B,2,FALSE)</f>
        <v>螺纹钢</v>
      </c>
      <c r="F1375" s="136" t="s">
        <v>27</v>
      </c>
      <c r="G1375" s="137">
        <v>25</v>
      </c>
      <c r="H1375" s="140" t="str">
        <f>_xlfn.XLOOKUP(C1375&amp;F1375&amp;I1375&amp;J1375,'[1]2025年已发货'!$F:$F&amp;'[1]2025年已发货'!$C:$C&amp;'[1]2025年已发货'!$G:$G&amp;'[1]2025年已发货'!$H:$H,'[1]2025年已发货'!$E:$E,"未发货")</f>
        <v>未发货</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5"/>
        <v>3</v>
      </c>
      <c r="P1375" s="66">
        <f ca="1" t="shared" si="66"/>
        <v>0</v>
      </c>
      <c r="Q1375" s="67" t="str">
        <f>VLOOKUP(B1375,辅助信息!E:M,9,FALSE)</f>
        <v>ZTWM-CDGS-XS-2024-0030-华西集采-简州大道</v>
      </c>
      <c r="R1375" s="132" t="str">
        <f>_xlfn._xlws.FILTER(辅助信息!D:D,辅助信息!E:E=B1375)</f>
        <v>华西简阳西城嘉苑</v>
      </c>
    </row>
    <row r="1376" spans="2:18">
      <c r="B1376" s="136" t="s">
        <v>81</v>
      </c>
      <c r="C1376" s="139">
        <v>45779</v>
      </c>
      <c r="D1376" s="138" t="s">
        <v>146</v>
      </c>
      <c r="E1376" s="138" t="str">
        <f>VLOOKUP(F1376,辅助信息!A:B,2,FALSE)</f>
        <v>螺纹钢</v>
      </c>
      <c r="F1376" s="136" t="s">
        <v>19</v>
      </c>
      <c r="G1376" s="137">
        <v>8</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5"/>
        <v>3</v>
      </c>
      <c r="P1376" s="66">
        <f ca="1" t="shared" si="66"/>
        <v>0</v>
      </c>
      <c r="Q1376" s="67" t="str">
        <f>VLOOKUP(B1376,辅助信息!E:M,9,FALSE)</f>
        <v>ZTWM-CDGS-XS-2024-0030-华西集采-简州大道</v>
      </c>
      <c r="R1376" s="132" t="str">
        <f>_xlfn._xlws.FILTER(辅助信息!D:D,辅助信息!E:E=B1376)</f>
        <v>华西简阳西城嘉苑</v>
      </c>
    </row>
    <row r="1377" spans="2:18">
      <c r="B1377" s="136" t="s">
        <v>81</v>
      </c>
      <c r="C1377" s="139">
        <v>45779</v>
      </c>
      <c r="D1377" s="138" t="s">
        <v>146</v>
      </c>
      <c r="E1377" s="138" t="str">
        <f>VLOOKUP(F1377,辅助信息!A:B,2,FALSE)</f>
        <v>螺纹钢</v>
      </c>
      <c r="F1377" s="136" t="s">
        <v>32</v>
      </c>
      <c r="G1377" s="137">
        <v>78</v>
      </c>
      <c r="H1377" s="140" t="str">
        <f>_xlfn.XLOOKUP(C1377&amp;F1377&amp;I1377&amp;J1377,'[1]2025年已发货'!$F:$F&amp;'[1]2025年已发货'!$C:$C&amp;'[1]2025年已发货'!$G:$G&amp;'[1]2025年已发货'!$H:$H,'[1]2025年已发货'!$E:$E,"未发货")</f>
        <v>未发货</v>
      </c>
      <c r="I1377" s="138" t="str">
        <f>VLOOKUP(B1377,辅助信息!E:I,3,FALSE)</f>
        <v>（华西简阳西城嘉苑）四川省成都市简阳市简城街道高屋村</v>
      </c>
      <c r="J1377" s="138" t="str">
        <f>VLOOKUP(B1377,辅助信息!E:I,4,FALSE)</f>
        <v>张瀚镭</v>
      </c>
      <c r="K1377" s="138">
        <f>VLOOKUP(J1377,辅助信息!H:I,2,FALSE)</f>
        <v>15884666220</v>
      </c>
      <c r="L1377" s="141" t="str">
        <f>VLOOKUP(B1377,辅助信息!E:J,6,FALSE)</f>
        <v>优先威钢发货,我方卸车,新老国标钢厂不加价可直发</v>
      </c>
      <c r="M1377" s="99">
        <v>45782</v>
      </c>
      <c r="O1377" s="66">
        <f ca="1" t="shared" si="65"/>
        <v>3</v>
      </c>
      <c r="P1377" s="66">
        <f ca="1" t="shared" si="66"/>
        <v>0</v>
      </c>
      <c r="Q1377" s="67" t="str">
        <f>VLOOKUP(B1377,辅助信息!E:M,9,FALSE)</f>
        <v>ZTWM-CDGS-XS-2024-0030-华西集采-简州大道</v>
      </c>
      <c r="R1377" s="132" t="str">
        <f>_xlfn._xlws.FILTER(辅助信息!D:D,辅助信息!E:E=B1377)</f>
        <v>华西简阳西城嘉苑</v>
      </c>
    </row>
    <row r="1378" spans="2:18">
      <c r="B1378" s="136" t="s">
        <v>81</v>
      </c>
      <c r="C1378" s="139">
        <v>45779</v>
      </c>
      <c r="D1378" s="138" t="s">
        <v>146</v>
      </c>
      <c r="E1378" s="138" t="str">
        <f>VLOOKUP(F1378,辅助信息!A:B,2,FALSE)</f>
        <v>螺纹钢</v>
      </c>
      <c r="F1378" s="136" t="s">
        <v>30</v>
      </c>
      <c r="G1378" s="137">
        <v>2</v>
      </c>
      <c r="H1378" s="140" t="str">
        <f>_xlfn.XLOOKUP(C1378&amp;F1378&amp;I1378&amp;J1378,'[1]2025年已发货'!$F:$F&amp;'[1]2025年已发货'!$C:$C&amp;'[1]2025年已发货'!$G:$G&amp;'[1]2025年已发货'!$H:$H,'[1]2025年已发货'!$E:$E,"未发货")</f>
        <v>未发货</v>
      </c>
      <c r="I1378" s="138" t="str">
        <f>VLOOKUP(B1378,辅助信息!E:I,3,FALSE)</f>
        <v>（华西简阳西城嘉苑）四川省成都市简阳市简城街道高屋村</v>
      </c>
      <c r="J1378" s="138" t="str">
        <f>VLOOKUP(B1378,辅助信息!E:I,4,FALSE)</f>
        <v>张瀚镭</v>
      </c>
      <c r="K1378" s="138">
        <f>VLOOKUP(J1378,辅助信息!H:I,2,FALSE)</f>
        <v>15884666220</v>
      </c>
      <c r="L1378" s="141" t="str">
        <f>VLOOKUP(B1378,辅助信息!E:J,6,FALSE)</f>
        <v>优先威钢发货,我方卸车,新老国标钢厂不加价可直发</v>
      </c>
      <c r="M1378" s="99">
        <v>45782</v>
      </c>
      <c r="O1378" s="66">
        <f ca="1" t="shared" si="65"/>
        <v>3</v>
      </c>
      <c r="P1378" s="66">
        <f ca="1" t="shared" si="66"/>
        <v>0</v>
      </c>
      <c r="Q1378" s="67" t="str">
        <f>VLOOKUP(B1378,辅助信息!E:M,9,FALSE)</f>
        <v>ZTWM-CDGS-XS-2024-0030-华西集采-简州大道</v>
      </c>
      <c r="R1378" s="132" t="str">
        <f>_xlfn._xlws.FILTER(辅助信息!D:D,辅助信息!E:E=B1378)</f>
        <v>华西简阳西城嘉苑</v>
      </c>
    </row>
    <row r="1379" spans="2:18">
      <c r="B1379" s="136" t="s">
        <v>81</v>
      </c>
      <c r="C1379" s="139">
        <v>45779</v>
      </c>
      <c r="D1379" s="138" t="s">
        <v>146</v>
      </c>
      <c r="E1379" s="138" t="str">
        <f>VLOOKUP(F1379,辅助信息!A:B,2,FALSE)</f>
        <v>螺纹钢</v>
      </c>
      <c r="F1379" s="136" t="s">
        <v>33</v>
      </c>
      <c r="G1379" s="137">
        <v>10</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1" t="str">
        <f>VLOOKUP(B1379,辅助信息!E:J,6,FALSE)</f>
        <v>优先威钢发货,我方卸车,新老国标钢厂不加价可直发</v>
      </c>
      <c r="M1379" s="99">
        <v>45782</v>
      </c>
      <c r="O1379" s="66">
        <f ca="1" t="shared" si="65"/>
        <v>3</v>
      </c>
      <c r="P1379" s="66">
        <f ca="1" t="shared" si="66"/>
        <v>0</v>
      </c>
      <c r="Q1379" s="67" t="str">
        <f>VLOOKUP(B1379,辅助信息!E:M,9,FALSE)</f>
        <v>ZTWM-CDGS-XS-2024-0030-华西集采-简州大道</v>
      </c>
      <c r="R1379" s="132" t="str">
        <f>_xlfn._xlws.FILTER(辅助信息!D:D,辅助信息!E:E=B1379)</f>
        <v>华西简阳西城嘉苑</v>
      </c>
    </row>
    <row r="1380" spans="2:18">
      <c r="B1380" s="136" t="s">
        <v>81</v>
      </c>
      <c r="C1380" s="139">
        <v>45779</v>
      </c>
      <c r="D1380" s="138" t="s">
        <v>146</v>
      </c>
      <c r="E1380" s="138" t="str">
        <f>VLOOKUP(F1380,辅助信息!A:B,2,FALSE)</f>
        <v>螺纹钢</v>
      </c>
      <c r="F1380" s="136" t="s">
        <v>28</v>
      </c>
      <c r="G1380" s="137">
        <v>6</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1" t="str">
        <f>VLOOKUP(B1380,辅助信息!E:J,6,FALSE)</f>
        <v>优先威钢发货,我方卸车,新老国标钢厂不加价可直发</v>
      </c>
      <c r="M1380" s="99">
        <v>45782</v>
      </c>
      <c r="O1380" s="66">
        <f ca="1" t="shared" si="65"/>
        <v>3</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45779</v>
      </c>
      <c r="D1381" s="138" t="s">
        <v>146</v>
      </c>
      <c r="E1381" s="138" t="str">
        <f>VLOOKUP(F1381,辅助信息!A:B,2,FALSE)</f>
        <v>螺纹钢</v>
      </c>
      <c r="F1381" s="136" t="s">
        <v>18</v>
      </c>
      <c r="G1381" s="137">
        <v>13</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1" t="str">
        <f>VLOOKUP(B1381,辅助信息!E:J,6,FALSE)</f>
        <v>优先威钢发货,我方卸车,新老国标钢厂不加价可直发</v>
      </c>
      <c r="M1381" s="99">
        <v>45782</v>
      </c>
      <c r="O1381" s="66">
        <f ca="1" t="shared" si="65"/>
        <v>3</v>
      </c>
      <c r="P1381" s="66">
        <f ca="1" t="shared" si="66"/>
        <v>0</v>
      </c>
      <c r="Q1381" s="67" t="str">
        <f>VLOOKUP(B1381,辅助信息!E:M,9,FALSE)</f>
        <v>ZTWM-CDGS-XS-2024-0030-华西集采-简州大道</v>
      </c>
      <c r="R1381" s="132" t="str">
        <f>_xlfn._xlws.FILTER(辅助信息!D:D,辅助信息!E:E=B1381)</f>
        <v>华西简阳西城嘉苑</v>
      </c>
    </row>
    <row r="1382" spans="2:18">
      <c r="B1382" s="47" t="s">
        <v>106</v>
      </c>
      <c r="C1382" s="139">
        <v>45779</v>
      </c>
      <c r="D1382" s="118" t="s">
        <v>146</v>
      </c>
      <c r="E1382" s="118" t="str">
        <f>VLOOKUP(F1382,辅助信息!A:B,2,FALSE)</f>
        <v>盘螺</v>
      </c>
      <c r="F1382" s="47" t="s">
        <v>49</v>
      </c>
      <c r="G1382" s="43">
        <v>12.5</v>
      </c>
      <c r="H1382" s="140" t="str">
        <f>_xlfn.XLOOKUP(C1382&amp;F1382&amp;I1382&amp;J1382,'[1]2025年已发货'!$F:$F&amp;'[1]2025年已发货'!$C:$C&amp;'[1]2025年已发货'!$G:$G&amp;'[1]2025年已发货'!$H:$H,'[1]2025年已发货'!$E:$E,"未发货")</f>
        <v>未发货</v>
      </c>
      <c r="I1382" s="138" t="str">
        <f>VLOOKUP(B1382,辅助信息!E:I,3,FALSE)</f>
        <v>（五冶钢构宜宾高县月江镇建设项目）  四川省宜宾市高县月江镇刚记超市斜对面(还阳组团沪碳二期项目)</v>
      </c>
      <c r="J1382" s="138" t="str">
        <f>VLOOKUP(B1382,辅助信息!E:I,4,FALSE)</f>
        <v>张朝亮</v>
      </c>
      <c r="K1382" s="138">
        <f>VLOOKUP(J1382,辅助信息!H:I,2,FALSE)</f>
        <v>15228205853</v>
      </c>
      <c r="L1382" s="141" t="str">
        <f>VLOOKUP(B1382,辅助信息!E:J,6,FALSE)</f>
        <v>提前联系到场规格</v>
      </c>
      <c r="M1382" s="99">
        <v>45782</v>
      </c>
      <c r="O1382" s="66">
        <f ca="1" t="shared" ref="O1382:O1389" si="67">IF(OR(M1382="",N1382&lt;&gt;""),"",MAX(M1382-TODAY(),0))</f>
        <v>3</v>
      </c>
      <c r="P1382" s="66">
        <f ca="1" t="shared" ref="P1382:P1389" si="68">IF(M1382="","",IF(N1382&lt;&gt;"",MAX(N1382-M1382,0),IF(TODAY()&gt;M1382,TODAY()-M1382,0)))</f>
        <v>0</v>
      </c>
      <c r="Q1382" s="67" t="str">
        <f>VLOOKUP(B1382,辅助信息!E:M,9,FALSE)</f>
        <v>ZTWM-CDGS-XS-2024-0169-中冶西部钢构-宜宾市南溪区幸福路东路,高县月江镇建设项目</v>
      </c>
      <c r="R1382" s="132" t="str">
        <f>_xlfn._xlws.FILTER(辅助信息!D:D,辅助信息!E:E=B1382)</f>
        <v>五冶钢构-宜宾市南溪区高县月江镇建设项目</v>
      </c>
    </row>
    <row r="1383" spans="2:18">
      <c r="B1383" s="47" t="s">
        <v>106</v>
      </c>
      <c r="C1383" s="139">
        <v>45779</v>
      </c>
      <c r="D1383" s="118" t="s">
        <v>146</v>
      </c>
      <c r="E1383" s="118" t="str">
        <f>VLOOKUP(F1383,辅助信息!A:B,2,FALSE)</f>
        <v>盘螺</v>
      </c>
      <c r="F1383" s="47" t="s">
        <v>40</v>
      </c>
      <c r="G1383" s="43">
        <v>25</v>
      </c>
      <c r="H1383" s="140" t="str">
        <f>_xlfn.XLOOKUP(C1383&amp;F1383&amp;I1383&amp;J1383,'[1]2025年已发货'!$F:$F&amp;'[1]2025年已发货'!$C:$C&amp;'[1]2025年已发货'!$G:$G&amp;'[1]2025年已发货'!$H:$H,'[1]2025年已发货'!$E:$E,"未发货")</f>
        <v>未发货</v>
      </c>
      <c r="I1383" s="138" t="str">
        <f>VLOOKUP(B1383,辅助信息!E:I,3,FALSE)</f>
        <v>（五冶钢构宜宾高县月江镇建设项目）  四川省宜宾市高县月江镇刚记超市斜对面(还阳组团沪碳二期项目)</v>
      </c>
      <c r="J1383" s="138" t="str">
        <f>VLOOKUP(B1383,辅助信息!E:I,4,FALSE)</f>
        <v>张朝亮</v>
      </c>
      <c r="K1383" s="138">
        <f>VLOOKUP(J1383,辅助信息!H:I,2,FALSE)</f>
        <v>15228205853</v>
      </c>
      <c r="L1383" s="141" t="str">
        <f>VLOOKUP(B1383,辅助信息!E:J,6,FALSE)</f>
        <v>提前联系到场规格</v>
      </c>
      <c r="M1383" s="99">
        <v>45782</v>
      </c>
      <c r="O1383" s="66">
        <f ca="1" t="shared" si="67"/>
        <v>3</v>
      </c>
      <c r="P1383" s="66">
        <f ca="1" t="shared" si="68"/>
        <v>0</v>
      </c>
      <c r="Q1383" s="67" t="str">
        <f>VLOOKUP(B1383,辅助信息!E:M,9,FALSE)</f>
        <v>ZTWM-CDGS-XS-2024-0169-中冶西部钢构-宜宾市南溪区幸福路东路,高县月江镇建设项目</v>
      </c>
      <c r="R1383" s="132" t="str">
        <f>_xlfn._xlws.FILTER(辅助信息!D:D,辅助信息!E:E=B1383)</f>
        <v>五冶钢构-宜宾市南溪区高县月江镇建设项目</v>
      </c>
    </row>
    <row r="1384" spans="2:18">
      <c r="B1384" s="47" t="s">
        <v>106</v>
      </c>
      <c r="C1384" s="139">
        <v>45779</v>
      </c>
      <c r="D1384" s="118" t="s">
        <v>146</v>
      </c>
      <c r="E1384" s="118" t="str">
        <f>VLOOKUP(F1384,辅助信息!A:B,2,FALSE)</f>
        <v>盘螺</v>
      </c>
      <c r="F1384" s="47" t="s">
        <v>41</v>
      </c>
      <c r="G1384" s="43">
        <v>2.5</v>
      </c>
      <c r="H1384" s="140" t="str">
        <f>_xlfn.XLOOKUP(C1384&amp;F1384&amp;I1384&amp;J1384,'[1]2025年已发货'!$F:$F&amp;'[1]2025年已发货'!$C:$C&amp;'[1]2025年已发货'!$G:$G&amp;'[1]2025年已发货'!$H:$H,'[1]2025年已发货'!$E:$E,"未发货")</f>
        <v>未发货</v>
      </c>
      <c r="I1384" s="138" t="str">
        <f>VLOOKUP(B1384,辅助信息!E:I,3,FALSE)</f>
        <v>（五冶钢构宜宾高县月江镇建设项目）  四川省宜宾市高县月江镇刚记超市斜对面(还阳组团沪碳二期项目)</v>
      </c>
      <c r="J1384" s="138" t="str">
        <f>VLOOKUP(B1384,辅助信息!E:I,4,FALSE)</f>
        <v>张朝亮</v>
      </c>
      <c r="K1384" s="138">
        <f>VLOOKUP(J1384,辅助信息!H:I,2,FALSE)</f>
        <v>15228205853</v>
      </c>
      <c r="L1384" s="141" t="str">
        <f>VLOOKUP(B1384,辅助信息!E:J,6,FALSE)</f>
        <v>提前联系到场规格</v>
      </c>
      <c r="M1384" s="99">
        <v>45782</v>
      </c>
      <c r="O1384" s="66">
        <f ca="1" t="shared" si="67"/>
        <v>3</v>
      </c>
      <c r="P1384" s="66">
        <f ca="1" t="shared" si="68"/>
        <v>0</v>
      </c>
      <c r="Q1384" s="67" t="str">
        <f>VLOOKUP(B1384,辅助信息!E:M,9,FALSE)</f>
        <v>ZTWM-CDGS-XS-2024-0169-中冶西部钢构-宜宾市南溪区幸福路东路,高县月江镇建设项目</v>
      </c>
      <c r="R1384" s="132" t="str">
        <f>_xlfn._xlws.FILTER(辅助信息!D:D,辅助信息!E:E=B1384)</f>
        <v>五冶钢构-宜宾市南溪区高县月江镇建设项目</v>
      </c>
    </row>
    <row r="1385" spans="2:18">
      <c r="B1385" s="47" t="s">
        <v>106</v>
      </c>
      <c r="C1385" s="139">
        <v>45779</v>
      </c>
      <c r="D1385" s="118" t="s">
        <v>146</v>
      </c>
      <c r="E1385" s="118" t="str">
        <f>VLOOKUP(F1385,辅助信息!A:B,2,FALSE)</f>
        <v>螺纹钢</v>
      </c>
      <c r="F1385" s="47" t="s">
        <v>19</v>
      </c>
      <c r="G1385" s="43">
        <v>6</v>
      </c>
      <c r="H1385" s="140" t="str">
        <f>_xlfn.XLOOKUP(C1385&amp;F1385&amp;I1385&amp;J1385,'[1]2025年已发货'!$F:$F&amp;'[1]2025年已发货'!$C:$C&amp;'[1]2025年已发货'!$G:$G&amp;'[1]2025年已发货'!$H:$H,'[1]2025年已发货'!$E:$E,"未发货")</f>
        <v>未发货</v>
      </c>
      <c r="I1385" s="138" t="str">
        <f>VLOOKUP(B1385,辅助信息!E:I,3,FALSE)</f>
        <v>（五冶钢构宜宾高县月江镇建设项目）  四川省宜宾市高县月江镇刚记超市斜对面(还阳组团沪碳二期项目)</v>
      </c>
      <c r="J1385" s="138" t="str">
        <f>VLOOKUP(B1385,辅助信息!E:I,4,FALSE)</f>
        <v>张朝亮</v>
      </c>
      <c r="K1385" s="138">
        <f>VLOOKUP(J1385,辅助信息!H:I,2,FALSE)</f>
        <v>15228205853</v>
      </c>
      <c r="L1385" s="141" t="str">
        <f>VLOOKUP(B1385,辅助信息!E:J,6,FALSE)</f>
        <v>提前联系到场规格</v>
      </c>
      <c r="M1385" s="99">
        <v>45782</v>
      </c>
      <c r="O1385" s="66">
        <f ca="1" t="shared" si="67"/>
        <v>3</v>
      </c>
      <c r="P1385" s="66">
        <f ca="1" t="shared" si="68"/>
        <v>0</v>
      </c>
      <c r="Q1385" s="67" t="str">
        <f>VLOOKUP(B1385,辅助信息!E:M,9,FALSE)</f>
        <v>ZTWM-CDGS-XS-2024-0169-中冶西部钢构-宜宾市南溪区幸福路东路,高县月江镇建设项目</v>
      </c>
      <c r="R1385" s="132" t="str">
        <f>_xlfn._xlws.FILTER(辅助信息!D:D,辅助信息!E:E=B1385)</f>
        <v>五冶钢构-宜宾市南溪区高县月江镇建设项目</v>
      </c>
    </row>
    <row r="1386" spans="2:18">
      <c r="B1386" s="47" t="s">
        <v>106</v>
      </c>
      <c r="C1386" s="139">
        <v>45779</v>
      </c>
      <c r="D1386" s="118" t="s">
        <v>146</v>
      </c>
      <c r="E1386" s="118" t="str">
        <f>VLOOKUP(F1386,辅助信息!A:B,2,FALSE)</f>
        <v>螺纹钢</v>
      </c>
      <c r="F1386" s="47" t="s">
        <v>32</v>
      </c>
      <c r="G1386" s="43">
        <v>14</v>
      </c>
      <c r="H1386" s="140" t="str">
        <f>_xlfn.XLOOKUP(C1386&amp;F1386&amp;I1386&amp;J1386,'[1]2025年已发货'!$F:$F&amp;'[1]2025年已发货'!$C:$C&amp;'[1]2025年已发货'!$G:$G&amp;'[1]2025年已发货'!$H:$H,'[1]2025年已发货'!$E:$E,"未发货")</f>
        <v>未发货</v>
      </c>
      <c r="I1386" s="138" t="str">
        <f>VLOOKUP(B1386,辅助信息!E:I,3,FALSE)</f>
        <v>（五冶钢构宜宾高县月江镇建设项目）  四川省宜宾市高县月江镇刚记超市斜对面(还阳组团沪碳二期项目)</v>
      </c>
      <c r="J1386" s="138" t="str">
        <f>VLOOKUP(B1386,辅助信息!E:I,4,FALSE)</f>
        <v>张朝亮</v>
      </c>
      <c r="K1386" s="138">
        <f>VLOOKUP(J1386,辅助信息!H:I,2,FALSE)</f>
        <v>15228205853</v>
      </c>
      <c r="L1386" s="141" t="str">
        <f>VLOOKUP(B1386,辅助信息!E:J,6,FALSE)</f>
        <v>提前联系到场规格</v>
      </c>
      <c r="M1386" s="99">
        <v>45782</v>
      </c>
      <c r="O1386" s="66">
        <f ca="1" t="shared" si="67"/>
        <v>3</v>
      </c>
      <c r="P1386" s="66">
        <f ca="1" t="shared" si="68"/>
        <v>0</v>
      </c>
      <c r="Q1386" s="67" t="str">
        <f>VLOOKUP(B1386,辅助信息!E:M,9,FALSE)</f>
        <v>ZTWM-CDGS-XS-2024-0169-中冶西部钢构-宜宾市南溪区幸福路东路,高县月江镇建设项目</v>
      </c>
      <c r="R1386" s="132" t="str">
        <f>_xlfn._xlws.FILTER(辅助信息!D:D,辅助信息!E:E=B1386)</f>
        <v>五冶钢构-宜宾市南溪区高县月江镇建设项目</v>
      </c>
    </row>
    <row r="1387" spans="2:18">
      <c r="B1387" s="47" t="s">
        <v>106</v>
      </c>
      <c r="C1387" s="139">
        <v>45779</v>
      </c>
      <c r="D1387" s="118" t="s">
        <v>146</v>
      </c>
      <c r="E1387" s="118" t="str">
        <f>VLOOKUP(F1387,辅助信息!A:B,2,FALSE)</f>
        <v>螺纹钢</v>
      </c>
      <c r="F1387" s="47" t="s">
        <v>30</v>
      </c>
      <c r="G1387" s="43">
        <v>9</v>
      </c>
      <c r="H1387" s="140" t="str">
        <f>_xlfn.XLOOKUP(C1387&amp;F1387&amp;I1387&amp;J1387,'[1]2025年已发货'!$F:$F&amp;'[1]2025年已发货'!$C:$C&amp;'[1]2025年已发货'!$G:$G&amp;'[1]2025年已发货'!$H:$H,'[1]2025年已发货'!$E:$E,"未发货")</f>
        <v>未发货</v>
      </c>
      <c r="I1387" s="138" t="str">
        <f>VLOOKUP(B1387,辅助信息!E:I,3,FALSE)</f>
        <v>（五冶钢构宜宾高县月江镇建设项目）  四川省宜宾市高县月江镇刚记超市斜对面(还阳组团沪碳二期项目)</v>
      </c>
      <c r="J1387" s="138" t="str">
        <f>VLOOKUP(B1387,辅助信息!E:I,4,FALSE)</f>
        <v>张朝亮</v>
      </c>
      <c r="K1387" s="138">
        <f>VLOOKUP(J1387,辅助信息!H:I,2,FALSE)</f>
        <v>15228205853</v>
      </c>
      <c r="L1387" s="141" t="str">
        <f>VLOOKUP(B1387,辅助信息!E:J,6,FALSE)</f>
        <v>提前联系到场规格</v>
      </c>
      <c r="M1387" s="99">
        <v>45782</v>
      </c>
      <c r="O1387" s="66">
        <f ca="1" t="shared" si="67"/>
        <v>3</v>
      </c>
      <c r="P1387" s="66">
        <f ca="1" t="shared" si="68"/>
        <v>0</v>
      </c>
      <c r="Q1387" s="67" t="str">
        <f>VLOOKUP(B1387,辅助信息!E:M,9,FALSE)</f>
        <v>ZTWM-CDGS-XS-2024-0169-中冶西部钢构-宜宾市南溪区幸福路东路,高县月江镇建设项目</v>
      </c>
      <c r="R1387" s="132" t="str">
        <f>_xlfn._xlws.FILTER(辅助信息!D:D,辅助信息!E:E=B1387)</f>
        <v>五冶钢构-宜宾市南溪区高县月江镇建设项目</v>
      </c>
    </row>
    <row r="1388" spans="2:18">
      <c r="B1388" s="47" t="s">
        <v>107</v>
      </c>
      <c r="C1388" s="139">
        <v>45779</v>
      </c>
      <c r="D1388" s="118" t="s">
        <v>146</v>
      </c>
      <c r="E1388" s="118" t="str">
        <f>VLOOKUP(F1388,辅助信息!A:B,2,FALSE)</f>
        <v>盘螺</v>
      </c>
      <c r="F1388" s="47" t="s">
        <v>41</v>
      </c>
      <c r="G1388" s="43">
        <v>12</v>
      </c>
      <c r="H1388" s="140" t="str">
        <f>_xlfn.XLOOKUP(C1388&amp;F1388&amp;I1388&amp;J1388,'[1]2025年已发货'!$F:$F&amp;'[1]2025年已发货'!$C:$C&amp;'[1]2025年已发货'!$G:$G&amp;'[1]2025年已发货'!$H:$H,'[1]2025年已发货'!$E:$E,"未发货")</f>
        <v>未发货</v>
      </c>
      <c r="I1388" s="138" t="str">
        <f>VLOOKUP(B1388,辅助信息!E:I,3,FALSE)</f>
        <v>(五冶钢构宜宾高县月江镇建设项目-2)四川省宜宾市高县月江镇高县宜宾保润汽车维修服务有限公司西南(S436西)(污水管网项目)</v>
      </c>
      <c r="J1388" s="138" t="str">
        <f>VLOOKUP(B1388,辅助信息!E:I,4,FALSE)</f>
        <v>张朝亮</v>
      </c>
      <c r="K1388" s="138">
        <f>VLOOKUP(J1388,辅助信息!H:I,2,FALSE)</f>
        <v>15228205853</v>
      </c>
      <c r="L1388" s="141" t="str">
        <f>VLOOKUP(B1388,辅助信息!E:J,6,FALSE)</f>
        <v>送货单要求：送货单位：宜宾罗投资产管理有限公司,收货单位：中国五冶集团有限公司,装货前联系收货人核实到场规格</v>
      </c>
      <c r="M1388" s="99">
        <v>45782</v>
      </c>
      <c r="O1388" s="66">
        <f ca="1" t="shared" si="67"/>
        <v>3</v>
      </c>
      <c r="P1388" s="66">
        <f ca="1" t="shared" si="68"/>
        <v>0</v>
      </c>
      <c r="Q1388" s="67" t="str">
        <f>VLOOKUP(B1388,辅助信息!E:M,9,FALSE)</f>
        <v>ZTWM-CDGS-XS-2024-0169-中冶西部钢构-宜宾市南溪区幸福路东路,高县月江镇建设项目</v>
      </c>
      <c r="R1388" s="132" t="str">
        <f>_xlfn._xlws.FILTER(辅助信息!D:D,辅助信息!E:E=B1388)</f>
        <v>五冶钢构-宜宾市南溪区高县月江镇建设项目</v>
      </c>
    </row>
    <row r="1389" spans="2:18">
      <c r="B1389" s="47" t="s">
        <v>107</v>
      </c>
      <c r="C1389" s="139">
        <v>45779</v>
      </c>
      <c r="D1389" s="118" t="s">
        <v>146</v>
      </c>
      <c r="E1389" s="118" t="str">
        <f>VLOOKUP(F1389,辅助信息!A:B,2,FALSE)</f>
        <v>螺纹钢</v>
      </c>
      <c r="F1389" s="47" t="s">
        <v>18</v>
      </c>
      <c r="G1389" s="43">
        <v>21</v>
      </c>
      <c r="H1389" s="140" t="str">
        <f>_xlfn.XLOOKUP(C1389&amp;F1389&amp;I1389&amp;J1389,'[1]2025年已发货'!$F:$F&amp;'[1]2025年已发货'!$C:$C&amp;'[1]2025年已发货'!$G:$G&amp;'[1]2025年已发货'!$H:$H,'[1]2025年已发货'!$E:$E,"未发货")</f>
        <v>未发货</v>
      </c>
      <c r="I1389" s="138" t="str">
        <f>VLOOKUP(B1389,辅助信息!E:I,3,FALSE)</f>
        <v>(五冶钢构宜宾高县月江镇建设项目-2)四川省宜宾市高县月江镇高县宜宾保润汽车维修服务有限公司西南(S436西)(污水管网项目)</v>
      </c>
      <c r="J1389" s="138" t="str">
        <f>VLOOKUP(B1389,辅助信息!E:I,4,FALSE)</f>
        <v>张朝亮</v>
      </c>
      <c r="K1389" s="138">
        <f>VLOOKUP(J1389,辅助信息!H:I,2,FALSE)</f>
        <v>15228205853</v>
      </c>
      <c r="L1389" s="141" t="str">
        <f>VLOOKUP(B1389,辅助信息!E:J,6,FALSE)</f>
        <v>送货单要求：送货单位：宜宾罗投资产管理有限公司,收货单位：中国五冶集团有限公司,装货前联系收货人核实到场规格</v>
      </c>
      <c r="M1389" s="99">
        <v>45782</v>
      </c>
      <c r="O1389" s="66">
        <f ca="1" t="shared" si="67"/>
        <v>3</v>
      </c>
      <c r="P1389" s="66">
        <f ca="1" t="shared" si="68"/>
        <v>0</v>
      </c>
      <c r="Q1389" s="67" t="str">
        <f>VLOOKUP(B1389,辅助信息!E:M,9,FALSE)</f>
        <v>ZTWM-CDGS-XS-2024-0169-中冶西部钢构-宜宾市南溪区幸福路东路,高县月江镇建设项目</v>
      </c>
      <c r="R1389" s="132" t="str">
        <f>_xlfn._xlws.FILTER(辅助信息!D:D,辅助信息!E:E=B1389)</f>
        <v>五冶钢构-宜宾市南溪区高县月江镇建设项目</v>
      </c>
    </row>
  </sheetData>
  <autoFilter ref="A1:Q1381">
    <filterColumn colId="2">
      <filters>
        <dateGroupItem year="2025" month="5" day="2"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F1382:F1389">
    <cfRule type="containsText" dxfId="2" priority="1" operator="between" text="12m">
      <formula>NOT(ISERROR(SEARCH("12m",F1382)))</formula>
    </cfRule>
    <cfRule type="containsText" dxfId="3" priority="2" operator="between" text="HRB500E">
      <formula>NOT(ISERROR(SEARCH("HRB500E",F1382)))</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381 F1390: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62 J1363:J1370 J1371:J1380 J1381:J1389 J13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6" sqref="E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45779</v>
      </c>
      <c r="B2" s="29" t="s">
        <v>400</v>
      </c>
      <c r="C2" s="29" t="str">
        <f>VLOOKUP(D2,辅助信息!A:B,2,FALSE)</f>
        <v>盘螺</v>
      </c>
      <c r="D2" s="29" t="s">
        <v>41</v>
      </c>
    </row>
    <row r="3" spans="1:4">
      <c r="A3" s="32">
        <f ca="1" t="shared" si="0"/>
        <v>45779</v>
      </c>
      <c r="B3" s="29" t="s">
        <v>400</v>
      </c>
      <c r="C3" s="29" t="str">
        <f>VLOOKUP(D3,辅助信息!A:B,2,FALSE)</f>
        <v>螺纹钢</v>
      </c>
      <c r="D3" s="29" t="s">
        <v>27</v>
      </c>
    </row>
    <row r="4" spans="1:4">
      <c r="A4" s="32">
        <f ca="1" t="shared" si="0"/>
        <v>45779</v>
      </c>
      <c r="B4" s="29" t="s">
        <v>400</v>
      </c>
      <c r="C4" s="29" t="str">
        <f>VLOOKUP(D4,辅助信息!A:B,2,FALSE)</f>
        <v>螺纹钢</v>
      </c>
      <c r="D4" s="29" t="s">
        <v>19</v>
      </c>
    </row>
    <row r="5" spans="1:4">
      <c r="A5" s="32">
        <f ca="1" t="shared" si="0"/>
        <v>45779</v>
      </c>
      <c r="B5" s="29" t="s">
        <v>400</v>
      </c>
      <c r="C5" s="29" t="str">
        <f>VLOOKUP(D5,辅助信息!A:B,2,FALSE)</f>
        <v>螺纹钢</v>
      </c>
      <c r="D5" s="29" t="s">
        <v>28</v>
      </c>
    </row>
    <row r="6" spans="1:4">
      <c r="A6" s="32">
        <f ca="1" t="shared" si="0"/>
        <v>45779</v>
      </c>
      <c r="B6" s="29" t="s">
        <v>400</v>
      </c>
      <c r="C6" s="29" t="str">
        <f>VLOOKUP(D6,辅助信息!A:B,2,FALSE)</f>
        <v>螺纹钢</v>
      </c>
      <c r="D6" s="29" t="s">
        <v>52</v>
      </c>
    </row>
    <row r="7" spans="1:4">
      <c r="A7" s="32">
        <f ca="1" t="shared" si="0"/>
        <v>45779</v>
      </c>
      <c r="B7" s="29" t="s">
        <v>400</v>
      </c>
      <c r="C7" s="29" t="str">
        <f>VLOOKUP(D7,辅助信息!A:B,2,FALSE)</f>
        <v>螺纹钢</v>
      </c>
      <c r="D7" s="29" t="s">
        <v>76</v>
      </c>
    </row>
    <row r="8" spans="1:4">
      <c r="A8" s="32">
        <f ca="1" t="shared" si="0"/>
        <v>45779</v>
      </c>
      <c r="B8" s="29" t="s">
        <v>400</v>
      </c>
      <c r="C8" s="29" t="str">
        <f>VLOOKUP(D8,辅助信息!A:B,2,FALSE)</f>
        <v>螺纹钢</v>
      </c>
      <c r="D8" s="29" t="s">
        <v>86</v>
      </c>
    </row>
    <row r="9" spans="1:4">
      <c r="A9" s="32">
        <f ca="1" t="shared" si="0"/>
        <v>45779</v>
      </c>
      <c r="B9" s="29" t="s">
        <v>400</v>
      </c>
      <c r="C9" s="29" t="str">
        <f>VLOOKUP(D9,辅助信息!A:B,2,FALSE)</f>
        <v>螺纹钢</v>
      </c>
      <c r="D9" s="29" t="s">
        <v>82</v>
      </c>
    </row>
    <row r="10" spans="1:4">
      <c r="A10" s="32">
        <f ca="1" t="shared" si="0"/>
        <v>45779</v>
      </c>
      <c r="B10" s="29" t="s">
        <v>400</v>
      </c>
      <c r="C10" s="29" t="str">
        <f>VLOOKUP(D10,辅助信息!A:B,2,FALSE)</f>
        <v>螺纹钢</v>
      </c>
      <c r="D10" s="29" t="s">
        <v>45</v>
      </c>
    </row>
    <row r="11" spans="1:4">
      <c r="A11" s="32">
        <f ca="1" t="shared" si="0"/>
        <v>45779</v>
      </c>
      <c r="B11" s="29" t="s">
        <v>400</v>
      </c>
      <c r="C11" s="29" t="str">
        <f>VLOOKUP(D11,辅助信息!A:B,2,FALSE)</f>
        <v>螺纹钢</v>
      </c>
      <c r="D11" s="29" t="s">
        <v>21</v>
      </c>
    </row>
    <row r="12" ht="19" customHeight="1" spans="1:1">
      <c r="A12" s="32">
        <f ca="1" t="shared" si="0"/>
        <v>45779</v>
      </c>
    </row>
    <row r="13" spans="1:4">
      <c r="A13" s="32">
        <f ca="1" t="shared" ref="A13:A26" si="1">TODAY()</f>
        <v>45779</v>
      </c>
      <c r="B13" s="33" t="s">
        <v>401</v>
      </c>
      <c r="C13" s="29" t="str">
        <f>VLOOKUP(D13,辅助信息!A:B,2,FALSE)</f>
        <v>螺纹钢</v>
      </c>
      <c r="D13" s="29" t="s">
        <v>133</v>
      </c>
    </row>
    <row r="14" spans="1:4">
      <c r="A14" s="32">
        <f ca="1" t="shared" si="1"/>
        <v>45779</v>
      </c>
      <c r="B14" s="33" t="s">
        <v>401</v>
      </c>
      <c r="C14" s="29" t="str">
        <f>VLOOKUP(D14,辅助信息!A:B,2,FALSE)</f>
        <v>螺纹钢</v>
      </c>
      <c r="D14" s="29" t="s">
        <v>91</v>
      </c>
    </row>
    <row r="15" spans="1:4">
      <c r="A15" s="32">
        <f ca="1" t="shared" si="1"/>
        <v>45779</v>
      </c>
      <c r="B15" s="33" t="s">
        <v>401</v>
      </c>
      <c r="C15" s="29" t="str">
        <f>VLOOKUP(D15,辅助信息!A:B,2,FALSE)</f>
        <v>螺纹钢</v>
      </c>
      <c r="D15" s="29" t="s">
        <v>77</v>
      </c>
    </row>
    <row r="16" spans="1:4">
      <c r="A16" s="32">
        <f ca="1" t="shared" si="1"/>
        <v>45779</v>
      </c>
      <c r="B16" s="33" t="s">
        <v>401</v>
      </c>
      <c r="C16" s="29" t="str">
        <f>VLOOKUP(D16,辅助信息!A:B,2,FALSE)</f>
        <v>螺纹钢</v>
      </c>
      <c r="D16" s="29" t="s">
        <v>86</v>
      </c>
    </row>
    <row r="17" spans="1:4">
      <c r="A17" s="32">
        <f ca="1" t="shared" si="1"/>
        <v>45779</v>
      </c>
      <c r="B17" s="33" t="s">
        <v>401</v>
      </c>
      <c r="C17" s="29" t="str">
        <f>VLOOKUP(D17,辅助信息!A:B,2,FALSE)</f>
        <v>螺纹钢</v>
      </c>
      <c r="D17" s="29" t="s">
        <v>66</v>
      </c>
    </row>
    <row r="18" spans="1:4">
      <c r="A18" s="32">
        <f ca="1" t="shared" si="1"/>
        <v>45779</v>
      </c>
      <c r="B18" s="33" t="s">
        <v>401</v>
      </c>
      <c r="C18" s="29" t="str">
        <f>VLOOKUP(D18,辅助信息!A:B,2,FALSE)</f>
        <v>螺纹钢</v>
      </c>
      <c r="D18" s="29" t="s">
        <v>82</v>
      </c>
    </row>
    <row r="19" spans="1:4">
      <c r="A19" s="32">
        <f ca="1" t="shared" si="1"/>
        <v>45779</v>
      </c>
      <c r="B19" s="33" t="s">
        <v>401</v>
      </c>
      <c r="C19" s="29" t="str">
        <f>VLOOKUP(D19,辅助信息!A:B,2,FALSE)</f>
        <v>螺纹钢</v>
      </c>
      <c r="D19" s="29" t="s">
        <v>45</v>
      </c>
    </row>
    <row r="20" spans="1:4">
      <c r="A20" s="32">
        <f ca="1" t="shared" si="1"/>
        <v>45779</v>
      </c>
      <c r="B20" s="33" t="s">
        <v>401</v>
      </c>
      <c r="C20" s="29" t="str">
        <f>VLOOKUP(D20,辅助信息!A:B,2,FALSE)</f>
        <v>螺纹钢</v>
      </c>
      <c r="D20" s="29" t="s">
        <v>21</v>
      </c>
    </row>
    <row r="21" spans="1:4">
      <c r="A21" s="32">
        <f ca="1" t="shared" si="1"/>
        <v>45779</v>
      </c>
      <c r="B21" s="33" t="s">
        <v>401</v>
      </c>
      <c r="C21" s="29" t="str">
        <f>VLOOKUP(D21,辅助信息!A:B,2,FALSE)</f>
        <v>螺纹钢</v>
      </c>
      <c r="D21" s="29" t="s">
        <v>58</v>
      </c>
    </row>
    <row r="22" spans="1:4">
      <c r="A22" s="32">
        <f ca="1" t="shared" si="1"/>
        <v>45779</v>
      </c>
      <c r="B22" s="33" t="s">
        <v>401</v>
      </c>
      <c r="C22" s="29" t="str">
        <f>VLOOKUP(D22,辅助信息!A:B,2,FALSE)</f>
        <v>螺纹钢</v>
      </c>
      <c r="D22" s="29" t="s">
        <v>46</v>
      </c>
    </row>
    <row r="23" spans="1:4">
      <c r="A23" s="32">
        <f ca="1" t="shared" si="1"/>
        <v>45779</v>
      </c>
      <c r="B23" s="33" t="s">
        <v>401</v>
      </c>
      <c r="C23" s="29" t="str">
        <f>VLOOKUP(D23,辅助信息!A:B,2,FALSE)</f>
        <v>螺纹钢</v>
      </c>
      <c r="D23" s="29" t="s">
        <v>22</v>
      </c>
    </row>
    <row r="24" spans="1:4">
      <c r="A24" s="32">
        <f ca="1" t="shared" si="1"/>
        <v>45779</v>
      </c>
      <c r="B24" s="33" t="s">
        <v>401</v>
      </c>
      <c r="C24" s="29" t="str">
        <f>VLOOKUP(D24,辅助信息!A:B,2,FALSE)</f>
        <v>螺纹钢</v>
      </c>
      <c r="D24" s="29" t="s">
        <v>289</v>
      </c>
    </row>
    <row r="25" spans="1:4">
      <c r="A25" s="32">
        <f ca="1" t="shared" si="1"/>
        <v>45779</v>
      </c>
      <c r="B25" s="33" t="s">
        <v>401</v>
      </c>
      <c r="C25" s="29" t="str">
        <f>VLOOKUP(D25,辅助信息!A:B,2,FALSE)</f>
        <v>螺纹钢</v>
      </c>
      <c r="D25" s="29" t="s">
        <v>293</v>
      </c>
    </row>
    <row r="26" spans="1:4">
      <c r="A26" s="32">
        <f ca="1" t="shared" si="1"/>
        <v>45779</v>
      </c>
      <c r="B26" s="29" t="s">
        <v>402</v>
      </c>
      <c r="C26" s="29" t="str">
        <f>VLOOKUP(D26,辅助信息!A:B,2,FALSE)</f>
        <v>盘螺</v>
      </c>
      <c r="D26" s="29" t="s">
        <v>49</v>
      </c>
    </row>
    <row r="27" spans="1:4">
      <c r="A27" s="32">
        <f ca="1" t="shared" ref="A27:A36" si="2">TODAY()</f>
        <v>45779</v>
      </c>
      <c r="B27" s="29" t="s">
        <v>402</v>
      </c>
      <c r="C27" s="29" t="str">
        <f>VLOOKUP(D27,辅助信息!A:B,2,FALSE)</f>
        <v>盘螺</v>
      </c>
      <c r="D27" s="29" t="s">
        <v>40</v>
      </c>
    </row>
    <row r="28" spans="1:4">
      <c r="A28" s="32">
        <f ca="1" t="shared" si="2"/>
        <v>45779</v>
      </c>
      <c r="B28" s="29" t="s">
        <v>402</v>
      </c>
      <c r="C28" s="29" t="str">
        <f>VLOOKUP(D28,辅助信息!A:B,2,FALSE)</f>
        <v>盘螺</v>
      </c>
      <c r="D28" s="29" t="s">
        <v>41</v>
      </c>
    </row>
    <row r="29" spans="1:4">
      <c r="A29" s="32">
        <f ca="1" t="shared" si="2"/>
        <v>45779</v>
      </c>
      <c r="B29" s="29" t="s">
        <v>402</v>
      </c>
      <c r="C29" s="29" t="str">
        <f>VLOOKUP(D29,辅助信息!A:B,2,FALSE)</f>
        <v>盘螺</v>
      </c>
      <c r="D29" s="29" t="s">
        <v>26</v>
      </c>
    </row>
    <row r="30" spans="1:4">
      <c r="A30" s="32">
        <f ca="1" t="shared" si="2"/>
        <v>45779</v>
      </c>
      <c r="B30" s="29" t="s">
        <v>402</v>
      </c>
      <c r="C30" s="29" t="str">
        <f>VLOOKUP(D30,辅助信息!A:B,2,FALSE)</f>
        <v>盘螺</v>
      </c>
      <c r="D30" s="29" t="s">
        <v>196</v>
      </c>
    </row>
    <row r="31" spans="1:4">
      <c r="A31" s="32">
        <f ca="1" t="shared" si="2"/>
        <v>45779</v>
      </c>
      <c r="B31" s="29" t="s">
        <v>402</v>
      </c>
      <c r="C31" s="29" t="str">
        <f>VLOOKUP(D31,辅助信息!A:B,2,FALSE)</f>
        <v>螺纹钢</v>
      </c>
      <c r="D31" s="29" t="s">
        <v>27</v>
      </c>
    </row>
    <row r="32" spans="1:4">
      <c r="A32" s="32">
        <f ca="1" t="shared" si="2"/>
        <v>45779</v>
      </c>
      <c r="B32" s="29" t="s">
        <v>402</v>
      </c>
      <c r="C32" s="29" t="str">
        <f>VLOOKUP(D32,辅助信息!A:B,2,FALSE)</f>
        <v>螺纹钢</v>
      </c>
      <c r="D32" s="29" t="s">
        <v>19</v>
      </c>
    </row>
    <row r="33" spans="1:4">
      <c r="A33" s="32">
        <f ca="1" t="shared" si="2"/>
        <v>45779</v>
      </c>
      <c r="B33" s="29" t="s">
        <v>402</v>
      </c>
      <c r="C33" s="29" t="str">
        <f>VLOOKUP(D33,辅助信息!A:B,2,FALSE)</f>
        <v>螺纹钢</v>
      </c>
      <c r="D33" s="29" t="s">
        <v>32</v>
      </c>
    </row>
    <row r="34" spans="1:4">
      <c r="A34" s="32">
        <f ca="1" t="shared" si="2"/>
        <v>45779</v>
      </c>
      <c r="B34" s="29" t="s">
        <v>402</v>
      </c>
      <c r="C34" s="29" t="str">
        <f>VLOOKUP(D34,辅助信息!A:B,2,FALSE)</f>
        <v>螺纹钢</v>
      </c>
      <c r="D34" s="29" t="s">
        <v>33</v>
      </c>
    </row>
    <row r="35" spans="1:4">
      <c r="A35" s="32">
        <f ca="1" t="shared" si="2"/>
        <v>45779</v>
      </c>
      <c r="B35" s="29" t="s">
        <v>402</v>
      </c>
      <c r="C35" s="29" t="str">
        <f>VLOOKUP(D35,辅助信息!A:B,2,FALSE)</f>
        <v>螺纹钢</v>
      </c>
      <c r="D35" s="29" t="s">
        <v>28</v>
      </c>
    </row>
    <row r="36" spans="1:4">
      <c r="A36" s="32">
        <f ca="1" t="shared" si="2"/>
        <v>45779</v>
      </c>
      <c r="B36" s="29" t="s">
        <v>402</v>
      </c>
      <c r="C36" s="29" t="str">
        <f>VLOOKUP(D36,辅助信息!A:B,2,FALSE)</f>
        <v>螺纹钢</v>
      </c>
      <c r="D36" s="29" t="s">
        <v>18</v>
      </c>
    </row>
    <row r="37" spans="1:4">
      <c r="A37" s="32">
        <f ca="1" t="shared" ref="A37:A46" si="3">TODAY()</f>
        <v>45779</v>
      </c>
      <c r="B37" s="29" t="s">
        <v>402</v>
      </c>
      <c r="C37" s="29" t="str">
        <f>VLOOKUP(D37,辅助信息!A:B,2,FALSE)</f>
        <v>螺纹钢</v>
      </c>
      <c r="D37" s="29" t="s">
        <v>65</v>
      </c>
    </row>
    <row r="38" spans="1:4">
      <c r="A38" s="32">
        <f ca="1" t="shared" si="3"/>
        <v>45779</v>
      </c>
      <c r="B38" s="29" t="s">
        <v>402</v>
      </c>
      <c r="C38" s="29" t="str">
        <f>VLOOKUP(D38,辅助信息!A:B,2,FALSE)</f>
        <v>螺纹钢</v>
      </c>
      <c r="D38" s="29" t="s">
        <v>52</v>
      </c>
    </row>
    <row r="39" spans="1:4">
      <c r="A39" s="32">
        <f ca="1" t="shared" si="3"/>
        <v>45779</v>
      </c>
      <c r="B39" s="29" t="s">
        <v>402</v>
      </c>
      <c r="C39" s="29" t="str">
        <f>VLOOKUP(D39,辅助信息!A:B,2,FALSE)</f>
        <v>螺纹钢</v>
      </c>
      <c r="D39" s="29" t="s">
        <v>111</v>
      </c>
    </row>
    <row r="40" spans="1:4">
      <c r="A40" s="32">
        <f ca="1" t="shared" si="3"/>
        <v>45779</v>
      </c>
      <c r="B40" s="29" t="s">
        <v>402</v>
      </c>
      <c r="C40" s="29" t="str">
        <f>VLOOKUP(D40,辅助信息!A:B,2,FALSE)</f>
        <v>螺纹钢</v>
      </c>
      <c r="D40" s="29" t="s">
        <v>76</v>
      </c>
    </row>
    <row r="41" spans="1:4">
      <c r="A41" s="32">
        <f ca="1" t="shared" si="3"/>
        <v>45779</v>
      </c>
      <c r="B41" s="29" t="s">
        <v>402</v>
      </c>
      <c r="C41" s="29" t="str">
        <f>VLOOKUP(D41,辅助信息!A:B,2,FALSE)</f>
        <v>螺纹钢</v>
      </c>
      <c r="D41" s="29" t="s">
        <v>90</v>
      </c>
    </row>
    <row r="42" spans="1:4">
      <c r="A42" s="32">
        <f ca="1" t="shared" si="3"/>
        <v>45779</v>
      </c>
      <c r="B42" s="29" t="s">
        <v>402</v>
      </c>
      <c r="C42" s="29" t="str">
        <f>VLOOKUP(D42,辅助信息!A:B,2,FALSE)</f>
        <v>螺纹钢</v>
      </c>
      <c r="D42" s="29" t="s">
        <v>130</v>
      </c>
    </row>
    <row r="43" spans="1:4">
      <c r="A43" s="32">
        <f ca="1" t="shared" si="3"/>
        <v>45779</v>
      </c>
      <c r="B43" s="29" t="s">
        <v>402</v>
      </c>
      <c r="C43" s="29" t="str">
        <f>VLOOKUP(D43,辅助信息!A:B,2,FALSE)</f>
        <v>螺纹钢</v>
      </c>
      <c r="D43" s="29" t="s">
        <v>133</v>
      </c>
    </row>
    <row r="44" spans="1:4">
      <c r="A44" s="32">
        <f ca="1" t="shared" si="3"/>
        <v>45779</v>
      </c>
      <c r="B44" s="29" t="s">
        <v>402</v>
      </c>
      <c r="C44" s="29" t="str">
        <f>VLOOKUP(D44,辅助信息!A:B,2,FALSE)</f>
        <v>螺纹钢</v>
      </c>
      <c r="D44" s="29" t="s">
        <v>91</v>
      </c>
    </row>
    <row r="45" spans="1:4">
      <c r="A45" s="32">
        <f ca="1" t="shared" si="3"/>
        <v>45779</v>
      </c>
      <c r="B45" s="29" t="s">
        <v>402</v>
      </c>
      <c r="C45" s="29" t="str">
        <f>VLOOKUP(D45,辅助信息!A:B,2,FALSE)</f>
        <v>螺纹钢</v>
      </c>
      <c r="D45" s="29" t="s">
        <v>77</v>
      </c>
    </row>
    <row r="46" spans="1:4">
      <c r="A46" s="32">
        <f ca="1" t="shared" si="3"/>
        <v>45779</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39"/>
  <sheetViews>
    <sheetView zoomScale="85" zoomScaleNormal="85" topLeftCell="A392" workbookViewId="0">
      <selection activeCell="J422" sqref="J42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2025-05-02T09:33:30Z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