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汇总计划!$A$1:$Q$5420</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<sst xmlns="http://schemas.openxmlformats.org/spreadsheetml/2006/main" count="12304" uniqueCount="581">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</sst>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0.0_ "/>
    <numFmt numFmtId="179" formatCode="yyyy/m/d;@"/>
    <numFmt numFmtId="180" formatCode="m/d;@"/>
    <numFmt numFmtId="181" formatCode="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1" fontId="20" fillId="0" borderId="1" xfId="0" applyNumberFormat="1" applyFont="1" applyBorder="1" applyAlignment="1">
      <alignment horizontal="center" vertical="center"/>
    </xf>
    <xf numFmtId="178"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德胜恒嘉</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德胜恒嘉</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20"/>
  <sheetViews>
    <sheetView tabSelected="1" workbookViewId="0">
      <pane ySplit="1" topLeftCell="A5384" activePane="bottomLeft" state="frozen"/>
      <selection/>
      <selection pane="bottomLeft" activeCell="H5406" sqref="H5406"/>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265</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265</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265</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265</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265</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265</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265</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265</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265</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265</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265</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265</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265</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265</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266</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266</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266</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266</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265</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265</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265</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265</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265</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265</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266</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266</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266</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266</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267</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266</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266</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266</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265</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265</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265</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264</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264</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264</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264</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263</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263</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263</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263</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263</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263</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263</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263</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263</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263</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263</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264</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264</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264</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264</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264</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264</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264</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264</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264</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264</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264</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264</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264</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264</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264</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265</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265</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265</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264</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264</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264</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264</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263</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263</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263</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263</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263</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263</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263</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263</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263</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264</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264</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264</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264</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263</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263</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263</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259</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259</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259</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259</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262</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262</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257</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257</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257</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257</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265</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265</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265</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264</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264</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263</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263</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263</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263</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263</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264</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264</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264</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264</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263</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263</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263</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259</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262</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262</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257</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257</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257</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257</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262</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262</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262</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262</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265</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265</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265</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263</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263</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263</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263</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263</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264</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264</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264</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264</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263</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263</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263</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259</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262</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262</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257</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257</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257</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257</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262</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262</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262</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262</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262</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262</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262</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262</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262</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262</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262</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262</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261</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261</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261</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261</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260</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260</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260</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260</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260</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260</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260</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260</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260</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260</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260</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260</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260</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260</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260</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265</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265</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265</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265</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263</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263</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263</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263</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264</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263</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263</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259</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262</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262</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257</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257</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257</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257</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262</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262</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262</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262</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260</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260</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260</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260</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260</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260</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260</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260</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260</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260</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260</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260</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260</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260</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260</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260</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260</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260</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263</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263</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263</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263</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264</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263</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263</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259</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262</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262</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257</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257</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257</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257</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262</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262</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262</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260</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260</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260</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260</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260</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259</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259</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259</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259</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259</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259</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260</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260</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260</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260</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260</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260</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260</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260</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260</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260</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260</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260</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260</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258</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264</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263</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263</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263</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263</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259</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262</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262</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257</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257</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257</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257</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262</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262</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262</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260</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260</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260</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260</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259</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259</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259</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259</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259</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259</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260</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260</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258</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257</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264</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258</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258</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263</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263</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263</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263</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257</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257</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257</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257</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259</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259</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259</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259</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259</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259</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260</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260</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257</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264</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263</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263</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263</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263</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257</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257</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257</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257</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259</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259</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259</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259</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259</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259</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260</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260</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256</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256</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256</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256</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256</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256</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250</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250</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250</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250</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250</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254</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254</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252</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252</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252</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252</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252</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256</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256</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256</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256</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254</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254</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252</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252</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252</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254</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254</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254</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254</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254</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254</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259</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259</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259</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259</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259</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252</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252</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252</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252</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252</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252</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252</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252</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252</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252</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252</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252</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252</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252</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252</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251</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251</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251</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251</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251</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252</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252</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252</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252</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252</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252</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252</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252</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252</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252</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252</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252</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252</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252</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252</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252</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252</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252</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252</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252</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252</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252</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251</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251</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251</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251</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251</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252</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252</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252</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252</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252</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252</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252</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252</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252</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251</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251</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251</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251</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251</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252</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252</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252</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252</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252</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252</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251</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250</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250</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250</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250</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250</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250</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248</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248</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250</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250</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250</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249</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249</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244</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244</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250</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250</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249</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249</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249</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249</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249</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249</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249</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251</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251</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251</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252</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252</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248</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250</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250</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246</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246</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246</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246</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246</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245</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245</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246</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246</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246</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246</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246</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246</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246</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252</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252</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248</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250</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250</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246</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246</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246</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246</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246</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246</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246</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246</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244</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244</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244</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244</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245</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245</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245</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245</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245</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245</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252</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252</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248</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242</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242</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246</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246</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246</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246</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246</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246</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246</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246</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244</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244</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244</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244</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242</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240</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240</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242</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242</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242</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242</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241</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241</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241</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241</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241</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241</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241</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241</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241</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241</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241</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241</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241</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241</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240</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240</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240</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240</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237</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237</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237</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240</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240</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240</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240</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240</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240</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240</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240</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240</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240</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240</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240</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240</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240</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240</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240</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240</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240</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240</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240</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242</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242</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242</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242</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242</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242</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242</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240</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240</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241</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241</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241</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241</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241</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240</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240</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240</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240</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240</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240</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242</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242</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242</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237</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237</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237</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237</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240</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240</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240</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240</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240</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240</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242</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242</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242</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237</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237</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237</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237</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235</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235</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235</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235</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230</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230</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230</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230</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235</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235</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235</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235</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235</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235</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235</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235</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235</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235</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235</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235</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235</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235</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235</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235</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235</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235</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235</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234</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237</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235</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235</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232</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230</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230</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230</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230</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230</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230</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230</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230</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230</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230</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230</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230</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230</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230</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230</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230</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230</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227</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227</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227</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230</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230</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230</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230</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230</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216</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216</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216</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216</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222</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222</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221</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221</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221</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221</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221</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221</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221</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218</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218</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218</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218</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218</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218</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218</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218</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218</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219</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219</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219</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219</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218</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218</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221</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221</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221</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221</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221</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221</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221</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221</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221</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221</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221</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221</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221</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200</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200</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200</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200</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200</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200</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200</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199</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199</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199</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199</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199</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199</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200</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196</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196</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196</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196</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196</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199</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199</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199</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196</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196</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196</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196</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199</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199</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200</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196</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196</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196</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196</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196</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196</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196</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196</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195</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199</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195</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195</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195</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195</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195</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195</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195</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195</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195</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195</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195</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195</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195</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195</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195</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195</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195</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195</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195</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195</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193</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193</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193</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199</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199</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193</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193</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193</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189</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189</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189</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189</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189</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189</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193</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191</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191</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191</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191</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191</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191</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191</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191</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191</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191</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191</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191</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191</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191</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191</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191</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191</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191</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191</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191</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191</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191</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191</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189</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189</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189</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189</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189</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190</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190</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190</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190</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190</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190</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190</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190</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188</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188</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188</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189</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189</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189</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189</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189</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189</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193</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191</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191</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191</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191</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191</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191</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190</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190</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190</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190</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188</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188</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188</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186</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186</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186</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186</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186</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186</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186</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186</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186</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186</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186</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188</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188</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189</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189</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191</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191</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191</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191</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188</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188</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188</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188</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188</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188</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186</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186</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186</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186</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186</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186</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186</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186</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186</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186</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188</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188</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184</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184</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184</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184</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184</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184</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184</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184</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184</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184</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184</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184</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184</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184</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184</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184</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184</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184</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184</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184</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184</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184</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184</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184</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181</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181</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181</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181</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181</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181</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181</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181</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181</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181</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181</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181</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181</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181</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184</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181</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181</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181</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181</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181</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181</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181</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181</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181</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181</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181</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181</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181</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181</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181</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181</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181</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181</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181</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181</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181</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181</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181</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181</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181</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181</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181</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181</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181</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180</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180</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181</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181</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181</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181</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181</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181</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181</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181</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180</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180</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180</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180</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180</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180</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180</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181</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180</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180</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181</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181</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181</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181</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181</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180</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180</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181</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180</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180</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181</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181</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181</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181</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181</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180</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180</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171</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171</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171</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171</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171</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171</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171</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171</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171</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171</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171</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171</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171</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171</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171</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171</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171</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171</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168</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168</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168</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168</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168</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168</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168</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168</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168</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168</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168</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168</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168</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168</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168</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168</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169</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169</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169</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169</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169</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169</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169</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169</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169</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169</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169</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169</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169</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169</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169</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169</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169</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169</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169</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169</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165</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165</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165</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165</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165</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169</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161</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164</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164</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164</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161</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161</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161</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161</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161</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161</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161</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161</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161</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157</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157</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157</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157</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157</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157</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157</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157</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157</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157</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157</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156</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156</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156</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156</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156</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156</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155</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155</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155</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155</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155</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155</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155</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155</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155</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155</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155</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155</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155</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155</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155</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149</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149</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149</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149</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149</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149</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149</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149</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146</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146</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146</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146</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146</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146</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146</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146</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146</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146</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146</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146</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146</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146</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146</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146</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146</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146</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146</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146</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146</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146</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146</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146</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146</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146</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146</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146</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140</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140</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140</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140</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140</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140</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140</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140</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139</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139</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139</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139</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139</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139</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139</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137</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137</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137</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137</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137</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137</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137</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137</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137</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137</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137</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137</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137</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137</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137</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137</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137</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137</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137</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137</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137</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137</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137</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137</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137</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137</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137</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137</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137</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137</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137</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137</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137</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133</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133</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133</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133</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133</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133</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133</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133</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133</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133</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123</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123</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123</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123</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123</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123</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123</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123</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123</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123</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123</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123</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123</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123</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123</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123</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123</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121</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121</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121</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113</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113</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113</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113</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113</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113</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113</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113</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113</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113</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113</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113</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100</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100</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100</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100</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100</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100</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100</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100</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100</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100</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100</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98</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98</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98</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98</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98</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98</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98</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98</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98</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93</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93</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93</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93</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93</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93</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93</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93</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93</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89</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89</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89</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89</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89</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89</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89</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89</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71</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71</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71</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71</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71</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71</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71</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71</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71</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71</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65</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65</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65</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65</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65</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65</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65</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65</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65</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65</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66</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66</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66</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66</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66</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66</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66</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64</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64</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64</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64</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64</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64</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64</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64</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64</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64</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66</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66</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66</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64</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64</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64</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64</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64</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64</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64</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64</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64</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64</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64</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64</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64</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64</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64</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64</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47</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47</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47</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47</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47</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47</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47</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47</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47</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47</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47</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47</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43</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43</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43</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43</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43</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39</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39</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39</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39</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39</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39</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39</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39</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39</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39</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39</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39</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39</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39</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39</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39</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39</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39</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39</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39</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39</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39</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39</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39</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39</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39</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39</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39</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39</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39</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39</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39</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39</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39</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39</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39</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39</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39</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39</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39</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39</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39</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39</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39</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39</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39</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39</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39</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39</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39</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39</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39</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39</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39</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39</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39</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39</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39</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39</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39</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39</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39</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39</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39</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39</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39</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26</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26</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26</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26</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26</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26</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26</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26</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26</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27</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27</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27</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27</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27</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27</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27</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27</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27</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27</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27</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27</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27</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27</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27</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27</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27</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26</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26</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26</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26</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26</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26</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26</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26</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26</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27</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27</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27</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27</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27</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27</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27</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27</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27</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27</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27</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27</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27</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27</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27</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27</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27</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26</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26</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26</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27</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27</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27</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27</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27</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27</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27</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27</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27</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27</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27</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27</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27</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27</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27</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27</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27</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20</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20</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20</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20</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20</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20</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19</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19</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19</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19</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19</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18</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18</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18</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20</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20</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19</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19</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19</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19</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18</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18</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18</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18</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18</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18</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18</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18</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18</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18</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18</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18</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18</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18</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18</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18</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18</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18</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18</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18</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18</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18</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18</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18</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18</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18</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18</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18</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18</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18</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18</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18</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18</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18</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20</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18</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18</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18</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18</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18</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18</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18</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18</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18</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18</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18</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18</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18</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18</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18</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18</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18</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18</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20</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18</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18</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18</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18</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18</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18</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18</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18</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18</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18</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18</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18</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18</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18</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18</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18</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18</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18</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14</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14</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14</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14</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14</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14</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14</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14</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14</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14</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14</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14</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14</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14</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14</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14</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14</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14</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14</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14</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14</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14</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14</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14</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14</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14</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12</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12</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12</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12</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12</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11</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11</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11</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11</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11</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11</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11</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11</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11</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11</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11</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11</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11</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11</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11</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11</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11</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11</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11</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11</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11</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11</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11</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11</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11</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11</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11</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11</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11</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9</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9</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9</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9</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9</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9</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9</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9</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9</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9</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9</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9</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9</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9</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9</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9</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9</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9</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9</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9</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9</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9</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9</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8</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8</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8</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8</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8</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8</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8</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8</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8</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8</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8</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8</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8</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8</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8</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9</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9</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9</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9</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9</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9</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3</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3</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3</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3</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3</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3</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3</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3</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3</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3</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3</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3</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3</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3</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3</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3</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3</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3</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3</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3</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3</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3</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3</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3</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3</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3</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3</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3</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3</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3</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3</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3</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3</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3</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3</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3</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3</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3</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3</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3</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spans="2:18">
      <c r="B5336" s="137" t="s">
        <v>229</v>
      </c>
      <c r="C5336" s="71">
        <v>45968</v>
      </c>
      <c r="D5336" s="121" t="str">
        <f>VLOOKUP(B5336,辅助信息!E:K,7,FALSE)</f>
        <v>JWDDCD2025092400212</v>
      </c>
      <c r="E5336" s="121" t="str">
        <f>VLOOKUP(F5336,辅助信息!A:B,2,FALSE)</f>
        <v>高线</v>
      </c>
      <c r="F5336" s="121" t="s">
        <v>57</v>
      </c>
      <c r="G5336" s="122">
        <v>2</v>
      </c>
      <c r="H5336" s="135"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7" t="str">
        <f>VLOOKUP(B5336,辅助信息!E:I,3,FALSE)</f>
        <v>(五冶钢构龙泉东洪片区85亩住宅、商业及配套工程项目三标段)成都市龙泉驿外东洪路地铁2号线惠王陵地铁C口</v>
      </c>
      <c r="J5336" s="121" t="str">
        <f>VLOOKUP(B5336,辅助信息!E:I,4,FALSE)</f>
        <v>王军宝</v>
      </c>
      <c r="K5336" s="121">
        <f>VLOOKUP(J5336,辅助信息!H:I,2,FALSE)</f>
        <v>13889142392</v>
      </c>
      <c r="L5336" s="123">
        <f>VLOOKUP(B5336,辅助信息!E:J,6,FALSE)</f>
        <v>0</v>
      </c>
      <c r="M5336" s="92"/>
      <c r="O5336" s="63" t="str">
        <f ca="1" t="shared" si="250"/>
        <v/>
      </c>
      <c r="P5336" s="63" t="str">
        <f ca="1" t="shared" si="251"/>
        <v/>
      </c>
      <c r="Q5336" s="29" t="str">
        <f>VLOOKUP(B5336,辅助信息!E:M,9,FALSE)</f>
        <v>ZTWM-CDGS-XS-2025-0156-五冶钢构-2025年九月第一批次钢筋采购合同(三圣乡项目)-中铁物贸成都公司</v>
      </c>
      <c r="R5336" s="29" t="str">
        <f>_xlfn._xlws.FILTER(辅助信息!D:D,辅助信息!E:E=B5336)</f>
        <v>五冶钢构龙泉东洪片区(70亩、85亩)住宅、商业及配套工程项目</v>
      </c>
    </row>
    <row r="5337" spans="2:18">
      <c r="B5337" s="137" t="s">
        <v>229</v>
      </c>
      <c r="C5337" s="71">
        <v>45968</v>
      </c>
      <c r="D5337" s="121" t="str">
        <f>VLOOKUP(B5337,辅助信息!E:K,7,FALSE)</f>
        <v>JWDDCD2025092400212</v>
      </c>
      <c r="E5337" s="121" t="str">
        <f>VLOOKUP(F5337,辅助信息!A:B,2,FALSE)</f>
        <v>高线</v>
      </c>
      <c r="F5337" s="121" t="s">
        <v>53</v>
      </c>
      <c r="G5337" s="122">
        <v>2</v>
      </c>
      <c r="H5337" s="135" t="str">
        <f>IF(SUMIFS('[1]2025年已发货'!$E:$E,'[1]2025年已发货'!$F:$F,C5337,'[1]2025年已发货'!$C:$C,F5337,'[1]2025年已发货'!$G:$G,I5337,'[1]2025年已发货'!$H:$H,J5337)=0,"未发货",SUMIFS('[1]2025年已发货'!$E:$E,'[1]2025年已发货'!$F:$F,C5337,'[1]2025年已发货'!$C:$C,F5337,'[1]2025年已发货'!$G:$G,I5337,'[1]2025年已发货'!$H:$H,J5337))</f>
        <v>未发货</v>
      </c>
      <c r="I5337" s="157" t="str">
        <f>VLOOKUP(B5337,辅助信息!E:I,3,FALSE)</f>
        <v>(五冶钢构龙泉东洪片区85亩住宅、商业及配套工程项目三标段)成都市龙泉驿外东洪路地铁2号线惠王陵地铁C口</v>
      </c>
      <c r="J5337" s="121" t="str">
        <f>VLOOKUP(B5337,辅助信息!E:I,4,FALSE)</f>
        <v>王军宝</v>
      </c>
      <c r="K5337" s="121">
        <f>VLOOKUP(J5337,辅助信息!H:I,2,FALSE)</f>
        <v>13889142392</v>
      </c>
      <c r="L5337" s="123">
        <f>VLOOKUP(B5337,辅助信息!E:J,6,FALSE)</f>
        <v>0</v>
      </c>
      <c r="M5337" s="92"/>
      <c r="O5337" s="63" t="str">
        <f ca="1" t="shared" si="250"/>
        <v/>
      </c>
      <c r="P5337" s="63" t="str">
        <f ca="1" t="shared" si="251"/>
        <v/>
      </c>
      <c r="Q5337" s="29" t="str">
        <f>VLOOKUP(B5337,辅助信息!E:M,9,FALSE)</f>
        <v>ZTWM-CDGS-XS-2025-0156-五冶钢构-2025年九月第一批次钢筋采购合同(三圣乡项目)-中铁物贸成都公司</v>
      </c>
      <c r="R5337" s="29" t="str">
        <f>_xlfn._xlws.FILTER(辅助信息!D:D,辅助信息!E:E=B5337)</f>
        <v>五冶钢构龙泉东洪片区(70亩、85亩)住宅、商业及配套工程项目</v>
      </c>
    </row>
    <row r="5338" spans="2:18">
      <c r="B5338" s="137" t="s">
        <v>229</v>
      </c>
      <c r="C5338" s="71">
        <v>45968</v>
      </c>
      <c r="D5338" s="121" t="str">
        <f>VLOOKUP(B5338,辅助信息!E:K,7,FALSE)</f>
        <v>JWDDCD2025092400212</v>
      </c>
      <c r="E5338" s="121" t="str">
        <f>VLOOKUP(F5338,辅助信息!A:B,2,FALSE)</f>
        <v>螺纹钢</v>
      </c>
      <c r="F5338" s="121" t="s">
        <v>27</v>
      </c>
      <c r="G5338" s="122">
        <v>52</v>
      </c>
      <c r="H5338" s="135" t="str">
        <f>IF(SUMIFS('[1]2025年已发货'!$E:$E,'[1]2025年已发货'!$F:$F,C5338,'[1]2025年已发货'!$C:$C,F5338,'[1]2025年已发货'!$G:$G,I5338,'[1]2025年已发货'!$H:$H,J5338)=0,"未发货",SUMIFS('[1]2025年已发货'!$E:$E,'[1]2025年已发货'!$F:$F,C5338,'[1]2025年已发货'!$C:$C,F5338,'[1]2025年已发货'!$G:$G,I5338,'[1]2025年已发货'!$H:$H,J5338))</f>
        <v>未发货</v>
      </c>
      <c r="I5338" s="157" t="str">
        <f>VLOOKUP(B5338,辅助信息!E:I,3,FALSE)</f>
        <v>(五冶钢构龙泉东洪片区85亩住宅、商业及配套工程项目三标段)成都市龙泉驿外东洪路地铁2号线惠王陵地铁C口</v>
      </c>
      <c r="J5338" s="121" t="str">
        <f>VLOOKUP(B5338,辅助信息!E:I,4,FALSE)</f>
        <v>王军宝</v>
      </c>
      <c r="K5338" s="121">
        <f>VLOOKUP(J5338,辅助信息!H:I,2,FALSE)</f>
        <v>13889142392</v>
      </c>
      <c r="L5338" s="123">
        <f>VLOOKUP(B5338,辅助信息!E:J,6,FALSE)</f>
        <v>0</v>
      </c>
      <c r="M5338" s="92"/>
      <c r="O5338" s="63" t="str">
        <f ca="1" t="shared" si="250"/>
        <v/>
      </c>
      <c r="P5338" s="63" t="str">
        <f ca="1" t="shared" si="251"/>
        <v/>
      </c>
      <c r="Q5338" s="29" t="str">
        <f>VLOOKUP(B5338,辅助信息!E:M,9,FALSE)</f>
        <v>ZTWM-CDGS-XS-2025-0156-五冶钢构-2025年九月第一批次钢筋采购合同(三圣乡项目)-中铁物贸成都公司</v>
      </c>
      <c r="R5338" s="29" t="str">
        <f>_xlfn._xlws.FILTER(辅助信息!D:D,辅助信息!E:E=B5338)</f>
        <v>五冶钢构龙泉东洪片区(70亩、85亩)住宅、商业及配套工程项目</v>
      </c>
    </row>
    <row r="5339" spans="2:18">
      <c r="B5339" s="137" t="s">
        <v>229</v>
      </c>
      <c r="C5339" s="71">
        <v>45968</v>
      </c>
      <c r="D5339" s="121" t="str">
        <f>VLOOKUP(B5339,辅助信息!E:K,7,FALSE)</f>
        <v>JWDDCD2025092400212</v>
      </c>
      <c r="E5339" s="121" t="str">
        <f>VLOOKUP(F5339,辅助信息!A:B,2,FALSE)</f>
        <v>螺纹钢</v>
      </c>
      <c r="F5339" s="121" t="s">
        <v>19</v>
      </c>
      <c r="G5339" s="122">
        <v>35</v>
      </c>
      <c r="H5339" s="135" t="str">
        <f>IF(SUMIFS('[1]2025年已发货'!$E:$E,'[1]2025年已发货'!$F:$F,C5339,'[1]2025年已发货'!$C:$C,F5339,'[1]2025年已发货'!$G:$G,I5339,'[1]2025年已发货'!$H:$H,J5339)=0,"未发货",SUMIFS('[1]2025年已发货'!$E:$E,'[1]2025年已发货'!$F:$F,C5339,'[1]2025年已发货'!$C:$C,F5339,'[1]2025年已发货'!$G:$G,I5339,'[1]2025年已发货'!$H:$H,J5339))</f>
        <v>未发货</v>
      </c>
      <c r="I5339" s="157" t="str">
        <f>VLOOKUP(B5339,辅助信息!E:I,3,FALSE)</f>
        <v>(五冶钢构龙泉东洪片区85亩住宅、商业及配套工程项目三标段)成都市龙泉驿外东洪路地铁2号线惠王陵地铁C口</v>
      </c>
      <c r="J5339" s="121" t="str">
        <f>VLOOKUP(B5339,辅助信息!E:I,4,FALSE)</f>
        <v>王军宝</v>
      </c>
      <c r="K5339" s="121">
        <f>VLOOKUP(J5339,辅助信息!H:I,2,FALSE)</f>
        <v>13889142392</v>
      </c>
      <c r="L5339" s="123">
        <f>VLOOKUP(B5339,辅助信息!E:J,6,FALSE)</f>
        <v>0</v>
      </c>
      <c r="M5339" s="92"/>
      <c r="O5339" s="63" t="str">
        <f ca="1" t="shared" si="250"/>
        <v/>
      </c>
      <c r="P5339" s="63" t="str">
        <f ca="1" t="shared" si="251"/>
        <v/>
      </c>
      <c r="Q5339" s="29" t="str">
        <f>VLOOKUP(B5339,辅助信息!E:M,9,FALSE)</f>
        <v>ZTWM-CDGS-XS-2025-0156-五冶钢构-2025年九月第一批次钢筋采购合同(三圣乡项目)-中铁物贸成都公司</v>
      </c>
      <c r="R5339" s="29" t="str">
        <f>_xlfn._xlws.FILTER(辅助信息!D:D,辅助信息!E:E=B5339)</f>
        <v>五冶钢构龙泉东洪片区(70亩、85亩)住宅、商业及配套工程项目</v>
      </c>
    </row>
    <row r="5340" spans="2:18">
      <c r="B5340" s="137" t="s">
        <v>229</v>
      </c>
      <c r="C5340" s="71">
        <v>45968</v>
      </c>
      <c r="D5340" s="121" t="str">
        <f>VLOOKUP(B5340,辅助信息!E:K,7,FALSE)</f>
        <v>JWDDCD2025092400212</v>
      </c>
      <c r="E5340" s="121" t="str">
        <f>VLOOKUP(F5340,辅助信息!A:B,2,FALSE)</f>
        <v>螺纹钢</v>
      </c>
      <c r="F5340" s="121" t="s">
        <v>32</v>
      </c>
      <c r="G5340" s="122">
        <v>10</v>
      </c>
      <c r="H5340" s="135" t="str">
        <f>IF(SUMIFS('[1]2025年已发货'!$E:$E,'[1]2025年已发货'!$F:$F,C5340,'[1]2025年已发货'!$C:$C,F5340,'[1]2025年已发货'!$G:$G,I5340,'[1]2025年已发货'!$H:$H,J5340)=0,"未发货",SUMIFS('[1]2025年已发货'!$E:$E,'[1]2025年已发货'!$F:$F,C5340,'[1]2025年已发货'!$C:$C,F5340,'[1]2025年已发货'!$G:$G,I5340,'[1]2025年已发货'!$H:$H,J5340))</f>
        <v>未发货</v>
      </c>
      <c r="I5340" s="157" t="str">
        <f>VLOOKUP(B5340,辅助信息!E:I,3,FALSE)</f>
        <v>(五冶钢构龙泉东洪片区85亩住宅、商业及配套工程项目三标段)成都市龙泉驿外东洪路地铁2号线惠王陵地铁C口</v>
      </c>
      <c r="J5340" s="121" t="str">
        <f>VLOOKUP(B5340,辅助信息!E:I,4,FALSE)</f>
        <v>王军宝</v>
      </c>
      <c r="K5340" s="121">
        <f>VLOOKUP(J5340,辅助信息!H:I,2,FALSE)</f>
        <v>13889142392</v>
      </c>
      <c r="L5340" s="123">
        <f>VLOOKUP(B5340,辅助信息!E:J,6,FALSE)</f>
        <v>0</v>
      </c>
      <c r="M5340" s="92"/>
      <c r="O5340" s="63" t="str">
        <f ca="1" t="shared" si="250"/>
        <v/>
      </c>
      <c r="P5340" s="63" t="str">
        <f ca="1" t="shared" si="251"/>
        <v/>
      </c>
      <c r="Q5340" s="29" t="str">
        <f>VLOOKUP(B5340,辅助信息!E:M,9,FALSE)</f>
        <v>ZTWM-CDGS-XS-2025-0156-五冶钢构-2025年九月第一批次钢筋采购合同(三圣乡项目)-中铁物贸成都公司</v>
      </c>
      <c r="R5340" s="29" t="str">
        <f>_xlfn._xlws.FILTER(辅助信息!D:D,辅助信息!E:E=B5340)</f>
        <v>五冶钢构龙泉东洪片区(70亩、85亩)住宅、商业及配套工程项目</v>
      </c>
    </row>
    <row r="5341" spans="2:18">
      <c r="B5341" s="137" t="s">
        <v>229</v>
      </c>
      <c r="C5341" s="71">
        <v>45968</v>
      </c>
      <c r="D5341" s="121" t="str">
        <f>VLOOKUP(B5341,辅助信息!E:K,7,FALSE)</f>
        <v>JWDDCD2025092400212</v>
      </c>
      <c r="E5341" s="121" t="str">
        <f>VLOOKUP(F5341,辅助信息!A:B,2,FALSE)</f>
        <v>螺纹钢</v>
      </c>
      <c r="F5341" s="121" t="s">
        <v>30</v>
      </c>
      <c r="G5341" s="122">
        <v>11</v>
      </c>
      <c r="H5341" s="135" t="str">
        <f>IF(SUMIFS('[1]2025年已发货'!$E:$E,'[1]2025年已发货'!$F:$F,C5341,'[1]2025年已发货'!$C:$C,F5341,'[1]2025年已发货'!$G:$G,I5341,'[1]2025年已发货'!$H:$H,J5341)=0,"未发货",SUMIFS('[1]2025年已发货'!$E:$E,'[1]2025年已发货'!$F:$F,C5341,'[1]2025年已发货'!$C:$C,F5341,'[1]2025年已发货'!$G:$G,I5341,'[1]2025年已发货'!$H:$H,J5341))</f>
        <v>未发货</v>
      </c>
      <c r="I5341" s="157" t="str">
        <f>VLOOKUP(B5341,辅助信息!E:I,3,FALSE)</f>
        <v>(五冶钢构龙泉东洪片区85亩住宅、商业及配套工程项目三标段)成都市龙泉驿外东洪路地铁2号线惠王陵地铁C口</v>
      </c>
      <c r="J5341" s="121" t="str">
        <f>VLOOKUP(B5341,辅助信息!E:I,4,FALSE)</f>
        <v>王军宝</v>
      </c>
      <c r="K5341" s="121">
        <f>VLOOKUP(J5341,辅助信息!H:I,2,FALSE)</f>
        <v>13889142392</v>
      </c>
      <c r="L5341" s="123">
        <f>VLOOKUP(B5341,辅助信息!E:J,6,FALSE)</f>
        <v>0</v>
      </c>
      <c r="M5341" s="92"/>
      <c r="O5341" s="63" t="str">
        <f ca="1" t="shared" si="250"/>
        <v/>
      </c>
      <c r="P5341" s="63" t="str">
        <f ca="1" t="shared" si="251"/>
        <v/>
      </c>
      <c r="Q5341" s="29" t="str">
        <f>VLOOKUP(B5341,辅助信息!E:M,9,FALSE)</f>
        <v>ZTWM-CDGS-XS-2025-0156-五冶钢构-2025年九月第一批次钢筋采购合同(三圣乡项目)-中铁物贸成都公司</v>
      </c>
      <c r="R5341" s="29" t="str">
        <f>_xlfn._xlws.FILTER(辅助信息!D:D,辅助信息!E:E=B5341)</f>
        <v>五冶钢构龙泉东洪片区(70亩、85亩)住宅、商业及配套工程项目</v>
      </c>
    </row>
    <row r="5342" spans="2:18">
      <c r="B5342" s="137" t="s">
        <v>229</v>
      </c>
      <c r="C5342" s="71">
        <v>45968</v>
      </c>
      <c r="D5342" s="121" t="str">
        <f>VLOOKUP(B5342,辅助信息!E:K,7,FALSE)</f>
        <v>JWDDCD2025092400212</v>
      </c>
      <c r="E5342" s="121" t="str">
        <f>VLOOKUP(F5342,辅助信息!A:B,2,FALSE)</f>
        <v>螺纹钢</v>
      </c>
      <c r="F5342" s="121" t="s">
        <v>33</v>
      </c>
      <c r="G5342" s="122">
        <v>8</v>
      </c>
      <c r="H5342" s="135" t="str">
        <f>IF(SUMIFS('[1]2025年已发货'!$E:$E,'[1]2025年已发货'!$F:$F,C5342,'[1]2025年已发货'!$C:$C,F5342,'[1]2025年已发货'!$G:$G,I5342,'[1]2025年已发货'!$H:$H,J5342)=0,"未发货",SUMIFS('[1]2025年已发货'!$E:$E,'[1]2025年已发货'!$F:$F,C5342,'[1]2025年已发货'!$C:$C,F5342,'[1]2025年已发货'!$G:$G,I5342,'[1]2025年已发货'!$H:$H,J5342))</f>
        <v>未发货</v>
      </c>
      <c r="I5342" s="157" t="str">
        <f>VLOOKUP(B5342,辅助信息!E:I,3,FALSE)</f>
        <v>(五冶钢构龙泉东洪片区85亩住宅、商业及配套工程项目三标段)成都市龙泉驿外东洪路地铁2号线惠王陵地铁C口</v>
      </c>
      <c r="J5342" s="121" t="str">
        <f>VLOOKUP(B5342,辅助信息!E:I,4,FALSE)</f>
        <v>王军宝</v>
      </c>
      <c r="K5342" s="121">
        <f>VLOOKUP(J5342,辅助信息!H:I,2,FALSE)</f>
        <v>13889142392</v>
      </c>
      <c r="L5342" s="123">
        <f>VLOOKUP(B5342,辅助信息!E:J,6,FALSE)</f>
        <v>0</v>
      </c>
      <c r="M5342" s="92"/>
      <c r="O5342" s="63" t="str">
        <f ca="1" t="shared" si="250"/>
        <v/>
      </c>
      <c r="P5342" s="63" t="str">
        <f ca="1" t="shared" si="251"/>
        <v/>
      </c>
      <c r="Q5342" s="29" t="str">
        <f>VLOOKUP(B5342,辅助信息!E:M,9,FALSE)</f>
        <v>ZTWM-CDGS-XS-2025-0156-五冶钢构-2025年九月第一批次钢筋采购合同(三圣乡项目)-中铁物贸成都公司</v>
      </c>
      <c r="R5342" s="29" t="str">
        <f>_xlfn._xlws.FILTER(辅助信息!D:D,辅助信息!E:E=B5342)</f>
        <v>五冶钢构龙泉东洪片区(70亩、85亩)住宅、商业及配套工程项目</v>
      </c>
    </row>
    <row r="5343" spans="2:18">
      <c r="B5343" s="137" t="s">
        <v>229</v>
      </c>
      <c r="C5343" s="71">
        <v>45968</v>
      </c>
      <c r="D5343" s="121" t="str">
        <f>VLOOKUP(B5343,辅助信息!E:K,7,FALSE)</f>
        <v>JWDDCD2025092400212</v>
      </c>
      <c r="E5343" s="121" t="str">
        <f>VLOOKUP(F5343,辅助信息!A:B,2,FALSE)</f>
        <v>螺纹钢</v>
      </c>
      <c r="F5343" s="121" t="s">
        <v>28</v>
      </c>
      <c r="G5343" s="122">
        <v>16</v>
      </c>
      <c r="H5343" s="135" t="str">
        <f>IF(SUMIFS('[1]2025年已发货'!$E:$E,'[1]2025年已发货'!$F:$F,C5343,'[1]2025年已发货'!$C:$C,F5343,'[1]2025年已发货'!$G:$G,I5343,'[1]2025年已发货'!$H:$H,J5343)=0,"未发货",SUMIFS('[1]2025年已发货'!$E:$E,'[1]2025年已发货'!$F:$F,C5343,'[1]2025年已发货'!$C:$C,F5343,'[1]2025年已发货'!$G:$G,I5343,'[1]2025年已发货'!$H:$H,J5343))</f>
        <v>未发货</v>
      </c>
      <c r="I5343" s="157" t="str">
        <f>VLOOKUP(B5343,辅助信息!E:I,3,FALSE)</f>
        <v>(五冶钢构龙泉东洪片区85亩住宅、商业及配套工程项目三标段)成都市龙泉驿外东洪路地铁2号线惠王陵地铁C口</v>
      </c>
      <c r="J5343" s="121" t="str">
        <f>VLOOKUP(B5343,辅助信息!E:I,4,FALSE)</f>
        <v>王军宝</v>
      </c>
      <c r="K5343" s="121">
        <f>VLOOKUP(J5343,辅助信息!H:I,2,FALSE)</f>
        <v>13889142392</v>
      </c>
      <c r="L5343" s="123">
        <f>VLOOKUP(B5343,辅助信息!E:J,6,FALSE)</f>
        <v>0</v>
      </c>
      <c r="M5343" s="92"/>
      <c r="O5343" s="63" t="str">
        <f ca="1" t="shared" si="250"/>
        <v/>
      </c>
      <c r="P5343" s="63" t="str">
        <f ca="1" t="shared" si="251"/>
        <v/>
      </c>
      <c r="Q5343" s="29" t="str">
        <f>VLOOKUP(B5343,辅助信息!E:M,9,FALSE)</f>
        <v>ZTWM-CDGS-XS-2025-0156-五冶钢构-2025年九月第一批次钢筋采购合同(三圣乡项目)-中铁物贸成都公司</v>
      </c>
      <c r="R5343" s="29" t="str">
        <f>_xlfn._xlws.FILTER(辅助信息!D:D,辅助信息!E:E=B5343)</f>
        <v>五冶钢构龙泉东洪片区(70亩、85亩)住宅、商业及配套工程项目</v>
      </c>
    </row>
    <row r="5344" spans="2:18">
      <c r="B5344" s="137" t="s">
        <v>229</v>
      </c>
      <c r="C5344" s="71">
        <v>45968</v>
      </c>
      <c r="D5344" s="121" t="str">
        <f>VLOOKUP(B5344,辅助信息!E:K,7,FALSE)</f>
        <v>JWDDCD2025092400212</v>
      </c>
      <c r="E5344" s="121" t="str">
        <f>VLOOKUP(F5344,辅助信息!A:B,2,FALSE)</f>
        <v>螺纹钢</v>
      </c>
      <c r="F5344" s="121" t="s">
        <v>18</v>
      </c>
      <c r="G5344" s="122">
        <v>10</v>
      </c>
      <c r="H5344" s="135" t="str">
        <f>IF(SUMIFS('[1]2025年已发货'!$E:$E,'[1]2025年已发货'!$F:$F,C5344,'[1]2025年已发货'!$C:$C,F5344,'[1]2025年已发货'!$G:$G,I5344,'[1]2025年已发货'!$H:$H,J5344)=0,"未发货",SUMIFS('[1]2025年已发货'!$E:$E,'[1]2025年已发货'!$F:$F,C5344,'[1]2025年已发货'!$C:$C,F5344,'[1]2025年已发货'!$G:$G,I5344,'[1]2025年已发货'!$H:$H,J5344))</f>
        <v>未发货</v>
      </c>
      <c r="I5344" s="157" t="str">
        <f>VLOOKUP(B5344,辅助信息!E:I,3,FALSE)</f>
        <v>(五冶钢构龙泉东洪片区85亩住宅、商业及配套工程项目三标段)成都市龙泉驿外东洪路地铁2号线惠王陵地铁C口</v>
      </c>
      <c r="J5344" s="121" t="str">
        <f>VLOOKUP(B5344,辅助信息!E:I,4,FALSE)</f>
        <v>王军宝</v>
      </c>
      <c r="K5344" s="121">
        <f>VLOOKUP(J5344,辅助信息!H:I,2,FALSE)</f>
        <v>13889142392</v>
      </c>
      <c r="L5344" s="123">
        <f>VLOOKUP(B5344,辅助信息!E:J,6,FALSE)</f>
        <v>0</v>
      </c>
      <c r="M5344" s="92"/>
      <c r="O5344" s="63" t="str">
        <f ca="1" t="shared" si="250"/>
        <v/>
      </c>
      <c r="P5344" s="63" t="str">
        <f ca="1" t="shared" si="251"/>
        <v/>
      </c>
      <c r="Q5344" s="29" t="str">
        <f>VLOOKUP(B5344,辅助信息!E:M,9,FALSE)</f>
        <v>ZTWM-CDGS-XS-2025-0156-五冶钢构-2025年九月第一批次钢筋采购合同(三圣乡项目)-中铁物贸成都公司</v>
      </c>
      <c r="R5344" s="29" t="str">
        <f>_xlfn._xlws.FILTER(辅助信息!D:D,辅助信息!E:E=B5344)</f>
        <v>五冶钢构龙泉东洪片区(70亩、85亩)住宅、商业及配套工程项目</v>
      </c>
    </row>
    <row r="5345" spans="2:18">
      <c r="B5345" s="137" t="s">
        <v>229</v>
      </c>
      <c r="C5345" s="71">
        <v>45968</v>
      </c>
      <c r="D5345" s="121" t="str">
        <f>VLOOKUP(B5345,辅助信息!E:K,7,FALSE)</f>
        <v>JWDDCD2025092400212</v>
      </c>
      <c r="E5345" s="121" t="str">
        <f>VLOOKUP(F5345,辅助信息!A:B,2,FALSE)</f>
        <v>螺纹钢</v>
      </c>
      <c r="F5345" s="121" t="s">
        <v>46</v>
      </c>
      <c r="G5345" s="122">
        <v>9</v>
      </c>
      <c r="H5345" s="135" t="str">
        <f>IF(SUMIFS('[1]2025年已发货'!$E:$E,'[1]2025年已发货'!$F:$F,C5345,'[1]2025年已发货'!$C:$C,F5345,'[1]2025年已发货'!$G:$G,I5345,'[1]2025年已发货'!$H:$H,J5345)=0,"未发货",SUMIFS('[1]2025年已发货'!$E:$E,'[1]2025年已发货'!$F:$F,C5345,'[1]2025年已发货'!$C:$C,F5345,'[1]2025年已发货'!$G:$G,I5345,'[1]2025年已发货'!$H:$H,J5345))</f>
        <v>未发货</v>
      </c>
      <c r="I5345" s="157" t="str">
        <f>VLOOKUP(B5345,辅助信息!E:I,3,FALSE)</f>
        <v>(五冶钢构龙泉东洪片区85亩住宅、商业及配套工程项目三标段)成都市龙泉驿外东洪路地铁2号线惠王陵地铁C口</v>
      </c>
      <c r="J5345" s="121" t="str">
        <f>VLOOKUP(B5345,辅助信息!E:I,4,FALSE)</f>
        <v>王军宝</v>
      </c>
      <c r="K5345" s="121">
        <f>VLOOKUP(J5345,辅助信息!H:I,2,FALSE)</f>
        <v>13889142392</v>
      </c>
      <c r="L5345" s="123">
        <f>VLOOKUP(B5345,辅助信息!E:J,6,FALSE)</f>
        <v>0</v>
      </c>
      <c r="M5345" s="92"/>
      <c r="O5345" s="63" t="str">
        <f ca="1" t="shared" si="250"/>
        <v/>
      </c>
      <c r="P5345" s="63" t="str">
        <f ca="1" t="shared" si="251"/>
        <v/>
      </c>
      <c r="Q5345" s="29" t="str">
        <f>VLOOKUP(B5345,辅助信息!E:M,9,FALSE)</f>
        <v>ZTWM-CDGS-XS-2025-0156-五冶钢构-2025年九月第一批次钢筋采购合同(三圣乡项目)-中铁物贸成都公司</v>
      </c>
      <c r="R5345" s="29" t="str">
        <f>_xlfn._xlws.FILTER(辅助信息!D:D,辅助信息!E:E=B5345)</f>
        <v>五冶钢构龙泉东洪片区(70亩、85亩)住宅、商业及配套工程项目</v>
      </c>
    </row>
    <row r="5346" spans="2:18">
      <c r="B5346" s="137" t="s">
        <v>229</v>
      </c>
      <c r="C5346" s="71">
        <v>45968</v>
      </c>
      <c r="D5346" s="121" t="str">
        <f>VLOOKUP(B5346,辅助信息!E:K,7,FALSE)</f>
        <v>JWDDCD2025092400212</v>
      </c>
      <c r="E5346" s="121" t="str">
        <f>VLOOKUP(F5346,辅助信息!A:B,2,FALSE)</f>
        <v>盘螺</v>
      </c>
      <c r="F5346" s="121" t="s">
        <v>41</v>
      </c>
      <c r="G5346" s="122">
        <v>35</v>
      </c>
      <c r="H5346" s="135" t="str">
        <f>IF(SUMIFS('[1]2025年已发货'!$E:$E,'[1]2025年已发货'!$F:$F,C5346,'[1]2025年已发货'!$C:$C,F5346,'[1]2025年已发货'!$G:$G,I5346,'[1]2025年已发货'!$H:$H,J5346)=0,"未发货",SUMIFS('[1]2025年已发货'!$E:$E,'[1]2025年已发货'!$F:$F,C5346,'[1]2025年已发货'!$C:$C,F5346,'[1]2025年已发货'!$G:$G,I5346,'[1]2025年已发货'!$H:$H,J5346))</f>
        <v>未发货</v>
      </c>
      <c r="I5346" s="157" t="str">
        <f>VLOOKUP(B5346,辅助信息!E:I,3,FALSE)</f>
        <v>(五冶钢构龙泉东洪片区85亩住宅、商业及配套工程项目三标段)成都市龙泉驿外东洪路地铁2号线惠王陵地铁C口</v>
      </c>
      <c r="J5346" s="121" t="str">
        <f>VLOOKUP(B5346,辅助信息!E:I,4,FALSE)</f>
        <v>王军宝</v>
      </c>
      <c r="K5346" s="121">
        <f>VLOOKUP(J5346,辅助信息!H:I,2,FALSE)</f>
        <v>13889142392</v>
      </c>
      <c r="L5346" s="123">
        <f>VLOOKUP(B5346,辅助信息!E:J,6,FALSE)</f>
        <v>0</v>
      </c>
      <c r="M5346" s="92"/>
      <c r="O5346" s="63" t="str">
        <f ca="1" t="shared" ref="O5346:O5409" si="252">IF(OR(M5346="",N5346&lt;&gt;""),"",MAX(M5346-TODAY(),0))</f>
        <v/>
      </c>
      <c r="P5346" s="63" t="str">
        <f ca="1" t="shared" ref="P5346:P5409" si="253">IF(M5346="","",IF(N5346&lt;&gt;"",MAX(N5346-M5346,0),IF(TODAY()&gt;M5346,TODAY()-M5346,0)))</f>
        <v/>
      </c>
      <c r="Q5346" s="29" t="str">
        <f>VLOOKUP(B5346,辅助信息!E:M,9,FALSE)</f>
        <v>ZTWM-CDGS-XS-2025-0156-五冶钢构-2025年九月第一批次钢筋采购合同(三圣乡项目)-中铁物贸成都公司</v>
      </c>
      <c r="R5346" s="29" t="str">
        <f>_xlfn._xlws.FILTER(辅助信息!D:D,辅助信息!E:E=B5346)</f>
        <v>五冶钢构龙泉东洪片区(70亩、85亩)住宅、商业及配套工程项目</v>
      </c>
    </row>
    <row r="5347" spans="2:18">
      <c r="B5347" s="137" t="s">
        <v>229</v>
      </c>
      <c r="C5347" s="71">
        <v>45968</v>
      </c>
      <c r="D5347" s="121" t="str">
        <f>VLOOKUP(B5347,辅助信息!E:K,7,FALSE)</f>
        <v>JWDDCD2025092400212</v>
      </c>
      <c r="E5347" s="121" t="str">
        <f>VLOOKUP(F5347,辅助信息!A:B,2,FALSE)</f>
        <v>盘螺</v>
      </c>
      <c r="F5347" s="121" t="s">
        <v>49</v>
      </c>
      <c r="G5347" s="122">
        <v>8</v>
      </c>
      <c r="H5347" s="135" t="str">
        <f>IF(SUMIFS('[1]2025年已发货'!$E:$E,'[1]2025年已发货'!$F:$F,C5347,'[1]2025年已发货'!$C:$C,F5347,'[1]2025年已发货'!$G:$G,I5347,'[1]2025年已发货'!$H:$H,J5347)=0,"未发货",SUMIFS('[1]2025年已发货'!$E:$E,'[1]2025年已发货'!$F:$F,C5347,'[1]2025年已发货'!$C:$C,F5347,'[1]2025年已发货'!$G:$G,I5347,'[1]2025年已发货'!$H:$H,J5347))</f>
        <v>未发货</v>
      </c>
      <c r="I5347" s="157" t="str">
        <f>VLOOKUP(B5347,辅助信息!E:I,3,FALSE)</f>
        <v>(五冶钢构龙泉东洪片区85亩住宅、商业及配套工程项目三标段)成都市龙泉驿外东洪路地铁2号线惠王陵地铁C口</v>
      </c>
      <c r="J5347" s="121" t="str">
        <f>VLOOKUP(B5347,辅助信息!E:I,4,FALSE)</f>
        <v>王军宝</v>
      </c>
      <c r="K5347" s="121">
        <f>VLOOKUP(J5347,辅助信息!H:I,2,FALSE)</f>
        <v>13889142392</v>
      </c>
      <c r="L5347" s="123">
        <f>VLOOKUP(B5347,辅助信息!E:J,6,FALSE)</f>
        <v>0</v>
      </c>
      <c r="M5347" s="92"/>
      <c r="O5347" s="63" t="str">
        <f ca="1" t="shared" si="252"/>
        <v/>
      </c>
      <c r="P5347" s="63" t="str">
        <f ca="1" t="shared" si="253"/>
        <v/>
      </c>
      <c r="Q5347" s="29" t="str">
        <f>VLOOKUP(B5347,辅助信息!E:M,9,FALSE)</f>
        <v>ZTWM-CDGS-XS-2025-0156-五冶钢构-2025年九月第一批次钢筋采购合同(三圣乡项目)-中铁物贸成都公司</v>
      </c>
      <c r="R5347" s="29" t="str">
        <f>_xlfn._xlws.FILTER(辅助信息!D:D,辅助信息!E:E=B5347)</f>
        <v>五冶钢构龙泉东洪片区(70亩、85亩)住宅、商业及配套工程项目</v>
      </c>
    </row>
    <row r="5348" spans="2:18">
      <c r="B5348" s="137" t="s">
        <v>243</v>
      </c>
      <c r="C5348" s="71">
        <v>45968</v>
      </c>
      <c r="D5348" s="121" t="str">
        <f>VLOOKUP(B5348,辅助信息!E:K,7,FALSE)</f>
        <v>JWDDCD2025062200016</v>
      </c>
      <c r="E5348" s="121" t="str">
        <f>VLOOKUP(F5348,辅助信息!A:B,2,FALSE)</f>
        <v>螺纹钢</v>
      </c>
      <c r="F5348" s="121" t="s">
        <v>32</v>
      </c>
      <c r="G5348" s="122">
        <v>35</v>
      </c>
      <c r="H5348" s="135"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7" t="str">
        <f>VLOOKUP(B5348,辅助信息!E:I,3,FALSE)</f>
        <v>(武汉电气化局成达万高铁强电项目-重庆开州)重庆市开州区岳溪镇中心幼儿园东南46米</v>
      </c>
      <c r="J5348" s="121" t="str">
        <f>VLOOKUP(B5348,辅助信息!E:I,4,FALSE)</f>
        <v>杨开洪</v>
      </c>
      <c r="K5348" s="121">
        <f>VLOOKUP(J5348,辅助信息!H:I,2,FALSE)</f>
        <v>18628900044</v>
      </c>
      <c r="L5348" s="123" t="str">
        <f>VLOOKUP(B5348,辅助信息!E:J,6,FALSE)</f>
        <v>锈货不收！！下雨天钢筋没盖篷布不收！！，装货前联系收货人核实到场规格,没提前告知进场规格现场不给予接收</v>
      </c>
      <c r="M5348" s="92">
        <v>45965</v>
      </c>
      <c r="O5348" s="63">
        <f ca="1" t="shared" si="252"/>
        <v>0</v>
      </c>
      <c r="P5348" s="63">
        <f ca="1" t="shared" si="253"/>
        <v>3</v>
      </c>
      <c r="Q5348" s="29" t="str">
        <f>VLOOKUP(B5348,辅助信息!E:M,9,FALSE)</f>
        <v>ZTWM-CDGS-XS-2025-0033-中铁武汉电气化局集团有限公司成达万高速铁路强电工程项目</v>
      </c>
      <c r="R5348" s="29" t="str">
        <f>_xlfn._xlws.FILTER(辅助信息!D:D,辅助信息!E:E=B5348)</f>
        <v>武汉电气化局成达万高铁强电项目</v>
      </c>
    </row>
    <row r="5349" spans="2:18">
      <c r="B5349" s="137" t="s">
        <v>243</v>
      </c>
      <c r="C5349" s="71">
        <v>45968</v>
      </c>
      <c r="D5349" s="121" t="str">
        <f>VLOOKUP(B5349,辅助信息!E:K,7,FALSE)</f>
        <v>JWDDCD2025062200016</v>
      </c>
      <c r="E5349" s="121" t="str">
        <f>VLOOKUP(F5349,辅助信息!A:B,2,FALSE)</f>
        <v>螺纹钢</v>
      </c>
      <c r="F5349" s="121" t="s">
        <v>18</v>
      </c>
      <c r="G5349" s="122">
        <v>4</v>
      </c>
      <c r="H5349" s="135" t="str">
        <f>IF(SUMIFS('[1]2025年已发货'!$E:$E,'[1]2025年已发货'!$F:$F,C5349,'[1]2025年已发货'!$C:$C,F5349,'[1]2025年已发货'!$G:$G,I5349,'[1]2025年已发货'!$H:$H,J5349)=0,"未发货",SUMIFS('[1]2025年已发货'!$E:$E,'[1]2025年已发货'!$F:$F,C5349,'[1]2025年已发货'!$C:$C,F5349,'[1]2025年已发货'!$G:$G,I5349,'[1]2025年已发货'!$H:$H,J5349))</f>
        <v>未发货</v>
      </c>
      <c r="I5349" s="157" t="str">
        <f>VLOOKUP(B5349,辅助信息!E:I,3,FALSE)</f>
        <v>(武汉电气化局成达万高铁强电项目-重庆开州)重庆市开州区岳溪镇中心幼儿园东南46米</v>
      </c>
      <c r="J5349" s="121" t="str">
        <f>VLOOKUP(B5349,辅助信息!E:I,4,FALSE)</f>
        <v>杨开洪</v>
      </c>
      <c r="K5349" s="121">
        <f>VLOOKUP(J5349,辅助信息!H:I,2,FALSE)</f>
        <v>18628900044</v>
      </c>
      <c r="L5349" s="123" t="str">
        <f>VLOOKUP(B5349,辅助信息!E:J,6,FALSE)</f>
        <v>锈货不收！！下雨天钢筋没盖篷布不收！！，装货前联系收货人核实到场规格,没提前告知进场规格现场不给予接收</v>
      </c>
      <c r="M5349" s="92">
        <v>45965</v>
      </c>
      <c r="O5349" s="63">
        <f ca="1" t="shared" si="252"/>
        <v>0</v>
      </c>
      <c r="P5349" s="63">
        <f ca="1" t="shared" si="253"/>
        <v>3</v>
      </c>
      <c r="Q5349" s="29" t="str">
        <f>VLOOKUP(B5349,辅助信息!E:M,9,FALSE)</f>
        <v>ZTWM-CDGS-XS-2025-0033-中铁武汉电气化局集团有限公司成达万高速铁路强电工程项目</v>
      </c>
      <c r="R5349" s="29" t="str">
        <f>_xlfn._xlws.FILTER(辅助信息!D:D,辅助信息!E:E=B5349)</f>
        <v>武汉电气化局成达万高铁强电项目</v>
      </c>
    </row>
    <row r="5350" spans="2:18">
      <c r="B5350" s="137" t="s">
        <v>81</v>
      </c>
      <c r="C5350" s="71">
        <v>45968</v>
      </c>
      <c r="D5350" s="121" t="str">
        <f>VLOOKUP(B5350,辅助信息!E:K,7,FALSE)</f>
        <v>JWDDCD2025060900080</v>
      </c>
      <c r="E5350" s="121" t="str">
        <f>VLOOKUP(F5350,辅助信息!A:B,2,FALSE)</f>
        <v>盘螺</v>
      </c>
      <c r="F5350" s="121" t="s">
        <v>49</v>
      </c>
      <c r="G5350" s="122">
        <v>30</v>
      </c>
      <c r="H5350" s="135" t="str">
        <f>IF(SUMIFS('[1]2025年已发货'!$E:$E,'[1]2025年已发货'!$F:$F,C5350,'[1]2025年已发货'!$C:$C,F5350,'[1]2025年已发货'!$G:$G,I5350,'[1]2025年已发货'!$H:$H,J5350)=0,"未发货",SUMIFS('[1]2025年已发货'!$E:$E,'[1]2025年已发货'!$F:$F,C5350,'[1]2025年已发货'!$C:$C,F5350,'[1]2025年已发货'!$G:$G,I5350,'[1]2025年已发货'!$H:$H,J5350))</f>
        <v>未发货</v>
      </c>
      <c r="I5350" s="157" t="str">
        <f>VLOOKUP(B5350,辅助信息!E:I,3,FALSE)</f>
        <v>（华西简阳西城嘉苑）四川省成都市简阳市简城街道高屋村</v>
      </c>
      <c r="J5350" s="121" t="str">
        <f>VLOOKUP(B5350,辅助信息!E:I,4,FALSE)</f>
        <v>张瀚镭</v>
      </c>
      <c r="K5350" s="121">
        <f>VLOOKUP(J5350,辅助信息!H:I,2,FALSE)</f>
        <v>15884666220</v>
      </c>
      <c r="L5350" s="123" t="str">
        <f>VLOOKUP(B5350,辅助信息!E:J,6,FALSE)</f>
        <v>现场禁止使用氢能源挂车！优先威钢发货,我方卸车,新老国标钢厂不加价可直发，因陕钢多次出现磅差，项目拒绝使用</v>
      </c>
      <c r="O5350" s="63" t="str">
        <f ca="1" t="shared" si="252"/>
        <v/>
      </c>
      <c r="P5350" s="63" t="str">
        <f ca="1" t="shared" si="253"/>
        <v/>
      </c>
      <c r="Q5350" s="29" t="str">
        <f>VLOOKUP(B5350,辅助信息!E:M,9,FALSE)</f>
        <v>ZTWM-CDGS-XS-2024-0030-华西集采-简州大道</v>
      </c>
      <c r="R5350" s="29" t="str">
        <f>_xlfn._xlws.FILTER(辅助信息!D:D,辅助信息!E:E=B5350)</f>
        <v>华西简阳西城嘉苑</v>
      </c>
    </row>
    <row r="5351" spans="2:18">
      <c r="B5351" s="137" t="s">
        <v>81</v>
      </c>
      <c r="C5351" s="71">
        <v>45968</v>
      </c>
      <c r="D5351" s="121" t="str">
        <f>VLOOKUP(B5351,辅助信息!E:K,7,FALSE)</f>
        <v>JWDDCD2025060900080</v>
      </c>
      <c r="E5351" s="121" t="str">
        <f>VLOOKUP(F5351,辅助信息!A:B,2,FALSE)</f>
        <v>盘螺</v>
      </c>
      <c r="F5351" s="121" t="s">
        <v>40</v>
      </c>
      <c r="G5351" s="122">
        <v>100</v>
      </c>
      <c r="H5351" s="135" t="str">
        <f>IF(SUMIFS('[1]2025年已发货'!$E:$E,'[1]2025年已发货'!$F:$F,C5351,'[1]2025年已发货'!$C:$C,F5351,'[1]2025年已发货'!$G:$G,I5351,'[1]2025年已发货'!$H:$H,J5351)=0,"未发货",SUMIFS('[1]2025年已发货'!$E:$E,'[1]2025年已发货'!$F:$F,C5351,'[1]2025年已发货'!$C:$C,F5351,'[1]2025年已发货'!$G:$G,I5351,'[1]2025年已发货'!$H:$H,J5351))</f>
        <v>未发货</v>
      </c>
      <c r="I5351" s="157" t="str">
        <f>VLOOKUP(B5351,辅助信息!E:I,3,FALSE)</f>
        <v>（华西简阳西城嘉苑）四川省成都市简阳市简城街道高屋村</v>
      </c>
      <c r="J5351" s="121" t="str">
        <f>VLOOKUP(B5351,辅助信息!E:I,4,FALSE)</f>
        <v>张瀚镭</v>
      </c>
      <c r="K5351" s="121">
        <f>VLOOKUP(J5351,辅助信息!H:I,2,FALSE)</f>
        <v>15884666220</v>
      </c>
      <c r="L5351" s="123" t="str">
        <f>VLOOKUP(B5351,辅助信息!E:J,6,FALSE)</f>
        <v>现场禁止使用氢能源挂车！优先威钢发货,我方卸车,新老国标钢厂不加价可直发，因陕钢多次出现磅差，项目拒绝使用</v>
      </c>
      <c r="O5351" s="63" t="str">
        <f ca="1" t="shared" si="252"/>
        <v/>
      </c>
      <c r="P5351" s="63" t="str">
        <f ca="1" t="shared" si="253"/>
        <v/>
      </c>
      <c r="Q5351" s="29" t="str">
        <f>VLOOKUP(B5351,辅助信息!E:M,9,FALSE)</f>
        <v>ZTWM-CDGS-XS-2024-0030-华西集采-简州大道</v>
      </c>
      <c r="R5351" s="29" t="str">
        <f>_xlfn._xlws.FILTER(辅助信息!D:D,辅助信息!E:E=B5351)</f>
        <v>华西简阳西城嘉苑</v>
      </c>
    </row>
    <row r="5352" spans="2:18">
      <c r="B5352" s="137" t="s">
        <v>81</v>
      </c>
      <c r="C5352" s="71">
        <v>45968</v>
      </c>
      <c r="D5352" s="121" t="str">
        <f>VLOOKUP(B5352,辅助信息!E:K,7,FALSE)</f>
        <v>JWDDCD2025060900080</v>
      </c>
      <c r="E5352" s="121" t="str">
        <f>VLOOKUP(F5352,辅助信息!A:B,2,FALSE)</f>
        <v>盘螺</v>
      </c>
      <c r="F5352" s="121" t="s">
        <v>41</v>
      </c>
      <c r="G5352" s="122">
        <v>30</v>
      </c>
      <c r="H5352" s="135" t="str">
        <f>IF(SUMIFS('[1]2025年已发货'!$E:$E,'[1]2025年已发货'!$F:$F,C5352,'[1]2025年已发货'!$C:$C,F5352,'[1]2025年已发货'!$G:$G,I5352,'[1]2025年已发货'!$H:$H,J5352)=0,"未发货",SUMIFS('[1]2025年已发货'!$E:$E,'[1]2025年已发货'!$F:$F,C5352,'[1]2025年已发货'!$C:$C,F5352,'[1]2025年已发货'!$G:$G,I5352,'[1]2025年已发货'!$H:$H,J5352))</f>
        <v>未发货</v>
      </c>
      <c r="I5352" s="157" t="str">
        <f>VLOOKUP(B5352,辅助信息!E:I,3,FALSE)</f>
        <v>（华西简阳西城嘉苑）四川省成都市简阳市简城街道高屋村</v>
      </c>
      <c r="J5352" s="121" t="str">
        <f>VLOOKUP(B5352,辅助信息!E:I,4,FALSE)</f>
        <v>张瀚镭</v>
      </c>
      <c r="K5352" s="121">
        <f>VLOOKUP(J5352,辅助信息!H:I,2,FALSE)</f>
        <v>15884666220</v>
      </c>
      <c r="L5352" s="123" t="str">
        <f>VLOOKUP(B5352,辅助信息!E:J,6,FALSE)</f>
        <v>现场禁止使用氢能源挂车！优先威钢发货,我方卸车,新老国标钢厂不加价可直发，因陕钢多次出现磅差，项目拒绝使用</v>
      </c>
      <c r="O5352" s="63" t="str">
        <f ca="1" t="shared" si="252"/>
        <v/>
      </c>
      <c r="P5352" s="63" t="str">
        <f ca="1" t="shared" si="253"/>
        <v/>
      </c>
      <c r="Q5352" s="29" t="str">
        <f>VLOOKUP(B5352,辅助信息!E:M,9,FALSE)</f>
        <v>ZTWM-CDGS-XS-2024-0030-华西集采-简州大道</v>
      </c>
      <c r="R5352" s="29" t="str">
        <f>_xlfn._xlws.FILTER(辅助信息!D:D,辅助信息!E:E=B5352)</f>
        <v>华西简阳西城嘉苑</v>
      </c>
    </row>
    <row r="5353" spans="2:18">
      <c r="B5353" s="137" t="s">
        <v>81</v>
      </c>
      <c r="C5353" s="71">
        <v>45968</v>
      </c>
      <c r="D5353" s="121" t="str">
        <f>VLOOKUP(B5353,辅助信息!E:K,7,FALSE)</f>
        <v>JWDDCD2025060900080</v>
      </c>
      <c r="E5353" s="121" t="str">
        <f>VLOOKUP(F5353,辅助信息!A:B,2,FALSE)</f>
        <v>盘螺</v>
      </c>
      <c r="F5353" s="121" t="s">
        <v>26</v>
      </c>
      <c r="G5353" s="122">
        <v>50</v>
      </c>
      <c r="H5353" s="135" t="str">
        <f>IF(SUMIFS('[1]2025年已发货'!$E:$E,'[1]2025年已发货'!$F:$F,C5353,'[1]2025年已发货'!$C:$C,F5353,'[1]2025年已发货'!$G:$G,I5353,'[1]2025年已发货'!$H:$H,J5353)=0,"未发货",SUMIFS('[1]2025年已发货'!$E:$E,'[1]2025年已发货'!$F:$F,C5353,'[1]2025年已发货'!$C:$C,F5353,'[1]2025年已发货'!$G:$G,I5353,'[1]2025年已发货'!$H:$H,J5353))</f>
        <v>未发货</v>
      </c>
      <c r="I5353" s="157" t="str">
        <f>VLOOKUP(B5353,辅助信息!E:I,3,FALSE)</f>
        <v>（华西简阳西城嘉苑）四川省成都市简阳市简城街道高屋村</v>
      </c>
      <c r="J5353" s="121" t="str">
        <f>VLOOKUP(B5353,辅助信息!E:I,4,FALSE)</f>
        <v>张瀚镭</v>
      </c>
      <c r="K5353" s="121">
        <f>VLOOKUP(J5353,辅助信息!H:I,2,FALSE)</f>
        <v>15884666220</v>
      </c>
      <c r="L5353" s="123" t="str">
        <f>VLOOKUP(B5353,辅助信息!E:J,6,FALSE)</f>
        <v>现场禁止使用氢能源挂车！优先威钢发货,我方卸车,新老国标钢厂不加价可直发，因陕钢多次出现磅差，项目拒绝使用</v>
      </c>
      <c r="O5353" s="63" t="str">
        <f ca="1" t="shared" si="252"/>
        <v/>
      </c>
      <c r="P5353" s="63" t="str">
        <f ca="1" t="shared" si="253"/>
        <v/>
      </c>
      <c r="Q5353" s="29" t="str">
        <f>VLOOKUP(B5353,辅助信息!E:M,9,FALSE)</f>
        <v>ZTWM-CDGS-XS-2024-0030-华西集采-简州大道</v>
      </c>
      <c r="R5353" s="29" t="str">
        <f>_xlfn._xlws.FILTER(辅助信息!D:D,辅助信息!E:E=B5353)</f>
        <v>华西简阳西城嘉苑</v>
      </c>
    </row>
    <row r="5354" spans="2:18">
      <c r="B5354" s="137" t="s">
        <v>81</v>
      </c>
      <c r="C5354" s="71">
        <v>45968</v>
      </c>
      <c r="D5354" s="121" t="str">
        <f>VLOOKUP(B5354,辅助信息!E:K,7,FALSE)</f>
        <v>JWDDCD2025060900080</v>
      </c>
      <c r="E5354" s="121" t="str">
        <f>VLOOKUP(F5354,辅助信息!A:B,2,FALSE)</f>
        <v>螺纹钢</v>
      </c>
      <c r="F5354" s="121" t="s">
        <v>30</v>
      </c>
      <c r="G5354" s="122">
        <v>20</v>
      </c>
      <c r="H5354" s="135" t="str">
        <f>IF(SUMIFS('[1]2025年已发货'!$E:$E,'[1]2025年已发货'!$F:$F,C5354,'[1]2025年已发货'!$C:$C,F5354,'[1]2025年已发货'!$G:$G,I5354,'[1]2025年已发货'!$H:$H,J5354)=0,"未发货",SUMIFS('[1]2025年已发货'!$E:$E,'[1]2025年已发货'!$F:$F,C5354,'[1]2025年已发货'!$C:$C,F5354,'[1]2025年已发货'!$G:$G,I5354,'[1]2025年已发货'!$H:$H,J5354))</f>
        <v>未发货</v>
      </c>
      <c r="I5354" s="157" t="str">
        <f>VLOOKUP(B5354,辅助信息!E:I,3,FALSE)</f>
        <v>（华西简阳西城嘉苑）四川省成都市简阳市简城街道高屋村</v>
      </c>
      <c r="J5354" s="121" t="str">
        <f>VLOOKUP(B5354,辅助信息!E:I,4,FALSE)</f>
        <v>张瀚镭</v>
      </c>
      <c r="K5354" s="121">
        <f>VLOOKUP(J5354,辅助信息!H:I,2,FALSE)</f>
        <v>15884666220</v>
      </c>
      <c r="L5354" s="123" t="str">
        <f>VLOOKUP(B5354,辅助信息!E:J,6,FALSE)</f>
        <v>现场禁止使用氢能源挂车！优先威钢发货,我方卸车,新老国标钢厂不加价可直发，因陕钢多次出现磅差，项目拒绝使用</v>
      </c>
      <c r="O5354" s="63" t="str">
        <f ca="1" t="shared" si="252"/>
        <v/>
      </c>
      <c r="P5354" s="63" t="str">
        <f ca="1" t="shared" si="253"/>
        <v/>
      </c>
      <c r="Q5354" s="29" t="str">
        <f>VLOOKUP(B5354,辅助信息!E:M,9,FALSE)</f>
        <v>ZTWM-CDGS-XS-2024-0030-华西集采-简州大道</v>
      </c>
      <c r="R5354" s="29" t="str">
        <f>_xlfn._xlws.FILTER(辅助信息!D:D,辅助信息!E:E=B5354)</f>
        <v>华西简阳西城嘉苑</v>
      </c>
    </row>
    <row r="5355" spans="2:18">
      <c r="B5355" s="137" t="s">
        <v>81</v>
      </c>
      <c r="C5355" s="71">
        <v>45968</v>
      </c>
      <c r="D5355" s="121" t="str">
        <f>VLOOKUP(B5355,辅助信息!E:K,7,FALSE)</f>
        <v>JWDDCD2025060900080</v>
      </c>
      <c r="E5355" s="121" t="str">
        <f>VLOOKUP(F5355,辅助信息!A:B,2,FALSE)</f>
        <v>螺纹钢</v>
      </c>
      <c r="F5355" s="121" t="s">
        <v>33</v>
      </c>
      <c r="G5355" s="122">
        <v>15</v>
      </c>
      <c r="H5355" s="135" t="str">
        <f>IF(SUMIFS('[1]2025年已发货'!$E:$E,'[1]2025年已发货'!$F:$F,C5355,'[1]2025年已发货'!$C:$C,F5355,'[1]2025年已发货'!$G:$G,I5355,'[1]2025年已发货'!$H:$H,J5355)=0,"未发货",SUMIFS('[1]2025年已发货'!$E:$E,'[1]2025年已发货'!$F:$F,C5355,'[1]2025年已发货'!$C:$C,F5355,'[1]2025年已发货'!$G:$G,I5355,'[1]2025年已发货'!$H:$H,J5355))</f>
        <v>未发货</v>
      </c>
      <c r="I5355" s="157" t="str">
        <f>VLOOKUP(B5355,辅助信息!E:I,3,FALSE)</f>
        <v>（华西简阳西城嘉苑）四川省成都市简阳市简城街道高屋村</v>
      </c>
      <c r="J5355" s="121" t="str">
        <f>VLOOKUP(B5355,辅助信息!E:I,4,FALSE)</f>
        <v>张瀚镭</v>
      </c>
      <c r="K5355" s="121">
        <f>VLOOKUP(J5355,辅助信息!H:I,2,FALSE)</f>
        <v>15884666220</v>
      </c>
      <c r="L5355" s="123" t="str">
        <f>VLOOKUP(B5355,辅助信息!E:J,6,FALSE)</f>
        <v>现场禁止使用氢能源挂车！优先威钢发货,我方卸车,新老国标钢厂不加价可直发，因陕钢多次出现磅差，项目拒绝使用</v>
      </c>
      <c r="O5355" s="63" t="str">
        <f ca="1" t="shared" si="252"/>
        <v/>
      </c>
      <c r="P5355" s="63" t="str">
        <f ca="1" t="shared" si="253"/>
        <v/>
      </c>
      <c r="Q5355" s="29" t="str">
        <f>VLOOKUP(B5355,辅助信息!E:M,9,FALSE)</f>
        <v>ZTWM-CDGS-XS-2024-0030-华西集采-简州大道</v>
      </c>
      <c r="R5355" s="29" t="str">
        <f>_xlfn._xlws.FILTER(辅助信息!D:D,辅助信息!E:E=B5355)</f>
        <v>华西简阳西城嘉苑</v>
      </c>
    </row>
    <row r="5356" spans="2:18">
      <c r="B5356" s="137" t="s">
        <v>160</v>
      </c>
      <c r="C5356" s="71">
        <v>45968</v>
      </c>
      <c r="D5356" s="121" t="str">
        <f>VLOOKUP(B5356,辅助信息!E:K,7,FALSE)</f>
        <v>JWDDCD2025071500024</v>
      </c>
      <c r="E5356" s="121" t="str">
        <f>VLOOKUP(F5356,辅助信息!A:B,2,FALSE)</f>
        <v>盘螺</v>
      </c>
      <c r="F5356" s="121" t="s">
        <v>40</v>
      </c>
      <c r="G5356" s="122">
        <v>5</v>
      </c>
      <c r="H5356" s="135" t="str">
        <f>IF(SUMIFS('[1]2025年已发货'!$E:$E,'[1]2025年已发货'!$F:$F,C5356,'[1]2025年已发货'!$C:$C,F5356,'[1]2025年已发货'!$G:$G,I5356,'[1]2025年已发货'!$H:$H,J5356)=0,"未发货",SUMIFS('[1]2025年已发货'!$E:$E,'[1]2025年已发货'!$F:$F,C5356,'[1]2025年已发货'!$C:$C,F5356,'[1]2025年已发货'!$G:$G,I5356,'[1]2025年已发货'!$H:$H,J5356))</f>
        <v>未发货</v>
      </c>
      <c r="I5356" s="157" t="str">
        <f>VLOOKUP(B5356,辅助信息!E:I,3,FALSE)</f>
        <v>(中铁三局集团西渝高铁康渝段站房四标工程)重庆市九龙坡区华祥支路与华祥路交叉口重庆建工重庆西站TOD项目部</v>
      </c>
      <c r="J5356" s="121" t="str">
        <f>VLOOKUP(B5356,辅助信息!E:I,4,FALSE)</f>
        <v>卢庆江</v>
      </c>
      <c r="K5356" s="121">
        <f>VLOOKUP(J5356,辅助信息!H:I,2,FALSE)</f>
        <v>18883488177</v>
      </c>
      <c r="L5356" s="123" t="str">
        <f>VLOOKUP(B5356,辅助信息!E:J,6,FALSE)</f>
        <v>炉批号尽可能不要多</v>
      </c>
      <c r="O5356" s="63" t="str">
        <f ca="1" t="shared" si="252"/>
        <v/>
      </c>
      <c r="P5356" s="63" t="str">
        <f ca="1" t="shared" si="253"/>
        <v/>
      </c>
      <c r="Q5356" s="29" t="str">
        <f>VLOOKUP(B5356,辅助信息!E:M,9,FALSE)</f>
        <v>ZTWM-CDGS-XS-2025-0029-中铁三局集团有限公司-西渝高铁康渝段站房四标项目</v>
      </c>
      <c r="R5356" s="29" t="str">
        <f>_xlfn._xlws.FILTER(辅助信息!D:D,辅助信息!E:E=B5356)</f>
        <v>中铁三局集团西渝高铁康渝段站房四标工程</v>
      </c>
    </row>
    <row r="5357" spans="2:18">
      <c r="B5357" s="137" t="s">
        <v>160</v>
      </c>
      <c r="C5357" s="71">
        <v>45968</v>
      </c>
      <c r="D5357" s="121" t="str">
        <f>VLOOKUP(B5357,辅助信息!E:K,7,FALSE)</f>
        <v>JWDDCD2025071500024</v>
      </c>
      <c r="E5357" s="121" t="str">
        <f>VLOOKUP(F5357,辅助信息!A:B,2,FALSE)</f>
        <v>盘螺</v>
      </c>
      <c r="F5357" s="121" t="s">
        <v>41</v>
      </c>
      <c r="G5357" s="122">
        <v>5</v>
      </c>
      <c r="H5357" s="135" t="str">
        <f>IF(SUMIFS('[1]2025年已发货'!$E:$E,'[1]2025年已发货'!$F:$F,C5357,'[1]2025年已发货'!$C:$C,F5357,'[1]2025年已发货'!$G:$G,I5357,'[1]2025年已发货'!$H:$H,J5357)=0,"未发货",SUMIFS('[1]2025年已发货'!$E:$E,'[1]2025年已发货'!$F:$F,C5357,'[1]2025年已发货'!$C:$C,F5357,'[1]2025年已发货'!$G:$G,I5357,'[1]2025年已发货'!$H:$H,J5357))</f>
        <v>未发货</v>
      </c>
      <c r="I5357" s="157" t="str">
        <f>VLOOKUP(B5357,辅助信息!E:I,3,FALSE)</f>
        <v>(中铁三局集团西渝高铁康渝段站房四标工程)重庆市九龙坡区华祥支路与华祥路交叉口重庆建工重庆西站TOD项目部</v>
      </c>
      <c r="J5357" s="121" t="str">
        <f>VLOOKUP(B5357,辅助信息!E:I,4,FALSE)</f>
        <v>卢庆江</v>
      </c>
      <c r="K5357" s="121">
        <f>VLOOKUP(J5357,辅助信息!H:I,2,FALSE)</f>
        <v>18883488177</v>
      </c>
      <c r="L5357" s="123" t="str">
        <f>VLOOKUP(B5357,辅助信息!E:J,6,FALSE)</f>
        <v>炉批号尽可能不要多</v>
      </c>
      <c r="O5357" s="63" t="str">
        <f ca="1" t="shared" si="252"/>
        <v/>
      </c>
      <c r="P5357" s="63" t="str">
        <f ca="1" t="shared" si="253"/>
        <v/>
      </c>
      <c r="Q5357" s="29" t="str">
        <f>VLOOKUP(B5357,辅助信息!E:M,9,FALSE)</f>
        <v>ZTWM-CDGS-XS-2025-0029-中铁三局集团有限公司-西渝高铁康渝段站房四标项目</v>
      </c>
      <c r="R5357" s="29" t="str">
        <f>_xlfn._xlws.FILTER(辅助信息!D:D,辅助信息!E:E=B5357)</f>
        <v>中铁三局集团西渝高铁康渝段站房四标工程</v>
      </c>
    </row>
    <row r="5358" spans="2:18">
      <c r="B5358" s="137" t="s">
        <v>160</v>
      </c>
      <c r="C5358" s="71">
        <v>45968</v>
      </c>
      <c r="D5358" s="121" t="str">
        <f>VLOOKUP(B5358,辅助信息!E:K,7,FALSE)</f>
        <v>JWDDCD2025071500024</v>
      </c>
      <c r="E5358" s="121" t="str">
        <f>VLOOKUP(F5358,辅助信息!A:B,2,FALSE)</f>
        <v>盘螺</v>
      </c>
      <c r="F5358" s="121" t="s">
        <v>26</v>
      </c>
      <c r="G5358" s="122">
        <v>5</v>
      </c>
      <c r="H5358" s="135" t="str">
        <f>IF(SUMIFS('[1]2025年已发货'!$E:$E,'[1]2025年已发货'!$F:$F,C5358,'[1]2025年已发货'!$C:$C,F5358,'[1]2025年已发货'!$G:$G,I5358,'[1]2025年已发货'!$H:$H,J5358)=0,"未发货",SUMIFS('[1]2025年已发货'!$E:$E,'[1]2025年已发货'!$F:$F,C5358,'[1]2025年已发货'!$C:$C,F5358,'[1]2025年已发货'!$G:$G,I5358,'[1]2025年已发货'!$H:$H,J5358))</f>
        <v>未发货</v>
      </c>
      <c r="I5358" s="157" t="str">
        <f>VLOOKUP(B5358,辅助信息!E:I,3,FALSE)</f>
        <v>(中铁三局集团西渝高铁康渝段站房四标工程)重庆市九龙坡区华祥支路与华祥路交叉口重庆建工重庆西站TOD项目部</v>
      </c>
      <c r="J5358" s="121" t="str">
        <f>VLOOKUP(B5358,辅助信息!E:I,4,FALSE)</f>
        <v>卢庆江</v>
      </c>
      <c r="K5358" s="121">
        <f>VLOOKUP(J5358,辅助信息!H:I,2,FALSE)</f>
        <v>18883488177</v>
      </c>
      <c r="L5358" s="123" t="str">
        <f>VLOOKUP(B5358,辅助信息!E:J,6,FALSE)</f>
        <v>炉批号尽可能不要多</v>
      </c>
      <c r="O5358" s="63" t="str">
        <f ca="1" t="shared" si="252"/>
        <v/>
      </c>
      <c r="P5358" s="63" t="str">
        <f ca="1" t="shared" si="253"/>
        <v/>
      </c>
      <c r="Q5358" s="29" t="str">
        <f>VLOOKUP(B5358,辅助信息!E:M,9,FALSE)</f>
        <v>ZTWM-CDGS-XS-2025-0029-中铁三局集团有限公司-西渝高铁康渝段站房四标项目</v>
      </c>
      <c r="R5358" s="29" t="str">
        <f>_xlfn._xlws.FILTER(辅助信息!D:D,辅助信息!E:E=B5358)</f>
        <v>中铁三局集团西渝高铁康渝段站房四标工程</v>
      </c>
    </row>
    <row r="5359" spans="2:18">
      <c r="B5359" s="137" t="s">
        <v>160</v>
      </c>
      <c r="C5359" s="71">
        <v>45968</v>
      </c>
      <c r="D5359" s="121" t="str">
        <f>VLOOKUP(B5359,辅助信息!E:K,7,FALSE)</f>
        <v>JWDDCD2025071500024</v>
      </c>
      <c r="E5359" s="121" t="str">
        <f>VLOOKUP(F5359,辅助信息!A:B,2,FALSE)</f>
        <v>螺纹钢</v>
      </c>
      <c r="F5359" s="121" t="s">
        <v>32</v>
      </c>
      <c r="G5359" s="122">
        <v>9</v>
      </c>
      <c r="H5359" s="135" t="str">
        <f>IF(SUMIFS('[1]2025年已发货'!$E:$E,'[1]2025年已发货'!$F:$F,C5359,'[1]2025年已发货'!$C:$C,F5359,'[1]2025年已发货'!$G:$G,I5359,'[1]2025年已发货'!$H:$H,J5359)=0,"未发货",SUMIFS('[1]2025年已发货'!$E:$E,'[1]2025年已发货'!$F:$F,C5359,'[1]2025年已发货'!$C:$C,F5359,'[1]2025年已发货'!$G:$G,I5359,'[1]2025年已发货'!$H:$H,J5359))</f>
        <v>未发货</v>
      </c>
      <c r="I5359" s="157" t="str">
        <f>VLOOKUP(B5359,辅助信息!E:I,3,FALSE)</f>
        <v>(中铁三局集团西渝高铁康渝段站房四标工程)重庆市九龙坡区华祥支路与华祥路交叉口重庆建工重庆西站TOD项目部</v>
      </c>
      <c r="J5359" s="121" t="str">
        <f>VLOOKUP(B5359,辅助信息!E:I,4,FALSE)</f>
        <v>卢庆江</v>
      </c>
      <c r="K5359" s="121">
        <f>VLOOKUP(J5359,辅助信息!H:I,2,FALSE)</f>
        <v>18883488177</v>
      </c>
      <c r="L5359" s="123" t="str">
        <f>VLOOKUP(B5359,辅助信息!E:J,6,FALSE)</f>
        <v>炉批号尽可能不要多</v>
      </c>
      <c r="O5359" s="63" t="str">
        <f ca="1" t="shared" si="252"/>
        <v/>
      </c>
      <c r="P5359" s="63" t="str">
        <f ca="1" t="shared" si="253"/>
        <v/>
      </c>
      <c r="Q5359" s="29" t="str">
        <f>VLOOKUP(B5359,辅助信息!E:M,9,FALSE)</f>
        <v>ZTWM-CDGS-XS-2025-0029-中铁三局集团有限公司-西渝高铁康渝段站房四标项目</v>
      </c>
      <c r="R5359" s="29" t="str">
        <f>_xlfn._xlws.FILTER(辅助信息!D:D,辅助信息!E:E=B5359)</f>
        <v>中铁三局集团西渝高铁康渝段站房四标工程</v>
      </c>
    </row>
    <row r="5360" spans="2:18">
      <c r="B5360" s="137" t="s">
        <v>160</v>
      </c>
      <c r="C5360" s="71">
        <v>45968</v>
      </c>
      <c r="D5360" s="121" t="str">
        <f>VLOOKUP(B5360,辅助信息!E:K,7,FALSE)</f>
        <v>JWDDCD2025071500024</v>
      </c>
      <c r="E5360" s="121" t="str">
        <f>VLOOKUP(F5360,辅助信息!A:B,2,FALSE)</f>
        <v>螺纹钢</v>
      </c>
      <c r="F5360" s="121" t="s">
        <v>33</v>
      </c>
      <c r="G5360" s="122">
        <v>12</v>
      </c>
      <c r="H5360" s="135" t="str">
        <f>IF(SUMIFS('[1]2025年已发货'!$E:$E,'[1]2025年已发货'!$F:$F,C5360,'[1]2025年已发货'!$C:$C,F5360,'[1]2025年已发货'!$G:$G,I5360,'[1]2025年已发货'!$H:$H,J5360)=0,"未发货",SUMIFS('[1]2025年已发货'!$E:$E,'[1]2025年已发货'!$F:$F,C5360,'[1]2025年已发货'!$C:$C,F5360,'[1]2025年已发货'!$G:$G,I5360,'[1]2025年已发货'!$H:$H,J5360))</f>
        <v>未发货</v>
      </c>
      <c r="I5360" s="157" t="str">
        <f>VLOOKUP(B5360,辅助信息!E:I,3,FALSE)</f>
        <v>(中铁三局集团西渝高铁康渝段站房四标工程)重庆市九龙坡区华祥支路与华祥路交叉口重庆建工重庆西站TOD项目部</v>
      </c>
      <c r="J5360" s="121" t="str">
        <f>VLOOKUP(B5360,辅助信息!E:I,4,FALSE)</f>
        <v>卢庆江</v>
      </c>
      <c r="K5360" s="121">
        <f>VLOOKUP(J5360,辅助信息!H:I,2,FALSE)</f>
        <v>18883488177</v>
      </c>
      <c r="L5360" s="123" t="str">
        <f>VLOOKUP(B5360,辅助信息!E:J,6,FALSE)</f>
        <v>炉批号尽可能不要多</v>
      </c>
      <c r="O5360" s="63" t="str">
        <f ca="1" t="shared" si="252"/>
        <v/>
      </c>
      <c r="P5360" s="63" t="str">
        <f ca="1" t="shared" si="253"/>
        <v/>
      </c>
      <c r="Q5360" s="29" t="str">
        <f>VLOOKUP(B5360,辅助信息!E:M,9,FALSE)</f>
        <v>ZTWM-CDGS-XS-2025-0029-中铁三局集团有限公司-西渝高铁康渝段站房四标项目</v>
      </c>
      <c r="R5360" s="29" t="str">
        <f>_xlfn._xlws.FILTER(辅助信息!D:D,辅助信息!E:E=B5360)</f>
        <v>中铁三局集团西渝高铁康渝段站房四标工程</v>
      </c>
    </row>
    <row r="5361" spans="2:18">
      <c r="B5361" s="137" t="s">
        <v>228</v>
      </c>
      <c r="C5361" s="71">
        <v>45968</v>
      </c>
      <c r="D5361" s="121" t="str">
        <f>VLOOKUP(B5361,辅助信息!E:K,7,FALSE)</f>
        <v>JWDDCD2025092400190</v>
      </c>
      <c r="E5361" s="121" t="str">
        <f>VLOOKUP(F5361,辅助信息!A:B,2,FALSE)</f>
        <v>螺纹钢</v>
      </c>
      <c r="F5361" s="121" t="s">
        <v>27</v>
      </c>
      <c r="G5361" s="122">
        <v>10</v>
      </c>
      <c r="H5361" s="135" t="str">
        <f>IF(SUMIFS('[1]2025年已发货'!$E:$E,'[1]2025年已发货'!$F:$F,C5361,'[1]2025年已发货'!$C:$C,F5361,'[1]2025年已发货'!$G:$G,I5361,'[1]2025年已发货'!$H:$H,J5361)=0,"未发货",SUMIFS('[1]2025年已发货'!$E:$E,'[1]2025年已发货'!$F:$F,C5361,'[1]2025年已发货'!$C:$C,F5361,'[1]2025年已发货'!$G:$G,I5361,'[1]2025年已发货'!$H:$H,J5361))</f>
        <v>未发货</v>
      </c>
      <c r="I5361" s="157" t="str">
        <f>VLOOKUP(B5361,辅助信息!E:I,3,FALSE)</f>
        <v>(五冶钢构龙泉东洪片区70亩住宅、商业及配套工程项目二标段)成都市龙泉驿外东洪路地铁2号线惠王陵地铁C口</v>
      </c>
      <c r="J5361" s="121" t="str">
        <f>VLOOKUP(B5361,辅助信息!E:I,4,FALSE)</f>
        <v>蒋嗣伟</v>
      </c>
      <c r="K5361" s="121">
        <f>VLOOKUP(J5361,辅助信息!H:I,2,FALSE)</f>
        <v>15014331252</v>
      </c>
      <c r="L5361" s="123">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spans="2:18">
      <c r="B5362" s="137" t="s">
        <v>228</v>
      </c>
      <c r="C5362" s="71">
        <v>45968</v>
      </c>
      <c r="D5362" s="121" t="str">
        <f>VLOOKUP(B5362,辅助信息!E:K,7,FALSE)</f>
        <v>JWDDCD2025092400190</v>
      </c>
      <c r="E5362" s="121" t="str">
        <f>VLOOKUP(F5362,辅助信息!A:B,2,FALSE)</f>
        <v>螺纹钢</v>
      </c>
      <c r="F5362" s="121" t="s">
        <v>19</v>
      </c>
      <c r="G5362" s="122">
        <v>10</v>
      </c>
      <c r="H5362" s="135" t="str">
        <f>IF(SUMIFS('[1]2025年已发货'!$E:$E,'[1]2025年已发货'!$F:$F,C5362,'[1]2025年已发货'!$C:$C,F5362,'[1]2025年已发货'!$G:$G,I5362,'[1]2025年已发货'!$H:$H,J5362)=0,"未发货",SUMIFS('[1]2025年已发货'!$E:$E,'[1]2025年已发货'!$F:$F,C5362,'[1]2025年已发货'!$C:$C,F5362,'[1]2025年已发货'!$G:$G,I5362,'[1]2025年已发货'!$H:$H,J5362))</f>
        <v>未发货</v>
      </c>
      <c r="I5362" s="157" t="str">
        <f>VLOOKUP(B5362,辅助信息!E:I,3,FALSE)</f>
        <v>(五冶钢构龙泉东洪片区70亩住宅、商业及配套工程项目二标段)成都市龙泉驿外东洪路地铁2号线惠王陵地铁C口</v>
      </c>
      <c r="J5362" s="121" t="str">
        <f>VLOOKUP(B5362,辅助信息!E:I,4,FALSE)</f>
        <v>蒋嗣伟</v>
      </c>
      <c r="K5362" s="121">
        <f>VLOOKUP(J5362,辅助信息!H:I,2,FALSE)</f>
        <v>15014331252</v>
      </c>
      <c r="L5362" s="123">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spans="2:18">
      <c r="B5363" s="137" t="s">
        <v>228</v>
      </c>
      <c r="C5363" s="71">
        <v>45968</v>
      </c>
      <c r="D5363" s="121" t="str">
        <f>VLOOKUP(B5363,辅助信息!E:K,7,FALSE)</f>
        <v>JWDDCD2025092400190</v>
      </c>
      <c r="E5363" s="121" t="str">
        <f>VLOOKUP(F5363,辅助信息!A:B,2,FALSE)</f>
        <v>螺纹钢</v>
      </c>
      <c r="F5363" s="121" t="s">
        <v>32</v>
      </c>
      <c r="G5363" s="122">
        <v>15</v>
      </c>
      <c r="H5363" s="135" t="str">
        <f>IF(SUMIFS('[1]2025年已发货'!$E:$E,'[1]2025年已发货'!$F:$F,C5363,'[1]2025年已发货'!$C:$C,F5363,'[1]2025年已发货'!$G:$G,I5363,'[1]2025年已发货'!$H:$H,J5363)=0,"未发货",SUMIFS('[1]2025年已发货'!$E:$E,'[1]2025年已发货'!$F:$F,C5363,'[1]2025年已发货'!$C:$C,F5363,'[1]2025年已发货'!$G:$G,I5363,'[1]2025年已发货'!$H:$H,J5363))</f>
        <v>未发货</v>
      </c>
      <c r="I5363" s="157" t="str">
        <f>VLOOKUP(B5363,辅助信息!E:I,3,FALSE)</f>
        <v>(五冶钢构龙泉东洪片区70亩住宅、商业及配套工程项目二标段)成都市龙泉驿外东洪路地铁2号线惠王陵地铁C口</v>
      </c>
      <c r="J5363" s="121" t="str">
        <f>VLOOKUP(B5363,辅助信息!E:I,4,FALSE)</f>
        <v>蒋嗣伟</v>
      </c>
      <c r="K5363" s="121">
        <f>VLOOKUP(J5363,辅助信息!H:I,2,FALSE)</f>
        <v>15014331252</v>
      </c>
      <c r="L5363" s="123">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spans="2:18">
      <c r="B5364" s="137" t="s">
        <v>228</v>
      </c>
      <c r="C5364" s="71">
        <v>45968</v>
      </c>
      <c r="D5364" s="121" t="str">
        <f>VLOOKUP(B5364,辅助信息!E:K,7,FALSE)</f>
        <v>JWDDCD2025092400190</v>
      </c>
      <c r="E5364" s="121" t="str">
        <f>VLOOKUP(F5364,辅助信息!A:B,2,FALSE)</f>
        <v>螺纹钢</v>
      </c>
      <c r="F5364" s="121" t="s">
        <v>30</v>
      </c>
      <c r="G5364" s="122">
        <v>27.5</v>
      </c>
      <c r="H5364" s="135" t="str">
        <f>IF(SUMIFS('[1]2025年已发货'!$E:$E,'[1]2025年已发货'!$F:$F,C5364,'[1]2025年已发货'!$C:$C,F5364,'[1]2025年已发货'!$G:$G,I5364,'[1]2025年已发货'!$H:$H,J5364)=0,"未发货",SUMIFS('[1]2025年已发货'!$E:$E,'[1]2025年已发货'!$F:$F,C5364,'[1]2025年已发货'!$C:$C,F5364,'[1]2025年已发货'!$G:$G,I5364,'[1]2025年已发货'!$H:$H,J5364))</f>
        <v>未发货</v>
      </c>
      <c r="I5364" s="157" t="str">
        <f>VLOOKUP(B5364,辅助信息!E:I,3,FALSE)</f>
        <v>(五冶钢构龙泉东洪片区70亩住宅、商业及配套工程项目二标段)成都市龙泉驿外东洪路地铁2号线惠王陵地铁C口</v>
      </c>
      <c r="J5364" s="121" t="str">
        <f>VLOOKUP(B5364,辅助信息!E:I,4,FALSE)</f>
        <v>蒋嗣伟</v>
      </c>
      <c r="K5364" s="121">
        <f>VLOOKUP(J5364,辅助信息!H:I,2,FALSE)</f>
        <v>15014331252</v>
      </c>
      <c r="L5364" s="123">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spans="2:18">
      <c r="B5365" s="137" t="s">
        <v>228</v>
      </c>
      <c r="C5365" s="71">
        <v>45968</v>
      </c>
      <c r="D5365" s="121" t="str">
        <f>VLOOKUP(B5365,辅助信息!E:K,7,FALSE)</f>
        <v>JWDDCD2025092400190</v>
      </c>
      <c r="E5365" s="121" t="str">
        <f>VLOOKUP(F5365,辅助信息!A:B,2,FALSE)</f>
        <v>螺纹钢</v>
      </c>
      <c r="F5365" s="121" t="s">
        <v>28</v>
      </c>
      <c r="G5365" s="122">
        <v>7.5</v>
      </c>
      <c r="H5365" s="135" t="str">
        <f>IF(SUMIFS('[1]2025年已发货'!$E:$E,'[1]2025年已发货'!$F:$F,C5365,'[1]2025年已发货'!$C:$C,F5365,'[1]2025年已发货'!$G:$G,I5365,'[1]2025年已发货'!$H:$H,J5365)=0,"未发货",SUMIFS('[1]2025年已发货'!$E:$E,'[1]2025年已发货'!$F:$F,C5365,'[1]2025年已发货'!$C:$C,F5365,'[1]2025年已发货'!$G:$G,I5365,'[1]2025年已发货'!$H:$H,J5365))</f>
        <v>未发货</v>
      </c>
      <c r="I5365" s="157" t="str">
        <f>VLOOKUP(B5365,辅助信息!E:I,3,FALSE)</f>
        <v>(五冶钢构龙泉东洪片区70亩住宅、商业及配套工程项目二标段)成都市龙泉驿外东洪路地铁2号线惠王陵地铁C口</v>
      </c>
      <c r="J5365" s="121" t="str">
        <f>VLOOKUP(B5365,辅助信息!E:I,4,FALSE)</f>
        <v>蒋嗣伟</v>
      </c>
      <c r="K5365" s="121">
        <f>VLOOKUP(J5365,辅助信息!H:I,2,FALSE)</f>
        <v>15014331252</v>
      </c>
      <c r="L5365" s="123">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spans="2:18">
      <c r="B5366" s="137" t="s">
        <v>215</v>
      </c>
      <c r="C5366" s="71">
        <v>45968</v>
      </c>
      <c r="D5366" s="121" t="str">
        <f>VLOOKUP(B5366,辅助信息!E:K,7,FALSE)</f>
        <v>JWDDCD2025102100486</v>
      </c>
      <c r="E5366" s="121" t="str">
        <f>VLOOKUP(F5366,辅助信息!A:B,2,FALSE)</f>
        <v>盘螺</v>
      </c>
      <c r="F5366" s="121" t="s">
        <v>26</v>
      </c>
      <c r="G5366" s="122">
        <v>8</v>
      </c>
      <c r="H5366" s="135"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7" t="str">
        <f>VLOOKUP(B5366,辅助信息!E:I,3,FALSE)</f>
        <v>(五冶建设龙泉驿一医院配套建设工程)成都市龙泉驿区董朗路69号龙泉驿一医院5号门</v>
      </c>
      <c r="J5366" s="121" t="str">
        <f>VLOOKUP(B5366,辅助信息!E:I,4,FALSE)</f>
        <v>孙敏</v>
      </c>
      <c r="K5366" s="121">
        <f>VLOOKUP(J5366,辅助信息!H:I,2,FALSE)</f>
        <v>13617695006</v>
      </c>
      <c r="L5366" s="123" t="str">
        <f>VLOOKUP(B5366,辅助信息!E:J,6,FALSE)</f>
        <v>联系实际收货人（孙敏13617695006）五冶建设送货单,6份材质书,锈货不收，装货前联系收货人核实到场规格,没提前告知进场规格现场不给予接收</v>
      </c>
      <c r="O5366" s="63" t="str">
        <f ca="1" t="shared" si="252"/>
        <v/>
      </c>
      <c r="P5366" s="63" t="str">
        <f ca="1" t="shared" si="253"/>
        <v/>
      </c>
      <c r="Q5366" s="29" t="str">
        <f>VLOOKUP(B5366,辅助信息!E:M,9,FALSE)</f>
        <v>ZTWM-CDGS-XS-2025-0073-五冶天府-成都怡心湖片区及龙泉驿医院等项目</v>
      </c>
      <c r="R5366" s="29" t="str">
        <f>_xlfn._xlws.FILTER(辅助信息!D:D,辅助信息!E:E=B5366)</f>
        <v>五冶建设龙泉驿一医院配套建设工程</v>
      </c>
    </row>
    <row r="5367" spans="2:18">
      <c r="B5367" s="137" t="s">
        <v>215</v>
      </c>
      <c r="C5367" s="71">
        <v>45968</v>
      </c>
      <c r="D5367" s="121" t="str">
        <f>VLOOKUP(B5367,辅助信息!E:K,7,FALSE)</f>
        <v>JWDDCD2025102100486</v>
      </c>
      <c r="E5367" s="121" t="str">
        <f>VLOOKUP(F5367,辅助信息!A:B,2,FALSE)</f>
        <v>螺纹钢</v>
      </c>
      <c r="F5367" s="121" t="s">
        <v>27</v>
      </c>
      <c r="G5367" s="122">
        <v>6</v>
      </c>
      <c r="H5367" s="135"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7" t="str">
        <f>VLOOKUP(B5367,辅助信息!E:I,3,FALSE)</f>
        <v>(五冶建设龙泉驿一医院配套建设工程)成都市龙泉驿区董朗路69号龙泉驿一医院5号门</v>
      </c>
      <c r="J5367" s="121" t="str">
        <f>VLOOKUP(B5367,辅助信息!E:I,4,FALSE)</f>
        <v>孙敏</v>
      </c>
      <c r="K5367" s="121">
        <f>VLOOKUP(J5367,辅助信息!H:I,2,FALSE)</f>
        <v>13617695006</v>
      </c>
      <c r="L5367" s="123" t="str">
        <f>VLOOKUP(B5367,辅助信息!E:J,6,FALSE)</f>
        <v>联系实际收货人（孙敏13617695006）五冶建设送货单,6份材质书,锈货不收，装货前联系收货人核实到场规格,没提前告知进场规格现场不给予接收</v>
      </c>
      <c r="O5367" s="63" t="str">
        <f ca="1" t="shared" si="252"/>
        <v/>
      </c>
      <c r="P5367" s="63" t="str">
        <f ca="1" t="shared" si="253"/>
        <v/>
      </c>
      <c r="Q5367" s="29" t="str">
        <f>VLOOKUP(B5367,辅助信息!E:M,9,FALSE)</f>
        <v>ZTWM-CDGS-XS-2025-0073-五冶天府-成都怡心湖片区及龙泉驿医院等项目</v>
      </c>
      <c r="R5367" s="29" t="str">
        <f>_xlfn._xlws.FILTER(辅助信息!D:D,辅助信息!E:E=B5367)</f>
        <v>五冶建设龙泉驿一医院配套建设工程</v>
      </c>
    </row>
    <row r="5368" spans="2:18">
      <c r="B5368" s="137" t="s">
        <v>215</v>
      </c>
      <c r="C5368" s="71">
        <v>45968</v>
      </c>
      <c r="D5368" s="121" t="str">
        <f>VLOOKUP(B5368,辅助信息!E:K,7,FALSE)</f>
        <v>JWDDCD2025102100486</v>
      </c>
      <c r="E5368" s="121" t="str">
        <f>VLOOKUP(F5368,辅助信息!A:B,2,FALSE)</f>
        <v>螺纹钢</v>
      </c>
      <c r="F5368" s="121" t="s">
        <v>32</v>
      </c>
      <c r="G5368" s="122">
        <v>2.5</v>
      </c>
      <c r="H5368" s="135" t="str">
        <f>IF(SUMIFS('[1]2025年已发货'!$E:$E,'[1]2025年已发货'!$F:$F,C5368,'[1]2025年已发货'!$C:$C,F5368,'[1]2025年已发货'!$G:$G,I5368,'[1]2025年已发货'!$H:$H,J5368)=0,"未发货",SUMIFS('[1]2025年已发货'!$E:$E,'[1]2025年已发货'!$F:$F,C5368,'[1]2025年已发货'!$C:$C,F5368,'[1]2025年已发货'!$G:$G,I5368,'[1]2025年已发货'!$H:$H,J5368))</f>
        <v>未发货</v>
      </c>
      <c r="I5368" s="157" t="str">
        <f>VLOOKUP(B5368,辅助信息!E:I,3,FALSE)</f>
        <v>(五冶建设龙泉驿一医院配套建设工程)成都市龙泉驿区董朗路69号龙泉驿一医院5号门</v>
      </c>
      <c r="J5368" s="121" t="str">
        <f>VLOOKUP(B5368,辅助信息!E:I,4,FALSE)</f>
        <v>孙敏</v>
      </c>
      <c r="K5368" s="121">
        <f>VLOOKUP(J5368,辅助信息!H:I,2,FALSE)</f>
        <v>13617695006</v>
      </c>
      <c r="L5368" s="123" t="str">
        <f>VLOOKUP(B5368,辅助信息!E:J,6,FALSE)</f>
        <v>联系实际收货人（孙敏13617695006）五冶建设送货单,6份材质书,锈货不收，装货前联系收货人核实到场规格,没提前告知进场规格现场不给予接收</v>
      </c>
      <c r="O5368" s="63" t="str">
        <f ca="1" t="shared" si="252"/>
        <v/>
      </c>
      <c r="P5368" s="63" t="str">
        <f ca="1" t="shared" si="253"/>
        <v/>
      </c>
      <c r="Q5368" s="29" t="str">
        <f>VLOOKUP(B5368,辅助信息!E:M,9,FALSE)</f>
        <v>ZTWM-CDGS-XS-2025-0073-五冶天府-成都怡心湖片区及龙泉驿医院等项目</v>
      </c>
      <c r="R5368" s="29" t="str">
        <f>_xlfn._xlws.FILTER(辅助信息!D:D,辅助信息!E:E=B5368)</f>
        <v>五冶建设龙泉驿一医院配套建设工程</v>
      </c>
    </row>
    <row r="5369" spans="2:18">
      <c r="B5369" s="137" t="s">
        <v>215</v>
      </c>
      <c r="C5369" s="71">
        <v>45968</v>
      </c>
      <c r="D5369" s="121" t="str">
        <f>VLOOKUP(B5369,辅助信息!E:K,7,FALSE)</f>
        <v>JWDDCD2025102100486</v>
      </c>
      <c r="E5369" s="121" t="str">
        <f>VLOOKUP(F5369,辅助信息!A:B,2,FALSE)</f>
        <v>螺纹钢</v>
      </c>
      <c r="F5369" s="121" t="s">
        <v>30</v>
      </c>
      <c r="G5369" s="122">
        <v>2.5</v>
      </c>
      <c r="H5369" s="135"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7" t="str">
        <f>VLOOKUP(B5369,辅助信息!E:I,3,FALSE)</f>
        <v>(五冶建设龙泉驿一医院配套建设工程)成都市龙泉驿区董朗路69号龙泉驿一医院5号门</v>
      </c>
      <c r="J5369" s="121" t="str">
        <f>VLOOKUP(B5369,辅助信息!E:I,4,FALSE)</f>
        <v>孙敏</v>
      </c>
      <c r="K5369" s="121">
        <f>VLOOKUP(J5369,辅助信息!H:I,2,FALSE)</f>
        <v>13617695006</v>
      </c>
      <c r="L5369" s="123" t="str">
        <f>VLOOKUP(B5369,辅助信息!E:J,6,FALSE)</f>
        <v>联系实际收货人（孙敏13617695006）五冶建设送货单,6份材质书,锈货不收，装货前联系收货人核实到场规格,没提前告知进场规格现场不给予接收</v>
      </c>
      <c r="O5369" s="63" t="str">
        <f ca="1" t="shared" si="252"/>
        <v/>
      </c>
      <c r="P5369" s="63" t="str">
        <f ca="1" t="shared" si="253"/>
        <v/>
      </c>
      <c r="Q5369" s="29" t="str">
        <f>VLOOKUP(B5369,辅助信息!E:M,9,FALSE)</f>
        <v>ZTWM-CDGS-XS-2025-0073-五冶天府-成都怡心湖片区及龙泉驿医院等项目</v>
      </c>
      <c r="R5369" s="29" t="str">
        <f>_xlfn._xlws.FILTER(辅助信息!D:D,辅助信息!E:E=B5369)</f>
        <v>五冶建设龙泉驿一医院配套建设工程</v>
      </c>
    </row>
    <row r="5370" spans="2:18">
      <c r="B5370" s="137" t="s">
        <v>215</v>
      </c>
      <c r="C5370" s="71">
        <v>45968</v>
      </c>
      <c r="D5370" s="121" t="str">
        <f>VLOOKUP(B5370,辅助信息!E:K,7,FALSE)</f>
        <v>JWDDCD2025102100486</v>
      </c>
      <c r="E5370" s="121" t="str">
        <f>VLOOKUP(F5370,辅助信息!A:B,2,FALSE)</f>
        <v>螺纹钢</v>
      </c>
      <c r="F5370" s="121" t="s">
        <v>33</v>
      </c>
      <c r="G5370" s="122">
        <v>2.5</v>
      </c>
      <c r="H5370" s="135" t="str">
        <f>IF(SUMIFS('[1]2025年已发货'!$E:$E,'[1]2025年已发货'!$F:$F,C5370,'[1]2025年已发货'!$C:$C,F5370,'[1]2025年已发货'!$G:$G,I5370,'[1]2025年已发货'!$H:$H,J5370)=0,"未发货",SUMIFS('[1]2025年已发货'!$E:$E,'[1]2025年已发货'!$F:$F,C5370,'[1]2025年已发货'!$C:$C,F5370,'[1]2025年已发货'!$G:$G,I5370,'[1]2025年已发货'!$H:$H,J5370))</f>
        <v>未发货</v>
      </c>
      <c r="I5370" s="157" t="str">
        <f>VLOOKUP(B5370,辅助信息!E:I,3,FALSE)</f>
        <v>(五冶建设龙泉驿一医院配套建设工程)成都市龙泉驿区董朗路69号龙泉驿一医院5号门</v>
      </c>
      <c r="J5370" s="121" t="str">
        <f>VLOOKUP(B5370,辅助信息!E:I,4,FALSE)</f>
        <v>孙敏</v>
      </c>
      <c r="K5370" s="121">
        <f>VLOOKUP(J5370,辅助信息!H:I,2,FALSE)</f>
        <v>13617695006</v>
      </c>
      <c r="L5370" s="123" t="str">
        <f>VLOOKUP(B5370,辅助信息!E:J,6,FALSE)</f>
        <v>联系实际收货人（孙敏13617695006）五冶建设送货单,6份材质书,锈货不收，装货前联系收货人核实到场规格,没提前告知进场规格现场不给予接收</v>
      </c>
      <c r="O5370" s="63" t="str">
        <f ca="1" t="shared" si="252"/>
        <v/>
      </c>
      <c r="P5370" s="63" t="str">
        <f ca="1" t="shared" si="253"/>
        <v/>
      </c>
      <c r="Q5370" s="29" t="str">
        <f>VLOOKUP(B5370,辅助信息!E:M,9,FALSE)</f>
        <v>ZTWM-CDGS-XS-2025-0073-五冶天府-成都怡心湖片区及龙泉驿医院等项目</v>
      </c>
      <c r="R5370" s="29" t="str">
        <f>_xlfn._xlws.FILTER(辅助信息!D:D,辅助信息!E:E=B5370)</f>
        <v>五冶建设龙泉驿一医院配套建设工程</v>
      </c>
    </row>
    <row r="5371" spans="2:18">
      <c r="B5371" s="137" t="s">
        <v>215</v>
      </c>
      <c r="C5371" s="71">
        <v>45968</v>
      </c>
      <c r="D5371" s="121" t="str">
        <f>VLOOKUP(B5371,辅助信息!E:K,7,FALSE)</f>
        <v>JWDDCD2025102100486</v>
      </c>
      <c r="E5371" s="121" t="str">
        <f>VLOOKUP(F5371,辅助信息!A:B,2,FALSE)</f>
        <v>螺纹钢</v>
      </c>
      <c r="F5371" s="121" t="s">
        <v>28</v>
      </c>
      <c r="G5371" s="122">
        <v>2.5</v>
      </c>
      <c r="H5371" s="135" t="str">
        <f>IF(SUMIFS('[1]2025年已发货'!$E:$E,'[1]2025年已发货'!$F:$F,C5371,'[1]2025年已发货'!$C:$C,F5371,'[1]2025年已发货'!$G:$G,I5371,'[1]2025年已发货'!$H:$H,J5371)=0,"未发货",SUMIFS('[1]2025年已发货'!$E:$E,'[1]2025年已发货'!$F:$F,C5371,'[1]2025年已发货'!$C:$C,F5371,'[1]2025年已发货'!$G:$G,I5371,'[1]2025年已发货'!$H:$H,J5371))</f>
        <v>未发货</v>
      </c>
      <c r="I5371" s="157" t="str">
        <f>VLOOKUP(B5371,辅助信息!E:I,3,FALSE)</f>
        <v>(五冶建设龙泉驿一医院配套建设工程)成都市龙泉驿区董朗路69号龙泉驿一医院5号门</v>
      </c>
      <c r="J5371" s="121" t="str">
        <f>VLOOKUP(B5371,辅助信息!E:I,4,FALSE)</f>
        <v>孙敏</v>
      </c>
      <c r="K5371" s="121">
        <f>VLOOKUP(J5371,辅助信息!H:I,2,FALSE)</f>
        <v>13617695006</v>
      </c>
      <c r="L5371" s="123" t="str">
        <f>VLOOKUP(B5371,辅助信息!E:J,6,FALSE)</f>
        <v>联系实际收货人（孙敏13617695006）五冶建设送货单,6份材质书,锈货不收，装货前联系收货人核实到场规格,没提前告知进场规格现场不给予接收</v>
      </c>
      <c r="O5371" s="63" t="str">
        <f ca="1" t="shared" si="252"/>
        <v/>
      </c>
      <c r="P5371" s="63" t="str">
        <f ca="1" t="shared" si="253"/>
        <v/>
      </c>
      <c r="Q5371" s="29" t="str">
        <f>VLOOKUP(B5371,辅助信息!E:M,9,FALSE)</f>
        <v>ZTWM-CDGS-XS-2025-0073-五冶天府-成都怡心湖片区及龙泉驿医院等项目</v>
      </c>
      <c r="R5371" s="29" t="str">
        <f>_xlfn._xlws.FILTER(辅助信息!D:D,辅助信息!E:E=B5371)</f>
        <v>五冶建设龙泉驿一医院配套建设工程</v>
      </c>
    </row>
    <row r="5372" spans="2:18">
      <c r="B5372" s="137" t="s">
        <v>215</v>
      </c>
      <c r="C5372" s="71">
        <v>45968</v>
      </c>
      <c r="D5372" s="121" t="str">
        <f>VLOOKUP(B5372,辅助信息!E:K,7,FALSE)</f>
        <v>JWDDCD2025102100486</v>
      </c>
      <c r="E5372" s="121" t="str">
        <f>VLOOKUP(F5372,辅助信息!A:B,2,FALSE)</f>
        <v>螺纹钢</v>
      </c>
      <c r="F5372" s="121" t="s">
        <v>58</v>
      </c>
      <c r="G5372" s="122">
        <v>10</v>
      </c>
      <c r="H5372" s="135"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7" t="str">
        <f>VLOOKUP(B5372,辅助信息!E:I,3,FALSE)</f>
        <v>(五冶建设龙泉驿一医院配套建设工程)成都市龙泉驿区董朗路69号龙泉驿一医院5号门</v>
      </c>
      <c r="J5372" s="121" t="str">
        <f>VLOOKUP(B5372,辅助信息!E:I,4,FALSE)</f>
        <v>孙敏</v>
      </c>
      <c r="K5372" s="121">
        <f>VLOOKUP(J5372,辅助信息!H:I,2,FALSE)</f>
        <v>13617695006</v>
      </c>
      <c r="L5372" s="123" t="str">
        <f>VLOOKUP(B5372,辅助信息!E:J,6,FALSE)</f>
        <v>联系实际收货人（孙敏13617695006）五冶建设送货单,6份材质书,锈货不收，装货前联系收货人核实到场规格,没提前告知进场规格现场不给予接收</v>
      </c>
      <c r="O5372" s="63" t="str">
        <f ca="1" t="shared" si="252"/>
        <v/>
      </c>
      <c r="P5372" s="63" t="str">
        <f ca="1" t="shared" si="253"/>
        <v/>
      </c>
      <c r="Q5372" s="29" t="str">
        <f>VLOOKUP(B5372,辅助信息!E:M,9,FALSE)</f>
        <v>ZTWM-CDGS-XS-2025-0073-五冶天府-成都怡心湖片区及龙泉驿医院等项目</v>
      </c>
      <c r="R5372" s="29" t="str">
        <f>_xlfn._xlws.FILTER(辅助信息!D:D,辅助信息!E:E=B5372)</f>
        <v>五冶建设龙泉驿一医院配套建设工程</v>
      </c>
    </row>
    <row r="5373" spans="2:18">
      <c r="B5373" s="137" t="s">
        <v>215</v>
      </c>
      <c r="C5373" s="71">
        <v>45968</v>
      </c>
      <c r="D5373" s="121" t="str">
        <f>VLOOKUP(B5373,辅助信息!E:K,7,FALSE)</f>
        <v>JWDDCD2025102100486</v>
      </c>
      <c r="E5373" s="121" t="str">
        <f>VLOOKUP(F5373,辅助信息!A:B,2,FALSE)</f>
        <v>螺纹钢</v>
      </c>
      <c r="F5373" s="121" t="s">
        <v>46</v>
      </c>
      <c r="G5373" s="122">
        <v>10</v>
      </c>
      <c r="H5373" s="135" t="str">
        <f>IF(SUMIFS('[1]2025年已发货'!$E:$E,'[1]2025年已发货'!$F:$F,C5373,'[1]2025年已发货'!$C:$C,F5373,'[1]2025年已发货'!$G:$G,I5373,'[1]2025年已发货'!$H:$H,J5373)=0,"未发货",SUMIFS('[1]2025年已发货'!$E:$E,'[1]2025年已发货'!$F:$F,C5373,'[1]2025年已发货'!$C:$C,F5373,'[1]2025年已发货'!$G:$G,I5373,'[1]2025年已发货'!$H:$H,J5373))</f>
        <v>未发货</v>
      </c>
      <c r="I5373" s="157" t="str">
        <f>VLOOKUP(B5373,辅助信息!E:I,3,FALSE)</f>
        <v>(五冶建设龙泉驿一医院配套建设工程)成都市龙泉驿区董朗路69号龙泉驿一医院5号门</v>
      </c>
      <c r="J5373" s="121" t="str">
        <f>VLOOKUP(B5373,辅助信息!E:I,4,FALSE)</f>
        <v>孙敏</v>
      </c>
      <c r="K5373" s="121">
        <f>VLOOKUP(J5373,辅助信息!H:I,2,FALSE)</f>
        <v>13617695006</v>
      </c>
      <c r="L5373" s="123" t="str">
        <f>VLOOKUP(B5373,辅助信息!E:J,6,FALSE)</f>
        <v>联系实际收货人（孙敏13617695006）五冶建设送货单,6份材质书,锈货不收，装货前联系收货人核实到场规格,没提前告知进场规格现场不给予接收</v>
      </c>
      <c r="O5373" s="63" t="str">
        <f ca="1" t="shared" si="252"/>
        <v/>
      </c>
      <c r="P5373" s="63" t="str">
        <f ca="1" t="shared" si="253"/>
        <v/>
      </c>
      <c r="Q5373" s="29" t="str">
        <f>VLOOKUP(B5373,辅助信息!E:M,9,FALSE)</f>
        <v>ZTWM-CDGS-XS-2025-0073-五冶天府-成都怡心湖片区及龙泉驿医院等项目</v>
      </c>
      <c r="R5373" s="29" t="str">
        <f>_xlfn._xlws.FILTER(辅助信息!D:D,辅助信息!E:E=B5373)</f>
        <v>五冶建设龙泉驿一医院配套建设工程</v>
      </c>
    </row>
    <row r="5374" spans="2:18">
      <c r="B5374" s="137" t="s">
        <v>215</v>
      </c>
      <c r="C5374" s="71">
        <v>45968</v>
      </c>
      <c r="D5374" s="121" t="str">
        <f>VLOOKUP(B5374,辅助信息!E:K,7,FALSE)</f>
        <v>JWDDCD2025102100486</v>
      </c>
      <c r="E5374" s="121" t="str">
        <f>VLOOKUP(F5374,辅助信息!A:B,2,FALSE)</f>
        <v>螺纹钢</v>
      </c>
      <c r="F5374" s="121" t="s">
        <v>22</v>
      </c>
      <c r="G5374" s="122">
        <v>32</v>
      </c>
      <c r="H5374" s="135" t="str">
        <f>IF(SUMIFS('[1]2025年已发货'!$E:$E,'[1]2025年已发货'!$F:$F,C5374,'[1]2025年已发货'!$C:$C,F5374,'[1]2025年已发货'!$G:$G,I5374,'[1]2025年已发货'!$H:$H,J5374)=0,"未发货",SUMIFS('[1]2025年已发货'!$E:$E,'[1]2025年已发货'!$F:$F,C5374,'[1]2025年已发货'!$C:$C,F5374,'[1]2025年已发货'!$G:$G,I5374,'[1]2025年已发货'!$H:$H,J5374))</f>
        <v>未发货</v>
      </c>
      <c r="I5374" s="157" t="str">
        <f>VLOOKUP(B5374,辅助信息!E:I,3,FALSE)</f>
        <v>(五冶建设龙泉驿一医院配套建设工程)成都市龙泉驿区董朗路69号龙泉驿一医院5号门</v>
      </c>
      <c r="J5374" s="121" t="str">
        <f>VLOOKUP(B5374,辅助信息!E:I,4,FALSE)</f>
        <v>孙敏</v>
      </c>
      <c r="K5374" s="121">
        <f>VLOOKUP(J5374,辅助信息!H:I,2,FALSE)</f>
        <v>13617695006</v>
      </c>
      <c r="L5374" s="123" t="str">
        <f>VLOOKUP(B5374,辅助信息!E:J,6,FALSE)</f>
        <v>联系实际收货人（孙敏13617695006）五冶建设送货单,6份材质书,锈货不收，装货前联系收货人核实到场规格,没提前告知进场规格现场不给予接收</v>
      </c>
      <c r="O5374" s="63" t="str">
        <f ca="1" t="shared" si="252"/>
        <v/>
      </c>
      <c r="P5374" s="63" t="str">
        <f ca="1" t="shared" si="253"/>
        <v/>
      </c>
      <c r="Q5374" s="29" t="str">
        <f>VLOOKUP(B5374,辅助信息!E:M,9,FALSE)</f>
        <v>ZTWM-CDGS-XS-2025-0073-五冶天府-成都怡心湖片区及龙泉驿医院等项目</v>
      </c>
      <c r="R5374" s="29" t="str">
        <f>_xlfn._xlws.FILTER(辅助信息!D:D,辅助信息!E:E=B5374)</f>
        <v>五冶建设龙泉驿一医院配套建设工程</v>
      </c>
    </row>
    <row r="5375" spans="2:18">
      <c r="B5375" s="136" t="s">
        <v>232</v>
      </c>
      <c r="C5375" s="71">
        <v>45968</v>
      </c>
      <c r="D5375" s="40" t="str">
        <f>VLOOKUP(B5375,辅助信息!E:K,7,FALSE)</f>
        <v>JWDDCD2025052800131</v>
      </c>
      <c r="E5375" s="40" t="str">
        <f>VLOOKUP(F5375,辅助信息!A:B,2,FALSE)</f>
        <v>螺纹钢</v>
      </c>
      <c r="F5375" s="40" t="s">
        <v>19</v>
      </c>
      <c r="G5375" s="36">
        <v>100</v>
      </c>
      <c r="H5375" s="147"/>
      <c r="I5375" s="39" t="str">
        <f>VLOOKUP(B5375,辅助信息!E:I,3,FALSE)</f>
        <v>（商投建工达州中医药科技园-2工区-2号桥）达州市通川区达州中医药职业学院犀牛大道北段</v>
      </c>
      <c r="J5375" s="40" t="str">
        <f>VLOOKUP(B5375,辅助信息!E:I,4,FALSE)</f>
        <v>李波</v>
      </c>
      <c r="K5375" s="40">
        <f>VLOOKUP(J5375,辅助信息!H:I,2,FALSE)</f>
        <v>18381899787</v>
      </c>
      <c r="L5375" s="110" t="str">
        <f>VLOOKUP(B5375,辅助信息!E:J,6,FALSE)</f>
        <v>控制炉批号！多了现场不收！,优先安排达钢,提前联系到场规格及数量</v>
      </c>
      <c r="O5375" s="63" t="str">
        <f ca="1" t="shared" si="252"/>
        <v/>
      </c>
      <c r="P5375" s="63" t="str">
        <f ca="1" t="shared" si="253"/>
        <v/>
      </c>
      <c r="Q5375" s="29" t="str">
        <f>VLOOKUP(B5375,辅助信息!E:M,9,FALSE)</f>
        <v>ZTWM-CDGS-XS-2024-0134-商投建工达州中医药科技成果示范园项目</v>
      </c>
      <c r="R5375" s="29" t="str">
        <f>_xlfn._xlws.FILTER(辅助信息!D:D,辅助信息!E:E=B5375)</f>
        <v>商投建工达州中医药科技园</v>
      </c>
    </row>
    <row r="5376" spans="2:18">
      <c r="B5376" s="136" t="s">
        <v>225</v>
      </c>
      <c r="C5376" s="71">
        <v>45968</v>
      </c>
      <c r="D5376" s="40" t="str">
        <f>VLOOKUP(B5376,辅助信息!E:K,7,FALSE)</f>
        <v>JWDDCD2025092400210</v>
      </c>
      <c r="E5376" s="40" t="str">
        <f>VLOOKUP(F5376,辅助信息!A:B,2,FALSE)</f>
        <v>盘螺</v>
      </c>
      <c r="F5376" s="40" t="s">
        <v>40</v>
      </c>
      <c r="G5376" s="36">
        <v>25</v>
      </c>
      <c r="H5376" s="147"/>
      <c r="I5376" s="39" t="str">
        <f>VLOOKUP(B5376,辅助信息!E:I,3,FALSE)</f>
        <v>(五冶钢构龙泉东洪片区85亩住宅、商业及配套工程项目一标段)成都市龙泉驿外东洪路地铁2号线惠王陵地铁C口</v>
      </c>
      <c r="J5376" s="40" t="str">
        <f>VLOOKUP(B5376,辅助信息!E:I,4,FALSE)</f>
        <v>岳工</v>
      </c>
      <c r="K5376" s="40">
        <f>VLOOKUP(J5376,辅助信息!H:I,2,FALSE)</f>
        <v>18599951655</v>
      </c>
      <c r="L5376" s="110">
        <f>VLOOKUP(B5376,辅助信息!E:J,6,FALSE)</f>
        <v>0</v>
      </c>
      <c r="O5376" s="63" t="str">
        <f ca="1" t="shared" si="252"/>
        <v/>
      </c>
      <c r="P5376" s="63"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spans="2:18">
      <c r="B5377" s="136" t="s">
        <v>225</v>
      </c>
      <c r="C5377" s="71">
        <v>45968</v>
      </c>
      <c r="D5377" s="40" t="str">
        <f>VLOOKUP(B5377,辅助信息!E:K,7,FALSE)</f>
        <v>JWDDCD2025092400210</v>
      </c>
      <c r="E5377" s="40" t="str">
        <f>VLOOKUP(F5377,辅助信息!A:B,2,FALSE)</f>
        <v>盘螺</v>
      </c>
      <c r="F5377" s="40" t="s">
        <v>41</v>
      </c>
      <c r="G5377" s="36">
        <v>15</v>
      </c>
      <c r="H5377" s="147"/>
      <c r="I5377" s="39" t="str">
        <f>VLOOKUP(B5377,辅助信息!E:I,3,FALSE)</f>
        <v>(五冶钢构龙泉东洪片区85亩住宅、商业及配套工程项目一标段)成都市龙泉驿外东洪路地铁2号线惠王陵地铁C口</v>
      </c>
      <c r="J5377" s="40" t="str">
        <f>VLOOKUP(B5377,辅助信息!E:I,4,FALSE)</f>
        <v>岳工</v>
      </c>
      <c r="K5377" s="40">
        <f>VLOOKUP(J5377,辅助信息!H:I,2,FALSE)</f>
        <v>18599951655</v>
      </c>
      <c r="L5377" s="110">
        <f>VLOOKUP(B5377,辅助信息!E:J,6,FALSE)</f>
        <v>0</v>
      </c>
      <c r="O5377" s="63" t="str">
        <f ca="1" t="shared" si="252"/>
        <v/>
      </c>
      <c r="P5377" s="63"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spans="2:18">
      <c r="B5378" s="136" t="s">
        <v>225</v>
      </c>
      <c r="C5378" s="71">
        <v>45968</v>
      </c>
      <c r="D5378" s="40" t="str">
        <f>VLOOKUP(B5378,辅助信息!E:K,7,FALSE)</f>
        <v>JWDDCD2025092400210</v>
      </c>
      <c r="E5378" s="40" t="str">
        <f>VLOOKUP(F5378,辅助信息!A:B,2,FALSE)</f>
        <v>螺纹钢</v>
      </c>
      <c r="F5378" s="40" t="s">
        <v>27</v>
      </c>
      <c r="G5378" s="36">
        <v>10</v>
      </c>
      <c r="H5378" s="147"/>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 t="shared" si="252"/>
        <v/>
      </c>
      <c r="P5378" s="63"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spans="2:18">
      <c r="B5379" s="136" t="s">
        <v>225</v>
      </c>
      <c r="C5379" s="71">
        <v>45968</v>
      </c>
      <c r="D5379" s="40" t="str">
        <f>VLOOKUP(B5379,辅助信息!E:K,7,FALSE)</f>
        <v>JWDDCD2025092400210</v>
      </c>
      <c r="E5379" s="40" t="str">
        <f>VLOOKUP(F5379,辅助信息!A:B,2,FALSE)</f>
        <v>螺纹钢</v>
      </c>
      <c r="F5379" s="40" t="s">
        <v>19</v>
      </c>
      <c r="G5379" s="36">
        <v>5</v>
      </c>
      <c r="H5379" s="147"/>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 t="shared" si="252"/>
        <v/>
      </c>
      <c r="P5379" s="63"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spans="2:18">
      <c r="B5380" s="136" t="s">
        <v>225</v>
      </c>
      <c r="C5380" s="71">
        <v>45968</v>
      </c>
      <c r="D5380" s="40" t="str">
        <f>VLOOKUP(B5380,辅助信息!E:K,7,FALSE)</f>
        <v>JWDDCD2025092400210</v>
      </c>
      <c r="E5380" s="40" t="str">
        <f>VLOOKUP(F5380,辅助信息!A:B,2,FALSE)</f>
        <v>螺纹钢</v>
      </c>
      <c r="F5380" s="40" t="s">
        <v>30</v>
      </c>
      <c r="G5380" s="36">
        <v>5</v>
      </c>
      <c r="H5380" s="147"/>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 t="shared" si="252"/>
        <v/>
      </c>
      <c r="P5380" s="63"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spans="2:18">
      <c r="B5381" s="136" t="s">
        <v>225</v>
      </c>
      <c r="C5381" s="71">
        <v>45968</v>
      </c>
      <c r="D5381" s="40" t="str">
        <f>VLOOKUP(B5381,辅助信息!E:K,7,FALSE)</f>
        <v>JWDDCD2025092400210</v>
      </c>
      <c r="E5381" s="40" t="str">
        <f>VLOOKUP(F5381,辅助信息!A:B,2,FALSE)</f>
        <v>螺纹钢</v>
      </c>
      <c r="F5381" s="40" t="s">
        <v>33</v>
      </c>
      <c r="G5381" s="36">
        <v>5</v>
      </c>
      <c r="H5381" s="147"/>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 t="shared" si="252"/>
        <v/>
      </c>
      <c r="P5381" s="63"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spans="2:18">
      <c r="B5382" s="136" t="s">
        <v>225</v>
      </c>
      <c r="C5382" s="71">
        <v>45968</v>
      </c>
      <c r="D5382" s="40" t="str">
        <f>VLOOKUP(B5382,辅助信息!E:K,7,FALSE)</f>
        <v>JWDDCD2025092400210</v>
      </c>
      <c r="E5382" s="40" t="str">
        <f>VLOOKUP(F5382,辅助信息!A:B,2,FALSE)</f>
        <v>螺纹钢</v>
      </c>
      <c r="F5382" s="40" t="s">
        <v>28</v>
      </c>
      <c r="G5382" s="36">
        <v>5</v>
      </c>
      <c r="H5382" s="147"/>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 t="shared" si="252"/>
        <v/>
      </c>
      <c r="P5382" s="63"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spans="2:18">
      <c r="B5383" s="136" t="s">
        <v>225</v>
      </c>
      <c r="C5383" s="71">
        <v>45968</v>
      </c>
      <c r="D5383" s="40" t="str">
        <f>VLOOKUP(B5383,辅助信息!E:K,7,FALSE)</f>
        <v>JWDDCD2025092400210</v>
      </c>
      <c r="E5383" s="40" t="str">
        <f>VLOOKUP(F5383,辅助信息!A:B,2,FALSE)</f>
        <v>盘螺</v>
      </c>
      <c r="F5383" s="40" t="s">
        <v>40</v>
      </c>
      <c r="G5383" s="36">
        <v>35</v>
      </c>
      <c r="H5383" s="147"/>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 t="shared" si="252"/>
        <v/>
      </c>
      <c r="P5383" s="63"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spans="2:18">
      <c r="B5384" s="136" t="s">
        <v>225</v>
      </c>
      <c r="C5384" s="71">
        <v>45968</v>
      </c>
      <c r="D5384" s="40" t="str">
        <f>VLOOKUP(B5384,辅助信息!E:K,7,FALSE)</f>
        <v>JWDDCD2025092400210</v>
      </c>
      <c r="E5384" s="40" t="str">
        <f>VLOOKUP(F5384,辅助信息!A:B,2,FALSE)</f>
        <v>螺纹钢</v>
      </c>
      <c r="F5384" s="40" t="s">
        <v>27</v>
      </c>
      <c r="G5384" s="36">
        <v>15</v>
      </c>
      <c r="H5384" s="147"/>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 t="shared" si="252"/>
        <v/>
      </c>
      <c r="P5384" s="63"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spans="2:18">
      <c r="B5385" s="136" t="s">
        <v>225</v>
      </c>
      <c r="C5385" s="71">
        <v>45968</v>
      </c>
      <c r="D5385" s="40" t="str">
        <f>VLOOKUP(B5385,辅助信息!E:K,7,FALSE)</f>
        <v>JWDDCD2025092400210</v>
      </c>
      <c r="E5385" s="40" t="str">
        <f>VLOOKUP(F5385,辅助信息!A:B,2,FALSE)</f>
        <v>螺纹钢</v>
      </c>
      <c r="F5385" s="40" t="s">
        <v>19</v>
      </c>
      <c r="G5385" s="36">
        <v>8</v>
      </c>
      <c r="H5385" s="147"/>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 t="shared" si="252"/>
        <v/>
      </c>
      <c r="P5385" s="63"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spans="2:18">
      <c r="B5386" s="136" t="s">
        <v>225</v>
      </c>
      <c r="C5386" s="71">
        <v>45968</v>
      </c>
      <c r="D5386" s="40" t="str">
        <f>VLOOKUP(B5386,辅助信息!E:K,7,FALSE)</f>
        <v>JWDDCD2025092400210</v>
      </c>
      <c r="E5386" s="40" t="str">
        <f>VLOOKUP(F5386,辅助信息!A:B,2,FALSE)</f>
        <v>螺纹钢</v>
      </c>
      <c r="F5386" s="40" t="s">
        <v>32</v>
      </c>
      <c r="G5386" s="36">
        <v>10</v>
      </c>
      <c r="H5386" s="147"/>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 t="shared" si="252"/>
        <v/>
      </c>
      <c r="P5386" s="63"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spans="2:18">
      <c r="B5387" s="136" t="s">
        <v>225</v>
      </c>
      <c r="C5387" s="71">
        <v>45968</v>
      </c>
      <c r="D5387" s="40" t="str">
        <f>VLOOKUP(B5387,辅助信息!E:K,7,FALSE)</f>
        <v>JWDDCD2025092400210</v>
      </c>
      <c r="E5387" s="40" t="str">
        <f>VLOOKUP(F5387,辅助信息!A:B,2,FALSE)</f>
        <v>螺纹钢</v>
      </c>
      <c r="F5387" s="40" t="s">
        <v>30</v>
      </c>
      <c r="G5387" s="36">
        <v>15</v>
      </c>
      <c r="H5387" s="147"/>
      <c r="I5387" s="39" t="str">
        <f>VLOOKUP(B5387,辅助信息!E:I,3,FALSE)</f>
        <v>(五冶钢构龙泉东洪片区85亩住宅、商业及配套工程项目一标段)成都市龙泉驿外东洪路地铁2号线惠王陵地铁C口</v>
      </c>
      <c r="J5387" s="40" t="str">
        <f>VLOOKUP(B5387,辅助信息!E:I,4,FALSE)</f>
        <v>岳工</v>
      </c>
      <c r="K5387" s="40">
        <f>VLOOKUP(J5387,辅助信息!H:I,2,FALSE)</f>
        <v>18599951655</v>
      </c>
      <c r="L5387" s="110">
        <f>VLOOKUP(B5387,辅助信息!E:J,6,FALSE)</f>
        <v>0</v>
      </c>
      <c r="O5387" s="63" t="str">
        <f ca="1" t="shared" si="252"/>
        <v/>
      </c>
      <c r="P5387" s="63" t="str">
        <f ca="1" t="shared" si="253"/>
        <v/>
      </c>
      <c r="Q5387" s="29" t="str">
        <f>VLOOKUP(B5387,辅助信息!E:M,9,FALSE)</f>
        <v>ZTWM-CDGS-XS-2025-0156-五冶钢构-2025年九月第一批次钢筋采购合同(三圣乡项目)-中铁物贸成都公司</v>
      </c>
      <c r="R5387" s="29" t="str">
        <f>_xlfn._xlws.FILTER(辅助信息!D:D,辅助信息!E:E=B5387)</f>
        <v>五冶钢构龙泉东洪片区(70亩、85亩)住宅、商业及配套工程项目</v>
      </c>
    </row>
    <row r="5388" spans="2:18">
      <c r="B5388" s="136" t="s">
        <v>225</v>
      </c>
      <c r="C5388" s="71">
        <v>45968</v>
      </c>
      <c r="D5388" s="40" t="str">
        <f>VLOOKUP(B5388,辅助信息!E:K,7,FALSE)</f>
        <v>JWDDCD2025092400210</v>
      </c>
      <c r="E5388" s="40" t="str">
        <f>VLOOKUP(F5388,辅助信息!A:B,2,FALSE)</f>
        <v>螺纹钢</v>
      </c>
      <c r="F5388" s="40" t="s">
        <v>33</v>
      </c>
      <c r="G5388" s="36">
        <v>7</v>
      </c>
      <c r="H5388" s="147"/>
      <c r="I5388" s="39" t="str">
        <f>VLOOKUP(B5388,辅助信息!E:I,3,FALSE)</f>
        <v>(五冶钢构龙泉东洪片区85亩住宅、商业及配套工程项目一标段)成都市龙泉驿外东洪路地铁2号线惠王陵地铁C口</v>
      </c>
      <c r="J5388" s="40" t="str">
        <f>VLOOKUP(B5388,辅助信息!E:I,4,FALSE)</f>
        <v>岳工</v>
      </c>
      <c r="K5388" s="40">
        <f>VLOOKUP(J5388,辅助信息!H:I,2,FALSE)</f>
        <v>18599951655</v>
      </c>
      <c r="L5388" s="110">
        <f>VLOOKUP(B5388,辅助信息!E:J,6,FALSE)</f>
        <v>0</v>
      </c>
      <c r="O5388" s="63" t="str">
        <f ca="1" t="shared" si="252"/>
        <v/>
      </c>
      <c r="P5388" s="63" t="str">
        <f ca="1" t="shared" si="253"/>
        <v/>
      </c>
      <c r="Q5388" s="29" t="str">
        <f>VLOOKUP(B5388,辅助信息!E:M,9,FALSE)</f>
        <v>ZTWM-CDGS-XS-2025-0156-五冶钢构-2025年九月第一批次钢筋采购合同(三圣乡项目)-中铁物贸成都公司</v>
      </c>
      <c r="R5388" s="29" t="str">
        <f>_xlfn._xlws.FILTER(辅助信息!D:D,辅助信息!E:E=B5388)</f>
        <v>五冶钢构龙泉东洪片区(70亩、85亩)住宅、商业及配套工程项目</v>
      </c>
    </row>
    <row r="5389" spans="2:18">
      <c r="B5389" s="136" t="s">
        <v>225</v>
      </c>
      <c r="C5389" s="71">
        <v>45968</v>
      </c>
      <c r="D5389" s="40" t="str">
        <f>VLOOKUP(B5389,辅助信息!E:K,7,FALSE)</f>
        <v>JWDDCD2025092400210</v>
      </c>
      <c r="E5389" s="40" t="str">
        <f>VLOOKUP(F5389,辅助信息!A:B,2,FALSE)</f>
        <v>螺纹钢</v>
      </c>
      <c r="F5389" s="40" t="s">
        <v>28</v>
      </c>
      <c r="G5389" s="36">
        <v>7</v>
      </c>
      <c r="H5389" s="147"/>
      <c r="I5389" s="39" t="str">
        <f>VLOOKUP(B5389,辅助信息!E:I,3,FALSE)</f>
        <v>(五冶钢构龙泉东洪片区85亩住宅、商业及配套工程项目一标段)成都市龙泉驿外东洪路地铁2号线惠王陵地铁C口</v>
      </c>
      <c r="J5389" s="40" t="str">
        <f>VLOOKUP(B5389,辅助信息!E:I,4,FALSE)</f>
        <v>岳工</v>
      </c>
      <c r="K5389" s="40">
        <f>VLOOKUP(J5389,辅助信息!H:I,2,FALSE)</f>
        <v>18599951655</v>
      </c>
      <c r="L5389" s="110">
        <f>VLOOKUP(B5389,辅助信息!E:J,6,FALSE)</f>
        <v>0</v>
      </c>
      <c r="O5389" s="63" t="str">
        <f ca="1" t="shared" si="252"/>
        <v/>
      </c>
      <c r="P5389" s="63" t="str">
        <f ca="1" t="shared" si="253"/>
        <v/>
      </c>
      <c r="Q5389" s="29" t="str">
        <f>VLOOKUP(B5389,辅助信息!E:M,9,FALSE)</f>
        <v>ZTWM-CDGS-XS-2025-0156-五冶钢构-2025年九月第一批次钢筋采购合同(三圣乡项目)-中铁物贸成都公司</v>
      </c>
      <c r="R5389" s="29" t="str">
        <f>_xlfn._xlws.FILTER(辅助信息!D:D,辅助信息!E:E=B5389)</f>
        <v>五冶钢构龙泉东洪片区(70亩、85亩)住宅、商业及配套工程项目</v>
      </c>
    </row>
    <row r="5390" spans="2:18">
      <c r="B5390" s="136" t="s">
        <v>225</v>
      </c>
      <c r="C5390" s="71">
        <v>45968</v>
      </c>
      <c r="D5390" s="40" t="str">
        <f>VLOOKUP(B5390,辅助信息!E:K,7,FALSE)</f>
        <v>JWDDCD2025092400210</v>
      </c>
      <c r="E5390" s="40" t="str">
        <f>VLOOKUP(F5390,辅助信息!A:B,2,FALSE)</f>
        <v>螺纹钢</v>
      </c>
      <c r="F5390" s="40" t="s">
        <v>46</v>
      </c>
      <c r="G5390" s="36">
        <v>8</v>
      </c>
      <c r="H5390" s="147"/>
      <c r="I5390" s="39" t="str">
        <f>VLOOKUP(B5390,辅助信息!E:I,3,FALSE)</f>
        <v>(五冶钢构龙泉东洪片区85亩住宅、商业及配套工程项目一标段)成都市龙泉驿外东洪路地铁2号线惠王陵地铁C口</v>
      </c>
      <c r="J5390" s="40" t="str">
        <f>VLOOKUP(B5390,辅助信息!E:I,4,FALSE)</f>
        <v>岳工</v>
      </c>
      <c r="K5390" s="40">
        <f>VLOOKUP(J5390,辅助信息!H:I,2,FALSE)</f>
        <v>18599951655</v>
      </c>
      <c r="L5390" s="110">
        <f>VLOOKUP(B5390,辅助信息!E:J,6,FALSE)</f>
        <v>0</v>
      </c>
      <c r="O5390" s="63" t="str">
        <f ca="1" t="shared" si="252"/>
        <v/>
      </c>
      <c r="P5390" s="63" t="str">
        <f ca="1" t="shared" si="253"/>
        <v/>
      </c>
      <c r="Q5390" s="29" t="str">
        <f>VLOOKUP(B5390,辅助信息!E:M,9,FALSE)</f>
        <v>ZTWM-CDGS-XS-2025-0156-五冶钢构-2025年九月第一批次钢筋采购合同(三圣乡项目)-中铁物贸成都公司</v>
      </c>
      <c r="R5390" s="29" t="str">
        <f>_xlfn._xlws.FILTER(辅助信息!D:D,辅助信息!E:E=B5390)</f>
        <v>五冶钢构龙泉东洪片区(70亩、85亩)住宅、商业及配套工程项目</v>
      </c>
    </row>
    <row r="5391" spans="2:18">
      <c r="B5391" s="136" t="s">
        <v>232</v>
      </c>
      <c r="C5391" s="71">
        <v>45968</v>
      </c>
      <c r="D5391" s="40" t="str">
        <f>VLOOKUP(B5391,辅助信息!E:K,7,FALSE)</f>
        <v>JWDDCD2025052800131</v>
      </c>
      <c r="E5391" s="40" t="str">
        <f>VLOOKUP(F5391,辅助信息!A:B,2,FALSE)</f>
        <v>螺纹钢</v>
      </c>
      <c r="F5391" s="40" t="s">
        <v>66</v>
      </c>
      <c r="G5391" s="36">
        <v>30</v>
      </c>
      <c r="H5391" s="147"/>
      <c r="I5391" s="39" t="str">
        <f>VLOOKUP(B5391,辅助信息!E:I,3,FALSE)</f>
        <v>（商投建工达州中医药科技园-2工区-2号桥）达州市通川区达州中医药职业学院犀牛大道北段</v>
      </c>
      <c r="J5391" s="40" t="str">
        <f>VLOOKUP(B5391,辅助信息!E:I,4,FALSE)</f>
        <v>李波</v>
      </c>
      <c r="K5391" s="40">
        <f>VLOOKUP(J5391,辅助信息!H:I,2,FALSE)</f>
        <v>18381899787</v>
      </c>
      <c r="L5391" s="110" t="str">
        <f>VLOOKUP(B5391,辅助信息!E:J,6,FALSE)</f>
        <v>控制炉批号！多了现场不收！,优先安排达钢,提前联系到场规格及数量</v>
      </c>
      <c r="O5391" s="63" t="str">
        <f ca="1" t="shared" si="252"/>
        <v/>
      </c>
      <c r="P5391" s="63" t="str">
        <f ca="1" t="shared" si="253"/>
        <v/>
      </c>
      <c r="Q5391" s="29" t="str">
        <f>VLOOKUP(B5391,辅助信息!E:M,9,FALSE)</f>
        <v>ZTWM-CDGS-XS-2024-0134-商投建工达州中医药科技成果示范园项目</v>
      </c>
      <c r="R5391" s="29" t="str">
        <f>_xlfn._xlws.FILTER(辅助信息!D:D,辅助信息!E:E=B5391)</f>
        <v>商投建工达州中医药科技园</v>
      </c>
    </row>
    <row r="5392" spans="2:18">
      <c r="B5392" s="136" t="s">
        <v>232</v>
      </c>
      <c r="C5392" s="71">
        <v>45968</v>
      </c>
      <c r="D5392" s="40" t="str">
        <f>VLOOKUP(B5392,辅助信息!E:K,7,FALSE)</f>
        <v>JWDDCD2025052800131</v>
      </c>
      <c r="E5392" s="40" t="str">
        <f>VLOOKUP(F5392,辅助信息!A:B,2,FALSE)</f>
        <v>螺纹钢</v>
      </c>
      <c r="F5392" s="40" t="s">
        <v>46</v>
      </c>
      <c r="G5392" s="36">
        <v>30</v>
      </c>
      <c r="H5392" s="147"/>
      <c r="I5392" s="39" t="str">
        <f>VLOOKUP(B5392,辅助信息!E:I,3,FALSE)</f>
        <v>（商投建工达州中医药科技园-2工区-2号桥）达州市通川区达州中医药职业学院犀牛大道北段</v>
      </c>
      <c r="J5392" s="40" t="str">
        <f>VLOOKUP(B5392,辅助信息!E:I,4,FALSE)</f>
        <v>李波</v>
      </c>
      <c r="K5392" s="40">
        <f>VLOOKUP(J5392,辅助信息!H:I,2,FALSE)</f>
        <v>18381899787</v>
      </c>
      <c r="L5392" s="110" t="str">
        <f>VLOOKUP(B5392,辅助信息!E:J,6,FALSE)</f>
        <v>控制炉批号！多了现场不收！,优先安排达钢,提前联系到场规格及数量</v>
      </c>
      <c r="O5392" s="63" t="str">
        <f ca="1" t="shared" si="252"/>
        <v/>
      </c>
      <c r="P5392" s="63" t="str">
        <f ca="1" t="shared" si="253"/>
        <v/>
      </c>
      <c r="Q5392" s="29" t="str">
        <f>VLOOKUP(B5392,辅助信息!E:M,9,FALSE)</f>
        <v>ZTWM-CDGS-XS-2024-0134-商投建工达州中医药科技成果示范园项目</v>
      </c>
      <c r="R5392" s="29" t="str">
        <f>_xlfn._xlws.FILTER(辅助信息!D:D,辅助信息!E:E=B5392)</f>
        <v>商投建工达州中医药科技园</v>
      </c>
    </row>
    <row r="5393" spans="2:18">
      <c r="B5393" s="136" t="s">
        <v>232</v>
      </c>
      <c r="C5393" s="71">
        <v>45968</v>
      </c>
      <c r="D5393" s="40" t="str">
        <f>VLOOKUP(B5393,辅助信息!E:K,7,FALSE)</f>
        <v>JWDDCD2025052800131</v>
      </c>
      <c r="E5393" s="40" t="str">
        <f>VLOOKUP(F5393,辅助信息!A:B,2,FALSE)</f>
        <v>螺纹钢</v>
      </c>
      <c r="F5393" s="40" t="s">
        <v>22</v>
      </c>
      <c r="G5393" s="36">
        <v>45</v>
      </c>
      <c r="H5393" s="147"/>
      <c r="I5393" s="39" t="str">
        <f>VLOOKUP(B5393,辅助信息!E:I,3,FALSE)</f>
        <v>（商投建工达州中医药科技园-2工区-2号桥）达州市通川区达州中医药职业学院犀牛大道北段</v>
      </c>
      <c r="J5393" s="40" t="str">
        <f>VLOOKUP(B5393,辅助信息!E:I,4,FALSE)</f>
        <v>李波</v>
      </c>
      <c r="K5393" s="40">
        <f>VLOOKUP(J5393,辅助信息!H:I,2,FALSE)</f>
        <v>18381899787</v>
      </c>
      <c r="L5393" s="110" t="str">
        <f>VLOOKUP(B5393,辅助信息!E:J,6,FALSE)</f>
        <v>控制炉批号！多了现场不收！,优先安排达钢,提前联系到场规格及数量</v>
      </c>
      <c r="O5393" s="63" t="str">
        <f ca="1" t="shared" si="252"/>
        <v/>
      </c>
      <c r="P5393" s="63" t="str">
        <f ca="1" t="shared" si="253"/>
        <v/>
      </c>
      <c r="Q5393" s="29" t="str">
        <f>VLOOKUP(B5393,辅助信息!E:M,9,FALSE)</f>
        <v>ZTWM-CDGS-XS-2024-0134-商投建工达州中医药科技成果示范园项目</v>
      </c>
      <c r="R5393" s="29" t="str">
        <f>_xlfn._xlws.FILTER(辅助信息!D:D,辅助信息!E:E=B5393)</f>
        <v>商投建工达州中医药科技园</v>
      </c>
    </row>
    <row r="5394" spans="2:18">
      <c r="B5394" s="136" t="s">
        <v>232</v>
      </c>
      <c r="C5394" s="71">
        <v>45968</v>
      </c>
      <c r="D5394" s="40" t="str">
        <f>VLOOKUP(B5394,辅助信息!E:K,7,FALSE)</f>
        <v>JWDDCD2025052800131</v>
      </c>
      <c r="E5394" s="40" t="str">
        <f>VLOOKUP(F5394,辅助信息!A:B,2,FALSE)</f>
        <v>盘螺</v>
      </c>
      <c r="F5394" s="40" t="s">
        <v>41</v>
      </c>
      <c r="G5394" s="36">
        <v>9</v>
      </c>
      <c r="H5394" s="147"/>
      <c r="I5394" s="39" t="str">
        <f>VLOOKUP(B5394,辅助信息!E:I,3,FALSE)</f>
        <v>（商投建工达州中医药科技园-2工区-2号桥）达州市通川区达州中医药职业学院犀牛大道北段</v>
      </c>
      <c r="J5394" s="40" t="str">
        <f>VLOOKUP(B5394,辅助信息!E:I,4,FALSE)</f>
        <v>李波</v>
      </c>
      <c r="K5394" s="40">
        <f>VLOOKUP(J5394,辅助信息!H:I,2,FALSE)</f>
        <v>18381899787</v>
      </c>
      <c r="L5394" s="110" t="str">
        <f>VLOOKUP(B5394,辅助信息!E:J,6,FALSE)</f>
        <v>控制炉批号！多了现场不收！,优先安排达钢,提前联系到场规格及数量</v>
      </c>
      <c r="O5394" s="63" t="str">
        <f ca="1" t="shared" si="252"/>
        <v/>
      </c>
      <c r="P5394" s="63" t="str">
        <f ca="1" t="shared" si="253"/>
        <v/>
      </c>
      <c r="Q5394" s="29" t="str">
        <f>VLOOKUP(B5394,辅助信息!E:M,9,FALSE)</f>
        <v>ZTWM-CDGS-XS-2024-0134-商投建工达州中医药科技成果示范园项目</v>
      </c>
      <c r="R5394" s="29" t="str">
        <f>_xlfn._xlws.FILTER(辅助信息!D:D,辅助信息!E:E=B5394)</f>
        <v>商投建工达州中医药科技园</v>
      </c>
    </row>
    <row r="5395" spans="2:18">
      <c r="B5395" s="136" t="s">
        <v>232</v>
      </c>
      <c r="C5395" s="71">
        <v>45968</v>
      </c>
      <c r="D5395" s="40" t="str">
        <f>VLOOKUP(B5395,辅助信息!E:K,7,FALSE)</f>
        <v>JWDDCD2025052800131</v>
      </c>
      <c r="E5395" s="40" t="str">
        <f>VLOOKUP(F5395,辅助信息!A:B,2,FALSE)</f>
        <v>螺纹钢</v>
      </c>
      <c r="F5395" s="40" t="s">
        <v>27</v>
      </c>
      <c r="G5395" s="36">
        <v>29</v>
      </c>
      <c r="H5395" s="147"/>
      <c r="I5395" s="39" t="str">
        <f>VLOOKUP(B5395,辅助信息!E:I,3,FALSE)</f>
        <v>（商投建工达州中医药科技园-2工区-2号桥）达州市通川区达州中医药职业学院犀牛大道北段</v>
      </c>
      <c r="J5395" s="40" t="str">
        <f>VLOOKUP(B5395,辅助信息!E:I,4,FALSE)</f>
        <v>李波</v>
      </c>
      <c r="K5395" s="40">
        <f>VLOOKUP(J5395,辅助信息!H:I,2,FALSE)</f>
        <v>18381899787</v>
      </c>
      <c r="L5395" s="110" t="str">
        <f>VLOOKUP(B5395,辅助信息!E:J,6,FALSE)</f>
        <v>控制炉批号！多了现场不收！,优先安排达钢,提前联系到场规格及数量</v>
      </c>
      <c r="O5395" s="63" t="str">
        <f ca="1" t="shared" si="252"/>
        <v/>
      </c>
      <c r="P5395" s="63" t="str">
        <f ca="1" t="shared" si="253"/>
        <v/>
      </c>
      <c r="Q5395" s="29" t="str">
        <f>VLOOKUP(B5395,辅助信息!E:M,9,FALSE)</f>
        <v>ZTWM-CDGS-XS-2024-0134-商投建工达州中医药科技成果示范园项目</v>
      </c>
      <c r="R5395" s="29" t="str">
        <f>_xlfn._xlws.FILTER(辅助信息!D:D,辅助信息!E:E=B5395)</f>
        <v>商投建工达州中医药科技园</v>
      </c>
    </row>
    <row r="5396" spans="2:18">
      <c r="B5396" s="136" t="s">
        <v>232</v>
      </c>
      <c r="C5396" s="71">
        <v>45968</v>
      </c>
      <c r="D5396" s="40" t="str">
        <f>VLOOKUP(B5396,辅助信息!E:K,7,FALSE)</f>
        <v>JWDDCD2025052800131</v>
      </c>
      <c r="E5396" s="40" t="str">
        <f>VLOOKUP(F5396,辅助信息!A:B,2,FALSE)</f>
        <v>螺纹钢</v>
      </c>
      <c r="F5396" s="40" t="s">
        <v>19</v>
      </c>
      <c r="G5396" s="36">
        <v>100</v>
      </c>
      <c r="H5396" s="147"/>
      <c r="I5396" s="39" t="str">
        <f>VLOOKUP(B5396,辅助信息!E:I,3,FALSE)</f>
        <v>（商投建工达州中医药科技园-2工区-2号桥）达州市通川区达州中医药职业学院犀牛大道北段</v>
      </c>
      <c r="J5396" s="40" t="str">
        <f>VLOOKUP(B5396,辅助信息!E:I,4,FALSE)</f>
        <v>李波</v>
      </c>
      <c r="K5396" s="40">
        <f>VLOOKUP(J5396,辅助信息!H:I,2,FALSE)</f>
        <v>18381899787</v>
      </c>
      <c r="L5396" s="110" t="str">
        <f>VLOOKUP(B5396,辅助信息!E:J,6,FALSE)</f>
        <v>控制炉批号！多了现场不收！,优先安排达钢,提前联系到场规格及数量</v>
      </c>
      <c r="O5396" s="63" t="str">
        <f ca="1" t="shared" si="252"/>
        <v/>
      </c>
      <c r="P5396" s="63" t="str">
        <f ca="1" t="shared" si="253"/>
        <v/>
      </c>
      <c r="Q5396" s="29" t="str">
        <f>VLOOKUP(B5396,辅助信息!E:M,9,FALSE)</f>
        <v>ZTWM-CDGS-XS-2024-0134-商投建工达州中医药科技成果示范园项目</v>
      </c>
      <c r="R5396" s="29" t="str">
        <f>_xlfn._xlws.FILTER(辅助信息!D:D,辅助信息!E:E=B5396)</f>
        <v>商投建工达州中医药科技园</v>
      </c>
    </row>
    <row r="5397" spans="2:18">
      <c r="B5397" s="136" t="s">
        <v>232</v>
      </c>
      <c r="C5397" s="71">
        <v>45968</v>
      </c>
      <c r="D5397" s="40" t="str">
        <f>VLOOKUP(B5397,辅助信息!E:K,7,FALSE)</f>
        <v>JWDDCD2025052800131</v>
      </c>
      <c r="E5397" s="40" t="str">
        <f>VLOOKUP(F5397,辅助信息!A:B,2,FALSE)</f>
        <v>螺纹钢</v>
      </c>
      <c r="F5397" s="40" t="s">
        <v>32</v>
      </c>
      <c r="G5397" s="36">
        <v>3</v>
      </c>
      <c r="H5397" s="147"/>
      <c r="I5397" s="39" t="str">
        <f>VLOOKUP(B5397,辅助信息!E:I,3,FALSE)</f>
        <v>（商投建工达州中医药科技园-2工区-2号桥）达州市通川区达州中医药职业学院犀牛大道北段</v>
      </c>
      <c r="J5397" s="40" t="str">
        <f>VLOOKUP(B5397,辅助信息!E:I,4,FALSE)</f>
        <v>李波</v>
      </c>
      <c r="K5397" s="40">
        <f>VLOOKUP(J5397,辅助信息!H:I,2,FALSE)</f>
        <v>18381899787</v>
      </c>
      <c r="L5397" s="110" t="str">
        <f>VLOOKUP(B5397,辅助信息!E:J,6,FALSE)</f>
        <v>控制炉批号！多了现场不收！,优先安排达钢,提前联系到场规格及数量</v>
      </c>
      <c r="O5397" s="63" t="str">
        <f ca="1" t="shared" si="252"/>
        <v/>
      </c>
      <c r="P5397" s="63" t="str">
        <f ca="1" t="shared" si="253"/>
        <v/>
      </c>
      <c r="Q5397" s="29" t="str">
        <f>VLOOKUP(B5397,辅助信息!E:M,9,FALSE)</f>
        <v>ZTWM-CDGS-XS-2024-0134-商投建工达州中医药科技成果示范园项目</v>
      </c>
      <c r="R5397" s="29" t="str">
        <f>_xlfn._xlws.FILTER(辅助信息!D:D,辅助信息!E:E=B5397)</f>
        <v>商投建工达州中医药科技园</v>
      </c>
    </row>
    <row r="5398" spans="2:18">
      <c r="B5398" s="136" t="s">
        <v>224</v>
      </c>
      <c r="C5398" s="71">
        <v>45968</v>
      </c>
      <c r="D5398" s="40" t="str">
        <f>VLOOKUP(B5398,辅助信息!E:K,7,FALSE)</f>
        <v>JWDDCD2025092400188</v>
      </c>
      <c r="E5398" s="40" t="str">
        <f>VLOOKUP(F5398,辅助信息!A:B,2,FALSE)</f>
        <v>螺纹钢</v>
      </c>
      <c r="F5398" s="40" t="s">
        <v>27</v>
      </c>
      <c r="G5398" s="36">
        <v>35</v>
      </c>
      <c r="H5398" s="147"/>
      <c r="I5398" s="39" t="str">
        <f>VLOOKUP(B5398,辅助信息!E:I,3,FALSE)</f>
        <v>(五冶钢构龙泉东洪片区70亩住宅、商业及配套工程项目一标段)成都市龙泉驿外东洪路地铁2号线惠王陵地铁C口</v>
      </c>
      <c r="J5398" s="40" t="str">
        <f>VLOOKUP(B5398,辅助信息!E:I,4,FALSE)</f>
        <v>邹爱国</v>
      </c>
      <c r="K5398" s="40">
        <f>VLOOKUP(J5398,辅助信息!H:I,2,FALSE)</f>
        <v>13540231225</v>
      </c>
      <c r="L5398" s="110">
        <f>VLOOKUP(B5398,辅助信息!E:J,6,FALSE)</f>
        <v>0</v>
      </c>
      <c r="O5398" s="63" t="str">
        <f ca="1" t="shared" si="252"/>
        <v/>
      </c>
      <c r="P5398" s="63" t="str">
        <f ca="1" t="shared" si="253"/>
        <v/>
      </c>
      <c r="Q5398" s="29" t="str">
        <f>VLOOKUP(B5398,辅助信息!E:M,9,FALSE)</f>
        <v>ZTWM-CDGS-XS-2025-0156-五冶钢构-2025年九月第一批次钢筋采购合同(三圣乡项目)-中铁物贸成都公司</v>
      </c>
      <c r="R5398" s="29" t="str">
        <f>_xlfn._xlws.FILTER(辅助信息!D:D,辅助信息!E:E=B5398)</f>
        <v>五冶钢构龙泉东洪片区(70亩、85亩)住宅、商业及配套工程项目</v>
      </c>
    </row>
    <row r="5399" spans="2:18">
      <c r="B5399" s="136" t="s">
        <v>224</v>
      </c>
      <c r="C5399" s="71">
        <v>45968</v>
      </c>
      <c r="D5399" s="40" t="str">
        <f>VLOOKUP(B5399,辅助信息!E:K,7,FALSE)</f>
        <v>JWDDCD2025092400188</v>
      </c>
      <c r="E5399" s="40" t="str">
        <f>VLOOKUP(F5399,辅助信息!A:B,2,FALSE)</f>
        <v>螺纹钢</v>
      </c>
      <c r="F5399" s="40" t="s">
        <v>32</v>
      </c>
      <c r="G5399" s="36">
        <v>10</v>
      </c>
      <c r="H5399" s="147"/>
      <c r="I5399" s="39" t="str">
        <f>VLOOKUP(B5399,辅助信息!E:I,3,FALSE)</f>
        <v>(五冶钢构龙泉东洪片区70亩住宅、商业及配套工程项目一标段)成都市龙泉驿外东洪路地铁2号线惠王陵地铁C口</v>
      </c>
      <c r="J5399" s="40" t="str">
        <f>VLOOKUP(B5399,辅助信息!E:I,4,FALSE)</f>
        <v>邹爱国</v>
      </c>
      <c r="K5399" s="40">
        <f>VLOOKUP(J5399,辅助信息!H:I,2,FALSE)</f>
        <v>13540231225</v>
      </c>
      <c r="L5399" s="110">
        <f>VLOOKUP(B5399,辅助信息!E:J,6,FALSE)</f>
        <v>0</v>
      </c>
      <c r="O5399" s="63" t="str">
        <f ca="1" t="shared" si="252"/>
        <v/>
      </c>
      <c r="P5399" s="63" t="str">
        <f ca="1" t="shared" si="253"/>
        <v/>
      </c>
      <c r="Q5399" s="29" t="str">
        <f>VLOOKUP(B5399,辅助信息!E:M,9,FALSE)</f>
        <v>ZTWM-CDGS-XS-2025-0156-五冶钢构-2025年九月第一批次钢筋采购合同(三圣乡项目)-中铁物贸成都公司</v>
      </c>
      <c r="R5399" s="29" t="str">
        <f>_xlfn._xlws.FILTER(辅助信息!D:D,辅助信息!E:E=B5399)</f>
        <v>五冶钢构龙泉东洪片区(70亩、85亩)住宅、商业及配套工程项目</v>
      </c>
    </row>
    <row r="5400" spans="2:18">
      <c r="B5400" s="136" t="s">
        <v>224</v>
      </c>
      <c r="C5400" s="71">
        <v>45968</v>
      </c>
      <c r="D5400" s="40" t="str">
        <f>VLOOKUP(B5400,辅助信息!E:K,7,FALSE)</f>
        <v>JWDDCD2025092400188</v>
      </c>
      <c r="E5400" s="40" t="str">
        <f>VLOOKUP(F5400,辅助信息!A:B,2,FALSE)</f>
        <v>螺纹钢</v>
      </c>
      <c r="F5400" s="40" t="s">
        <v>30</v>
      </c>
      <c r="G5400" s="36">
        <v>5</v>
      </c>
      <c r="H5400" s="147"/>
      <c r="I5400" s="39" t="str">
        <f>VLOOKUP(B5400,辅助信息!E:I,3,FALSE)</f>
        <v>(五冶钢构龙泉东洪片区70亩住宅、商业及配套工程项目一标段)成都市龙泉驿外东洪路地铁2号线惠王陵地铁C口</v>
      </c>
      <c r="J5400" s="40" t="str">
        <f>VLOOKUP(B5400,辅助信息!E:I,4,FALSE)</f>
        <v>邹爱国</v>
      </c>
      <c r="K5400" s="40">
        <f>VLOOKUP(J5400,辅助信息!H:I,2,FALSE)</f>
        <v>13540231225</v>
      </c>
      <c r="L5400" s="110">
        <f>VLOOKUP(B5400,辅助信息!E:J,6,FALSE)</f>
        <v>0</v>
      </c>
      <c r="O5400" s="63" t="str">
        <f ca="1" t="shared" si="252"/>
        <v/>
      </c>
      <c r="P5400" s="63" t="str">
        <f ca="1" t="shared" si="253"/>
        <v/>
      </c>
      <c r="Q5400" s="29" t="str">
        <f>VLOOKUP(B5400,辅助信息!E:M,9,FALSE)</f>
        <v>ZTWM-CDGS-XS-2025-0156-五冶钢构-2025年九月第一批次钢筋采购合同(三圣乡项目)-中铁物贸成都公司</v>
      </c>
      <c r="R5400" s="29" t="str">
        <f>_xlfn._xlws.FILTER(辅助信息!D:D,辅助信息!E:E=B5400)</f>
        <v>五冶钢构龙泉东洪片区(70亩、85亩)住宅、商业及配套工程项目</v>
      </c>
    </row>
    <row r="5401" spans="2:18">
      <c r="B5401" s="136" t="s">
        <v>224</v>
      </c>
      <c r="C5401" s="71">
        <v>45968</v>
      </c>
      <c r="D5401" s="40" t="str">
        <f>VLOOKUP(B5401,辅助信息!E:K,7,FALSE)</f>
        <v>JWDDCD2025092400188</v>
      </c>
      <c r="E5401" s="40" t="str">
        <f>VLOOKUP(F5401,辅助信息!A:B,2,FALSE)</f>
        <v>螺纹钢</v>
      </c>
      <c r="F5401" s="40" t="s">
        <v>33</v>
      </c>
      <c r="G5401" s="36">
        <v>10</v>
      </c>
      <c r="H5401" s="147"/>
      <c r="I5401" s="39" t="str">
        <f>VLOOKUP(B5401,辅助信息!E:I,3,FALSE)</f>
        <v>(五冶钢构龙泉东洪片区70亩住宅、商业及配套工程项目一标段)成都市龙泉驿外东洪路地铁2号线惠王陵地铁C口</v>
      </c>
      <c r="J5401" s="40" t="str">
        <f>VLOOKUP(B5401,辅助信息!E:I,4,FALSE)</f>
        <v>邹爱国</v>
      </c>
      <c r="K5401" s="40">
        <f>VLOOKUP(J5401,辅助信息!H:I,2,FALSE)</f>
        <v>13540231225</v>
      </c>
      <c r="L5401" s="110">
        <f>VLOOKUP(B5401,辅助信息!E:J,6,FALSE)</f>
        <v>0</v>
      </c>
      <c r="O5401" s="63" t="str">
        <f ca="1" t="shared" si="252"/>
        <v/>
      </c>
      <c r="P5401" s="63" t="str">
        <f ca="1" t="shared" si="253"/>
        <v/>
      </c>
      <c r="Q5401" s="29" t="str">
        <f>VLOOKUP(B5401,辅助信息!E:M,9,FALSE)</f>
        <v>ZTWM-CDGS-XS-2025-0156-五冶钢构-2025年九月第一批次钢筋采购合同(三圣乡项目)-中铁物贸成都公司</v>
      </c>
      <c r="R5401" s="29" t="str">
        <f>_xlfn._xlws.FILTER(辅助信息!D:D,辅助信息!E:E=B5401)</f>
        <v>五冶钢构龙泉东洪片区(70亩、85亩)住宅、商业及配套工程项目</v>
      </c>
    </row>
    <row r="5402" spans="2:18">
      <c r="B5402" s="136" t="s">
        <v>224</v>
      </c>
      <c r="C5402" s="71">
        <v>45968</v>
      </c>
      <c r="D5402" s="40" t="str">
        <f>VLOOKUP(B5402,辅助信息!E:K,7,FALSE)</f>
        <v>JWDDCD2025092400188</v>
      </c>
      <c r="E5402" s="40" t="str">
        <f>VLOOKUP(F5402,辅助信息!A:B,2,FALSE)</f>
        <v>螺纹钢</v>
      </c>
      <c r="F5402" s="40" t="s">
        <v>28</v>
      </c>
      <c r="G5402" s="36">
        <v>8</v>
      </c>
      <c r="H5402" s="147"/>
      <c r="I5402" s="39" t="str">
        <f>VLOOKUP(B5402,辅助信息!E:I,3,FALSE)</f>
        <v>(五冶钢构龙泉东洪片区70亩住宅、商业及配套工程项目一标段)成都市龙泉驿外东洪路地铁2号线惠王陵地铁C口</v>
      </c>
      <c r="J5402" s="40" t="str">
        <f>VLOOKUP(B5402,辅助信息!E:I,4,FALSE)</f>
        <v>邹爱国</v>
      </c>
      <c r="K5402" s="40">
        <f>VLOOKUP(J5402,辅助信息!H:I,2,FALSE)</f>
        <v>13540231225</v>
      </c>
      <c r="L5402" s="110">
        <f>VLOOKUP(B5402,辅助信息!E:J,6,FALSE)</f>
        <v>0</v>
      </c>
      <c r="O5402" s="63" t="str">
        <f ca="1" t="shared" si="252"/>
        <v/>
      </c>
      <c r="P5402" s="63" t="str">
        <f ca="1" t="shared" si="253"/>
        <v/>
      </c>
      <c r="Q5402" s="29" t="str">
        <f>VLOOKUP(B5402,辅助信息!E:M,9,FALSE)</f>
        <v>ZTWM-CDGS-XS-2025-0156-五冶钢构-2025年九月第一批次钢筋采购合同(三圣乡项目)-中铁物贸成都公司</v>
      </c>
      <c r="R5402" s="29" t="str">
        <f>_xlfn._xlws.FILTER(辅助信息!D:D,辅助信息!E:E=B5402)</f>
        <v>五冶钢构龙泉东洪片区(70亩、85亩)住宅、商业及配套工程项目</v>
      </c>
    </row>
    <row r="5403" spans="2:18">
      <c r="B5403" s="136" t="s">
        <v>224</v>
      </c>
      <c r="C5403" s="71">
        <v>45968</v>
      </c>
      <c r="D5403" s="40" t="str">
        <f>VLOOKUP(B5403,辅助信息!E:K,7,FALSE)</f>
        <v>JWDDCD2025092400188</v>
      </c>
      <c r="E5403" s="40" t="str">
        <f>VLOOKUP(F5403,辅助信息!A:B,2,FALSE)</f>
        <v>螺纹钢</v>
      </c>
      <c r="F5403" s="40" t="s">
        <v>18</v>
      </c>
      <c r="G5403" s="36">
        <v>5</v>
      </c>
      <c r="H5403" s="147"/>
      <c r="I5403" s="39" t="str">
        <f>VLOOKUP(B5403,辅助信息!E:I,3,FALSE)</f>
        <v>(五冶钢构龙泉东洪片区70亩住宅、商业及配套工程项目一标段)成都市龙泉驿外东洪路地铁2号线惠王陵地铁C口</v>
      </c>
      <c r="J5403" s="40" t="str">
        <f>VLOOKUP(B5403,辅助信息!E:I,4,FALSE)</f>
        <v>邹爱国</v>
      </c>
      <c r="K5403" s="40">
        <f>VLOOKUP(J5403,辅助信息!H:I,2,FALSE)</f>
        <v>13540231225</v>
      </c>
      <c r="L5403" s="110">
        <f>VLOOKUP(B5403,辅助信息!E:J,6,FALSE)</f>
        <v>0</v>
      </c>
      <c r="O5403" s="63" t="str">
        <f ca="1" t="shared" si="252"/>
        <v/>
      </c>
      <c r="P5403" s="63" t="str">
        <f ca="1" t="shared" si="253"/>
        <v/>
      </c>
      <c r="Q5403" s="29" t="str">
        <f>VLOOKUP(B5403,辅助信息!E:M,9,FALSE)</f>
        <v>ZTWM-CDGS-XS-2025-0156-五冶钢构-2025年九月第一批次钢筋采购合同(三圣乡项目)-中铁物贸成都公司</v>
      </c>
      <c r="R5403" s="29" t="str">
        <f>_xlfn._xlws.FILTER(辅助信息!D:D,辅助信息!E:E=B5403)</f>
        <v>五冶钢构龙泉东洪片区(70亩、85亩)住宅、商业及配套工程项目</v>
      </c>
    </row>
    <row r="5404" spans="2:18">
      <c r="B5404" s="136" t="s">
        <v>208</v>
      </c>
      <c r="C5404" s="71">
        <v>45968</v>
      </c>
      <c r="D5404" s="40" t="str">
        <f>VLOOKUP(B5404,辅助信息!E:K,7,FALSE)</f>
        <v>JWDDCD2025102100480</v>
      </c>
      <c r="E5404" s="40" t="str">
        <f>VLOOKUP(F5404,辅助信息!A:B,2,FALSE)</f>
        <v>高线</v>
      </c>
      <c r="F5404" s="40" t="s">
        <v>57</v>
      </c>
      <c r="G5404" s="36">
        <v>2.5</v>
      </c>
      <c r="H5404" s="147"/>
      <c r="I5404" s="39" t="str">
        <f>VLOOKUP(B5404,辅助信息!E:I,3,FALSE)</f>
        <v>(五冶建设锦江区林家坝片区20号地块商业项目)锦江区泰昌路锦江28亩项目部</v>
      </c>
      <c r="J5404" s="40" t="str">
        <f>VLOOKUP(B5404,辅助信息!E:I,4,FALSE)</f>
        <v>陶杰</v>
      </c>
      <c r="K5404" s="40">
        <f>VLOOKUP(J5404,辅助信息!H:I,2,FALSE)</f>
        <v>13980247952</v>
      </c>
      <c r="L5404" s="110" t="str">
        <f>VLOOKUP(B5404,辅助信息!E:J,6,FALSE)</f>
        <v>联系实际收货人（陶杰13980247952）五冶建设送货单,6份材质书,锈货不收，装货前联系收货人核实到场规格,没提前告知进场规格现场不给予接收</v>
      </c>
      <c r="O5404" s="63" t="str">
        <f ca="1" t="shared" si="252"/>
        <v/>
      </c>
      <c r="P5404" s="63" t="str">
        <f ca="1" t="shared" si="253"/>
        <v/>
      </c>
      <c r="Q5404" s="29" t="str">
        <f>VLOOKUP(B5404,辅助信息!E:M,9,FALSE)</f>
        <v>ZTWM-CDGS-XS-2025-0073-五冶天府-成都怡心湖片区及龙泉驿医院等项目</v>
      </c>
      <c r="R5404" s="29" t="str">
        <f>_xlfn._xlws.FILTER(辅助信息!D:D,辅助信息!E:E=B5404)</f>
        <v>五冶建设锦江区林家坝片区20号地块商业项目</v>
      </c>
    </row>
    <row r="5405" spans="2:18">
      <c r="B5405" s="136" t="s">
        <v>208</v>
      </c>
      <c r="C5405" s="71">
        <v>45968</v>
      </c>
      <c r="D5405" s="40" t="str">
        <f>VLOOKUP(B5405,辅助信息!E:K,7,FALSE)</f>
        <v>JWDDCD2025102100480</v>
      </c>
      <c r="E5405" s="40" t="str">
        <f>VLOOKUP(F5405,辅助信息!A:B,2,FALSE)</f>
        <v>高线</v>
      </c>
      <c r="F5405" s="40" t="s">
        <v>53</v>
      </c>
      <c r="G5405" s="36">
        <v>7.5</v>
      </c>
      <c r="H5405" s="147"/>
      <c r="I5405" s="39" t="str">
        <f>VLOOKUP(B5405,辅助信息!E:I,3,FALSE)</f>
        <v>(五冶建设锦江区林家坝片区20号地块商业项目)锦江区泰昌路锦江28亩项目部</v>
      </c>
      <c r="J5405" s="40" t="str">
        <f>VLOOKUP(B5405,辅助信息!E:I,4,FALSE)</f>
        <v>陶杰</v>
      </c>
      <c r="K5405" s="40">
        <f>VLOOKUP(J5405,辅助信息!H:I,2,FALSE)</f>
        <v>13980247952</v>
      </c>
      <c r="L5405" s="110" t="str">
        <f>VLOOKUP(B5405,辅助信息!E:J,6,FALSE)</f>
        <v>联系实际收货人（陶杰13980247952）五冶建设送货单,6份材质书,锈货不收，装货前联系收货人核实到场规格,没提前告知进场规格现场不给予接收</v>
      </c>
      <c r="O5405" s="63" t="str">
        <f ca="1" t="shared" si="252"/>
        <v/>
      </c>
      <c r="P5405" s="63" t="str">
        <f ca="1" t="shared" si="253"/>
        <v/>
      </c>
      <c r="Q5405" s="29" t="str">
        <f>VLOOKUP(B5405,辅助信息!E:M,9,FALSE)</f>
        <v>ZTWM-CDGS-XS-2025-0073-五冶天府-成都怡心湖片区及龙泉驿医院等项目</v>
      </c>
      <c r="R5405" s="29" t="str">
        <f>_xlfn._xlws.FILTER(辅助信息!D:D,辅助信息!E:E=B5405)</f>
        <v>五冶建设锦江区林家坝片区20号地块商业项目</v>
      </c>
    </row>
    <row r="5406" spans="2:18">
      <c r="B5406" s="136" t="s">
        <v>208</v>
      </c>
      <c r="C5406" s="71">
        <v>45968</v>
      </c>
      <c r="D5406" s="40" t="str">
        <f>VLOOKUP(B5406,辅助信息!E:K,7,FALSE)</f>
        <v>JWDDCD2025102100480</v>
      </c>
      <c r="E5406" s="40" t="str">
        <f>VLOOKUP(F5406,辅助信息!A:B,2,FALSE)</f>
        <v>盘螺</v>
      </c>
      <c r="F5406" s="40" t="s">
        <v>40</v>
      </c>
      <c r="G5406" s="36">
        <v>5</v>
      </c>
      <c r="H5406" s="147"/>
      <c r="I5406" s="39" t="str">
        <f>VLOOKUP(B5406,辅助信息!E:I,3,FALSE)</f>
        <v>(五冶建设锦江区林家坝片区20号地块商业项目)锦江区泰昌路锦江28亩项目部</v>
      </c>
      <c r="J5406" s="40" t="str">
        <f>VLOOKUP(B5406,辅助信息!E:I,4,FALSE)</f>
        <v>陶杰</v>
      </c>
      <c r="K5406" s="40">
        <f>VLOOKUP(J5406,辅助信息!H:I,2,FALSE)</f>
        <v>13980247952</v>
      </c>
      <c r="L5406" s="110" t="str">
        <f>VLOOKUP(B5406,辅助信息!E:J,6,FALSE)</f>
        <v>联系实际收货人（陶杰13980247952）五冶建设送货单,6份材质书,锈货不收，装货前联系收货人核实到场规格,没提前告知进场规格现场不给予接收</v>
      </c>
      <c r="O5406" s="63" t="str">
        <f ca="1" t="shared" si="252"/>
        <v/>
      </c>
      <c r="P5406" s="63" t="str">
        <f ca="1" t="shared" si="253"/>
        <v/>
      </c>
      <c r="Q5406" s="29" t="str">
        <f>VLOOKUP(B5406,辅助信息!E:M,9,FALSE)</f>
        <v>ZTWM-CDGS-XS-2025-0073-五冶天府-成都怡心湖片区及龙泉驿医院等项目</v>
      </c>
      <c r="R5406" s="29" t="str">
        <f>_xlfn._xlws.FILTER(辅助信息!D:D,辅助信息!E:E=B5406)</f>
        <v>五冶建设锦江区林家坝片区20号地块商业项目</v>
      </c>
    </row>
    <row r="5407" spans="2:18">
      <c r="B5407" s="136" t="s">
        <v>208</v>
      </c>
      <c r="C5407" s="71">
        <v>45968</v>
      </c>
      <c r="D5407" s="40" t="str">
        <f>VLOOKUP(B5407,辅助信息!E:K,7,FALSE)</f>
        <v>JWDDCD2025102100480</v>
      </c>
      <c r="E5407" s="40" t="str">
        <f>VLOOKUP(F5407,辅助信息!A:B,2,FALSE)</f>
        <v>盘螺</v>
      </c>
      <c r="F5407" s="40" t="s">
        <v>41</v>
      </c>
      <c r="G5407" s="36">
        <v>10</v>
      </c>
      <c r="H5407" s="147"/>
      <c r="I5407" s="39" t="str">
        <f>VLOOKUP(B5407,辅助信息!E:I,3,FALSE)</f>
        <v>(五冶建设锦江区林家坝片区20号地块商业项目)锦江区泰昌路锦江28亩项目部</v>
      </c>
      <c r="J5407" s="40" t="str">
        <f>VLOOKUP(B5407,辅助信息!E:I,4,FALSE)</f>
        <v>陶杰</v>
      </c>
      <c r="K5407" s="40">
        <f>VLOOKUP(J5407,辅助信息!H:I,2,FALSE)</f>
        <v>13980247952</v>
      </c>
      <c r="L5407" s="110" t="str">
        <f>VLOOKUP(B5407,辅助信息!E:J,6,FALSE)</f>
        <v>联系实际收货人（陶杰13980247952）五冶建设送货单,6份材质书,锈货不收，装货前联系收货人核实到场规格,没提前告知进场规格现场不给予接收</v>
      </c>
      <c r="O5407" s="63" t="str">
        <f ca="1" t="shared" si="252"/>
        <v/>
      </c>
      <c r="P5407" s="63" t="str">
        <f ca="1" t="shared" si="253"/>
        <v/>
      </c>
      <c r="Q5407" s="29" t="str">
        <f>VLOOKUP(B5407,辅助信息!E:M,9,FALSE)</f>
        <v>ZTWM-CDGS-XS-2025-0073-五冶天府-成都怡心湖片区及龙泉驿医院等项目</v>
      </c>
      <c r="R5407" s="29" t="str">
        <f>_xlfn._xlws.FILTER(辅助信息!D:D,辅助信息!E:E=B5407)</f>
        <v>五冶建设锦江区林家坝片区20号地块商业项目</v>
      </c>
    </row>
    <row r="5408" spans="2:18">
      <c r="B5408" s="136" t="s">
        <v>208</v>
      </c>
      <c r="C5408" s="71">
        <v>45968</v>
      </c>
      <c r="D5408" s="40" t="str">
        <f>VLOOKUP(B5408,辅助信息!E:K,7,FALSE)</f>
        <v>JWDDCD2025102100480</v>
      </c>
      <c r="E5408" s="40" t="str">
        <f>VLOOKUP(F5408,辅助信息!A:B,2,FALSE)</f>
        <v>盘螺</v>
      </c>
      <c r="F5408" s="40" t="s">
        <v>26</v>
      </c>
      <c r="G5408" s="36">
        <v>10</v>
      </c>
      <c r="H5408" s="147"/>
      <c r="I5408" s="39" t="str">
        <f>VLOOKUP(B5408,辅助信息!E:I,3,FALSE)</f>
        <v>(五冶建设锦江区林家坝片区20号地块商业项目)锦江区泰昌路锦江28亩项目部</v>
      </c>
      <c r="J5408" s="40" t="str">
        <f>VLOOKUP(B5408,辅助信息!E:I,4,FALSE)</f>
        <v>陶杰</v>
      </c>
      <c r="K5408" s="40">
        <f>VLOOKUP(J5408,辅助信息!H:I,2,FALSE)</f>
        <v>13980247952</v>
      </c>
      <c r="L5408" s="110" t="str">
        <f>VLOOKUP(B5408,辅助信息!E:J,6,FALSE)</f>
        <v>联系实际收货人（陶杰13980247952）五冶建设送货单,6份材质书,锈货不收，装货前联系收货人核实到场规格,没提前告知进场规格现场不给予接收</v>
      </c>
      <c r="O5408" s="63" t="str">
        <f ca="1" t="shared" si="252"/>
        <v/>
      </c>
      <c r="P5408" s="63" t="str">
        <f ca="1" t="shared" si="253"/>
        <v/>
      </c>
      <c r="Q5408" s="29" t="str">
        <f>VLOOKUP(B5408,辅助信息!E:M,9,FALSE)</f>
        <v>ZTWM-CDGS-XS-2025-0073-五冶天府-成都怡心湖片区及龙泉驿医院等项目</v>
      </c>
      <c r="R5408" s="29" t="str">
        <f>_xlfn._xlws.FILTER(辅助信息!D:D,辅助信息!E:E=B5408)</f>
        <v>五冶建设锦江区林家坝片区20号地块商业项目</v>
      </c>
    </row>
    <row r="5409" spans="2:18">
      <c r="B5409" s="136" t="s">
        <v>208</v>
      </c>
      <c r="C5409" s="71">
        <v>45968</v>
      </c>
      <c r="D5409" s="40" t="str">
        <f>VLOOKUP(B5409,辅助信息!E:K,7,FALSE)</f>
        <v>JWDDCD2025102100480</v>
      </c>
      <c r="E5409" s="40" t="str">
        <f>VLOOKUP(F5409,辅助信息!A:B,2,FALSE)</f>
        <v>螺纹钢</v>
      </c>
      <c r="F5409" s="40" t="s">
        <v>27</v>
      </c>
      <c r="G5409" s="36">
        <v>5</v>
      </c>
      <c r="H5409" s="147"/>
      <c r="I5409" s="39" t="str">
        <f>VLOOKUP(B5409,辅助信息!E:I,3,FALSE)</f>
        <v>(五冶建设锦江区林家坝片区20号地块商业项目)锦江区泰昌路锦江28亩项目部</v>
      </c>
      <c r="J5409" s="40" t="str">
        <f>VLOOKUP(B5409,辅助信息!E:I,4,FALSE)</f>
        <v>陶杰</v>
      </c>
      <c r="K5409" s="40">
        <f>VLOOKUP(J5409,辅助信息!H:I,2,FALSE)</f>
        <v>13980247952</v>
      </c>
      <c r="L5409" s="110" t="str">
        <f>VLOOKUP(B5409,辅助信息!E:J,6,FALSE)</f>
        <v>联系实际收货人（陶杰13980247952）五冶建设送货单,6份材质书,锈货不收，装货前联系收货人核实到场规格,没提前告知进场规格现场不给予接收</v>
      </c>
      <c r="O5409" s="63" t="str">
        <f ca="1" t="shared" si="252"/>
        <v/>
      </c>
      <c r="P5409" s="63" t="str">
        <f ca="1" t="shared" si="253"/>
        <v/>
      </c>
      <c r="Q5409" s="29" t="str">
        <f>VLOOKUP(B5409,辅助信息!E:M,9,FALSE)</f>
        <v>ZTWM-CDGS-XS-2025-0073-五冶天府-成都怡心湖片区及龙泉驿医院等项目</v>
      </c>
      <c r="R5409" s="29" t="str">
        <f>_xlfn._xlws.FILTER(辅助信息!D:D,辅助信息!E:E=B5409)</f>
        <v>五冶建设锦江区林家坝片区20号地块商业项目</v>
      </c>
    </row>
    <row r="5410" spans="2:18">
      <c r="B5410" s="136" t="s">
        <v>208</v>
      </c>
      <c r="C5410" s="71">
        <v>45968</v>
      </c>
      <c r="D5410" s="40" t="str">
        <f>VLOOKUP(B5410,辅助信息!E:K,7,FALSE)</f>
        <v>JWDDCD2025102100480</v>
      </c>
      <c r="E5410" s="40" t="str">
        <f>VLOOKUP(F5410,辅助信息!A:B,2,FALSE)</f>
        <v>螺纹钢</v>
      </c>
      <c r="F5410" s="40" t="s">
        <v>19</v>
      </c>
      <c r="G5410" s="36">
        <v>10</v>
      </c>
      <c r="H5410" s="147"/>
      <c r="I5410" s="39" t="str">
        <f>VLOOKUP(B5410,辅助信息!E:I,3,FALSE)</f>
        <v>(五冶建设锦江区林家坝片区20号地块商业项目)锦江区泰昌路锦江28亩项目部</v>
      </c>
      <c r="J5410" s="40" t="str">
        <f>VLOOKUP(B5410,辅助信息!E:I,4,FALSE)</f>
        <v>陶杰</v>
      </c>
      <c r="K5410" s="40">
        <f>VLOOKUP(J5410,辅助信息!H:I,2,FALSE)</f>
        <v>13980247952</v>
      </c>
      <c r="L5410" s="110" t="str">
        <f>VLOOKUP(B5410,辅助信息!E:J,6,FALSE)</f>
        <v>联系实际收货人（陶杰13980247952）五冶建设送货单,6份材质书,锈货不收，装货前联系收货人核实到场规格,没提前告知进场规格现场不给予接收</v>
      </c>
      <c r="O5410" s="63" t="str">
        <f ca="1" t="shared" ref="O5410:O5420" si="254">IF(OR(M5410="",N5410&lt;&gt;""),"",MAX(M5410-TODAY(),0))</f>
        <v/>
      </c>
      <c r="P5410" s="63" t="str">
        <f ca="1" t="shared" ref="P5410:P5420"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五冶建设锦江区林家坝片区20号地块商业项目</v>
      </c>
    </row>
    <row r="5411" spans="2:18">
      <c r="B5411" s="136" t="s">
        <v>208</v>
      </c>
      <c r="C5411" s="71">
        <v>45968</v>
      </c>
      <c r="D5411" s="40" t="str">
        <f>VLOOKUP(B5411,辅助信息!E:K,7,FALSE)</f>
        <v>JWDDCD2025102100480</v>
      </c>
      <c r="E5411" s="40" t="str">
        <f>VLOOKUP(F5411,辅助信息!A:B,2,FALSE)</f>
        <v>螺纹钢</v>
      </c>
      <c r="F5411" s="40" t="s">
        <v>32</v>
      </c>
      <c r="G5411" s="36">
        <v>15</v>
      </c>
      <c r="H5411" s="147"/>
      <c r="I5411" s="39" t="str">
        <f>VLOOKUP(B5411,辅助信息!E:I,3,FALSE)</f>
        <v>(五冶建设锦江区林家坝片区20号地块商业项目)锦江区泰昌路锦江28亩项目部</v>
      </c>
      <c r="J5411" s="40" t="str">
        <f>VLOOKUP(B5411,辅助信息!E:I,4,FALSE)</f>
        <v>陶杰</v>
      </c>
      <c r="K5411" s="40">
        <f>VLOOKUP(J5411,辅助信息!H:I,2,FALSE)</f>
        <v>13980247952</v>
      </c>
      <c r="L5411" s="110" t="str">
        <f>VLOOKUP(B5411,辅助信息!E:J,6,FALSE)</f>
        <v>联系实际收货人（陶杰13980247952）五冶建设送货单,6份材质书,锈货不收，装货前联系收货人核实到场规格,没提前告知进场规格现场不给予接收</v>
      </c>
      <c r="O5411" s="63" t="str">
        <f ca="1" t="shared" si="254"/>
        <v/>
      </c>
      <c r="P5411" s="63" t="str">
        <f ca="1" t="shared" si="255"/>
        <v/>
      </c>
      <c r="Q5411" s="29" t="str">
        <f>VLOOKUP(B5411,辅助信息!E:M,9,FALSE)</f>
        <v>ZTWM-CDGS-XS-2025-0073-五冶天府-成都怡心湖片区及龙泉驿医院等项目</v>
      </c>
      <c r="R5411" s="29" t="str">
        <f>_xlfn._xlws.FILTER(辅助信息!D:D,辅助信息!E:E=B5411)</f>
        <v>五冶建设锦江区林家坝片区20号地块商业项目</v>
      </c>
    </row>
    <row r="5412" spans="2:18">
      <c r="B5412" s="136" t="s">
        <v>208</v>
      </c>
      <c r="C5412" s="71">
        <v>45968</v>
      </c>
      <c r="D5412" s="40" t="str">
        <f>VLOOKUP(B5412,辅助信息!E:K,7,FALSE)</f>
        <v>JWDDCD2025102100480</v>
      </c>
      <c r="E5412" s="40" t="str">
        <f>VLOOKUP(F5412,辅助信息!A:B,2,FALSE)</f>
        <v>螺纹钢</v>
      </c>
      <c r="F5412" s="40" t="s">
        <v>30</v>
      </c>
      <c r="G5412" s="36">
        <v>10</v>
      </c>
      <c r="H5412" s="147"/>
      <c r="I5412" s="39" t="str">
        <f>VLOOKUP(B5412,辅助信息!E:I,3,FALSE)</f>
        <v>(五冶建设锦江区林家坝片区20号地块商业项目)锦江区泰昌路锦江28亩项目部</v>
      </c>
      <c r="J5412" s="40" t="str">
        <f>VLOOKUP(B5412,辅助信息!E:I,4,FALSE)</f>
        <v>陶杰</v>
      </c>
      <c r="K5412" s="40">
        <f>VLOOKUP(J5412,辅助信息!H:I,2,FALSE)</f>
        <v>13980247952</v>
      </c>
      <c r="L5412" s="110" t="str">
        <f>VLOOKUP(B5412,辅助信息!E:J,6,FALSE)</f>
        <v>联系实际收货人（陶杰13980247952）五冶建设送货单,6份材质书,锈货不收，装货前联系收货人核实到场规格,没提前告知进场规格现场不给予接收</v>
      </c>
      <c r="O5412" s="63" t="str">
        <f ca="1" t="shared" si="254"/>
        <v/>
      </c>
      <c r="P5412" s="63" t="str">
        <f ca="1" t="shared" si="255"/>
        <v/>
      </c>
      <c r="Q5412" s="29" t="str">
        <f>VLOOKUP(B5412,辅助信息!E:M,9,FALSE)</f>
        <v>ZTWM-CDGS-XS-2025-0073-五冶天府-成都怡心湖片区及龙泉驿医院等项目</v>
      </c>
      <c r="R5412" s="29" t="str">
        <f>_xlfn._xlws.FILTER(辅助信息!D:D,辅助信息!E:E=B5412)</f>
        <v>五冶建设锦江区林家坝片区20号地块商业项目</v>
      </c>
    </row>
    <row r="5413" spans="2:18">
      <c r="B5413" s="136" t="s">
        <v>208</v>
      </c>
      <c r="C5413" s="71">
        <v>45968</v>
      </c>
      <c r="D5413" s="40" t="str">
        <f>VLOOKUP(B5413,辅助信息!E:K,7,FALSE)</f>
        <v>JWDDCD2025102100480</v>
      </c>
      <c r="E5413" s="40" t="str">
        <f>VLOOKUP(F5413,辅助信息!A:B,2,FALSE)</f>
        <v>螺纹钢</v>
      </c>
      <c r="F5413" s="40" t="s">
        <v>33</v>
      </c>
      <c r="G5413" s="36">
        <v>5</v>
      </c>
      <c r="H5413" s="147"/>
      <c r="I5413" s="39" t="str">
        <f>VLOOKUP(B5413,辅助信息!E:I,3,FALSE)</f>
        <v>(五冶建设锦江区林家坝片区20号地块商业项目)锦江区泰昌路锦江28亩项目部</v>
      </c>
      <c r="J5413" s="40" t="str">
        <f>VLOOKUP(B5413,辅助信息!E:I,4,FALSE)</f>
        <v>陶杰</v>
      </c>
      <c r="K5413" s="40">
        <f>VLOOKUP(J5413,辅助信息!H:I,2,FALSE)</f>
        <v>13980247952</v>
      </c>
      <c r="L5413" s="110" t="str">
        <f>VLOOKUP(B5413,辅助信息!E:J,6,FALSE)</f>
        <v>联系实际收货人（陶杰13980247952）五冶建设送货单,6份材质书,锈货不收，装货前联系收货人核实到场规格,没提前告知进场规格现场不给予接收</v>
      </c>
      <c r="O5413" s="63" t="str">
        <f ca="1" t="shared" si="254"/>
        <v/>
      </c>
      <c r="P5413" s="63" t="str">
        <f ca="1" t="shared" si="255"/>
        <v/>
      </c>
      <c r="Q5413" s="29" t="str">
        <f>VLOOKUP(B5413,辅助信息!E:M,9,FALSE)</f>
        <v>ZTWM-CDGS-XS-2025-0073-五冶天府-成都怡心湖片区及龙泉驿医院等项目</v>
      </c>
      <c r="R5413" s="29" t="str">
        <f>_xlfn._xlws.FILTER(辅助信息!D:D,辅助信息!E:E=B5413)</f>
        <v>五冶建设锦江区林家坝片区20号地块商业项目</v>
      </c>
    </row>
    <row r="5414" spans="2:18">
      <c r="B5414" s="136" t="s">
        <v>208</v>
      </c>
      <c r="C5414" s="71">
        <v>45968</v>
      </c>
      <c r="D5414" s="40" t="str">
        <f>VLOOKUP(B5414,辅助信息!E:K,7,FALSE)</f>
        <v>JWDDCD2025102100480</v>
      </c>
      <c r="E5414" s="40" t="str">
        <f>VLOOKUP(F5414,辅助信息!A:B,2,FALSE)</f>
        <v>螺纹钢</v>
      </c>
      <c r="F5414" s="40" t="s">
        <v>28</v>
      </c>
      <c r="G5414" s="36">
        <v>5</v>
      </c>
      <c r="H5414" s="147"/>
      <c r="I5414" s="39" t="str">
        <f>VLOOKUP(B5414,辅助信息!E:I,3,FALSE)</f>
        <v>(五冶建设锦江区林家坝片区20号地块商业项目)锦江区泰昌路锦江28亩项目部</v>
      </c>
      <c r="J5414" s="40" t="str">
        <f>VLOOKUP(B5414,辅助信息!E:I,4,FALSE)</f>
        <v>陶杰</v>
      </c>
      <c r="K5414" s="40">
        <f>VLOOKUP(J5414,辅助信息!H:I,2,FALSE)</f>
        <v>13980247952</v>
      </c>
      <c r="L5414" s="110" t="str">
        <f>VLOOKUP(B5414,辅助信息!E:J,6,FALSE)</f>
        <v>联系实际收货人（陶杰13980247952）五冶建设送货单,6份材质书,锈货不收，装货前联系收货人核实到场规格,没提前告知进场规格现场不给予接收</v>
      </c>
      <c r="O5414" s="63" t="str">
        <f ca="1" t="shared" si="254"/>
        <v/>
      </c>
      <c r="P5414" s="63" t="str">
        <f ca="1" t="shared" si="255"/>
        <v/>
      </c>
      <c r="Q5414" s="29" t="str">
        <f>VLOOKUP(B5414,辅助信息!E:M,9,FALSE)</f>
        <v>ZTWM-CDGS-XS-2025-0073-五冶天府-成都怡心湖片区及龙泉驿医院等项目</v>
      </c>
      <c r="R5414" s="29" t="str">
        <f>_xlfn._xlws.FILTER(辅助信息!D:D,辅助信息!E:E=B5414)</f>
        <v>五冶建设锦江区林家坝片区20号地块商业项目</v>
      </c>
    </row>
    <row r="5415" spans="2:18">
      <c r="B5415" s="136" t="s">
        <v>208</v>
      </c>
      <c r="C5415" s="71">
        <v>45968</v>
      </c>
      <c r="D5415" s="40" t="str">
        <f>VLOOKUP(B5415,辅助信息!E:K,7,FALSE)</f>
        <v>JWDDCD2025102100480</v>
      </c>
      <c r="E5415" s="40" t="str">
        <f>VLOOKUP(F5415,辅助信息!A:B,2,FALSE)</f>
        <v>螺纹钢</v>
      </c>
      <c r="F5415" s="40" t="s">
        <v>18</v>
      </c>
      <c r="G5415" s="36">
        <v>10</v>
      </c>
      <c r="H5415" s="147"/>
      <c r="I5415" s="39" t="str">
        <f>VLOOKUP(B5415,辅助信息!E:I,3,FALSE)</f>
        <v>(五冶建设锦江区林家坝片区20号地块商业项目)锦江区泰昌路锦江28亩项目部</v>
      </c>
      <c r="J5415" s="40" t="str">
        <f>VLOOKUP(B5415,辅助信息!E:I,4,FALSE)</f>
        <v>陶杰</v>
      </c>
      <c r="K5415" s="40">
        <f>VLOOKUP(J5415,辅助信息!H:I,2,FALSE)</f>
        <v>13980247952</v>
      </c>
      <c r="L5415" s="110" t="str">
        <f>VLOOKUP(B5415,辅助信息!E:J,6,FALSE)</f>
        <v>联系实际收货人（陶杰13980247952）五冶建设送货单,6份材质书,锈货不收，装货前联系收货人核实到场规格,没提前告知进场规格现场不给予接收</v>
      </c>
      <c r="O5415" s="63" t="str">
        <f ca="1" t="shared" si="254"/>
        <v/>
      </c>
      <c r="P5415" s="63" t="str">
        <f ca="1" t="shared" si="255"/>
        <v/>
      </c>
      <c r="Q5415" s="29" t="str">
        <f>VLOOKUP(B5415,辅助信息!E:M,9,FALSE)</f>
        <v>ZTWM-CDGS-XS-2025-0073-五冶天府-成都怡心湖片区及龙泉驿医院等项目</v>
      </c>
      <c r="R5415" s="29" t="str">
        <f>_xlfn._xlws.FILTER(辅助信息!D:D,辅助信息!E:E=B5415)</f>
        <v>五冶建设锦江区林家坝片区20号地块商业项目</v>
      </c>
    </row>
    <row r="5416" spans="2:18">
      <c r="B5416" s="136" t="s">
        <v>208</v>
      </c>
      <c r="C5416" s="71">
        <v>45968</v>
      </c>
      <c r="D5416" s="40" t="str">
        <f>VLOOKUP(B5416,辅助信息!E:K,7,FALSE)</f>
        <v>JWDDCD2025102100480</v>
      </c>
      <c r="E5416" s="40" t="str">
        <f>VLOOKUP(F5416,辅助信息!A:B,2,FALSE)</f>
        <v>螺纹钢</v>
      </c>
      <c r="F5416" s="40" t="s">
        <v>65</v>
      </c>
      <c r="G5416" s="36">
        <v>10</v>
      </c>
      <c r="H5416" s="147"/>
      <c r="I5416" s="39" t="str">
        <f>VLOOKUP(B5416,辅助信息!E:I,3,FALSE)</f>
        <v>(五冶建设锦江区林家坝片区20号地块商业项目)锦江区泰昌路锦江28亩项目部</v>
      </c>
      <c r="J5416" s="40" t="str">
        <f>VLOOKUP(B5416,辅助信息!E:I,4,FALSE)</f>
        <v>陶杰</v>
      </c>
      <c r="K5416" s="40">
        <f>VLOOKUP(J5416,辅助信息!H:I,2,FALSE)</f>
        <v>13980247952</v>
      </c>
      <c r="L5416" s="110" t="str">
        <f>VLOOKUP(B5416,辅助信息!E:J,6,FALSE)</f>
        <v>联系实际收货人（陶杰13980247952）五冶建设送货单,6份材质书,锈货不收，装货前联系收货人核实到场规格,没提前告知进场规格现场不给予接收</v>
      </c>
      <c r="O5416" s="63" t="str">
        <f ca="1" t="shared" si="254"/>
        <v/>
      </c>
      <c r="P5416" s="63" t="str">
        <f ca="1" t="shared" si="255"/>
        <v/>
      </c>
      <c r="Q5416" s="29" t="str">
        <f>VLOOKUP(B5416,辅助信息!E:M,9,FALSE)</f>
        <v>ZTWM-CDGS-XS-2025-0073-五冶天府-成都怡心湖片区及龙泉驿医院等项目</v>
      </c>
      <c r="R5416" s="29" t="str">
        <f>_xlfn._xlws.FILTER(辅助信息!D:D,辅助信息!E:E=B5416)</f>
        <v>五冶建设锦江区林家坝片区20号地块商业项目</v>
      </c>
    </row>
    <row r="5417" spans="2:18">
      <c r="B5417" s="136" t="s">
        <v>208</v>
      </c>
      <c r="C5417" s="71">
        <v>45968</v>
      </c>
      <c r="D5417" s="40" t="str">
        <f>VLOOKUP(B5417,辅助信息!E:K,7,FALSE)</f>
        <v>JWDDCD2025102100480</v>
      </c>
      <c r="E5417" s="40" t="str">
        <f>VLOOKUP(F5417,辅助信息!A:B,2,FALSE)</f>
        <v>螺纹钢</v>
      </c>
      <c r="F5417" s="40" t="s">
        <v>76</v>
      </c>
      <c r="G5417" s="36">
        <v>30</v>
      </c>
      <c r="H5417" s="147"/>
      <c r="I5417" s="39" t="str">
        <f>VLOOKUP(B5417,辅助信息!E:I,3,FALSE)</f>
        <v>(五冶建设锦江区林家坝片区20号地块商业项目)锦江区泰昌路锦江28亩项目部</v>
      </c>
      <c r="J5417" s="40" t="str">
        <f>VLOOKUP(B5417,辅助信息!E:I,4,FALSE)</f>
        <v>陶杰</v>
      </c>
      <c r="K5417" s="40">
        <f>VLOOKUP(J5417,辅助信息!H:I,2,FALSE)</f>
        <v>13980247952</v>
      </c>
      <c r="L5417" s="110" t="str">
        <f>VLOOKUP(B5417,辅助信息!E:J,6,FALSE)</f>
        <v>联系实际收货人（陶杰13980247952）五冶建设送货单,6份材质书,锈货不收，装货前联系收货人核实到场规格,没提前告知进场规格现场不给予接收</v>
      </c>
      <c r="O5417" s="63" t="str">
        <f ca="1" t="shared" si="254"/>
        <v/>
      </c>
      <c r="P5417" s="63" t="str">
        <f ca="1" t="shared" si="255"/>
        <v/>
      </c>
      <c r="Q5417" s="29" t="str">
        <f>VLOOKUP(B5417,辅助信息!E:M,9,FALSE)</f>
        <v>ZTWM-CDGS-XS-2025-0073-五冶天府-成都怡心湖片区及龙泉驿医院等项目</v>
      </c>
      <c r="R5417" s="29" t="str">
        <f>_xlfn._xlws.FILTER(辅助信息!D:D,辅助信息!E:E=B5417)</f>
        <v>五冶建设锦江区林家坝片区20号地块商业项目</v>
      </c>
    </row>
    <row r="5418" spans="2:18">
      <c r="B5418" s="136" t="s">
        <v>208</v>
      </c>
      <c r="C5418" s="71">
        <v>45968</v>
      </c>
      <c r="D5418" s="40" t="str">
        <f>VLOOKUP(B5418,辅助信息!E:K,7,FALSE)</f>
        <v>JWDDCD2025102100480</v>
      </c>
      <c r="E5418" s="40" t="str">
        <f>VLOOKUP(F5418,辅助信息!A:B,2,FALSE)</f>
        <v>螺纹钢</v>
      </c>
      <c r="F5418" s="40" t="s">
        <v>90</v>
      </c>
      <c r="G5418" s="36">
        <v>15</v>
      </c>
      <c r="H5418" s="147"/>
      <c r="I5418" s="39" t="str">
        <f>VLOOKUP(B5418,辅助信息!E:I,3,FALSE)</f>
        <v>(五冶建设锦江区林家坝片区20号地块商业项目)锦江区泰昌路锦江28亩项目部</v>
      </c>
      <c r="J5418" s="40" t="str">
        <f>VLOOKUP(B5418,辅助信息!E:I,4,FALSE)</f>
        <v>陶杰</v>
      </c>
      <c r="K5418" s="40">
        <f>VLOOKUP(J5418,辅助信息!H:I,2,FALSE)</f>
        <v>13980247952</v>
      </c>
      <c r="L5418" s="110" t="str">
        <f>VLOOKUP(B5418,辅助信息!E:J,6,FALSE)</f>
        <v>联系实际收货人（陶杰13980247952）五冶建设送货单,6份材质书,锈货不收，装货前联系收货人核实到场规格,没提前告知进场规格现场不给予接收</v>
      </c>
      <c r="O5418" s="63" t="str">
        <f ca="1" t="shared" si="254"/>
        <v/>
      </c>
      <c r="P5418" s="63" t="str">
        <f ca="1" t="shared" si="255"/>
        <v/>
      </c>
      <c r="Q5418" s="29" t="str">
        <f>VLOOKUP(B5418,辅助信息!E:M,9,FALSE)</f>
        <v>ZTWM-CDGS-XS-2025-0073-五冶天府-成都怡心湖片区及龙泉驿医院等项目</v>
      </c>
      <c r="R5418" s="29" t="str">
        <f>_xlfn._xlws.FILTER(辅助信息!D:D,辅助信息!E:E=B5418)</f>
        <v>五冶建设锦江区林家坝片区20号地块商业项目</v>
      </c>
    </row>
    <row r="5419" spans="2:18">
      <c r="B5419" s="136" t="s">
        <v>208</v>
      </c>
      <c r="C5419" s="71">
        <v>45968</v>
      </c>
      <c r="D5419" s="40" t="str">
        <f>VLOOKUP(B5419,辅助信息!E:K,7,FALSE)</f>
        <v>JWDDCD2025102100480</v>
      </c>
      <c r="E5419" s="40" t="str">
        <f>VLOOKUP(F5419,辅助信息!A:B,2,FALSE)</f>
        <v>螺纹钢</v>
      </c>
      <c r="F5419" s="40" t="s">
        <v>130</v>
      </c>
      <c r="G5419" s="36">
        <v>20</v>
      </c>
      <c r="H5419" s="147"/>
      <c r="I5419" s="39" t="str">
        <f>VLOOKUP(B5419,辅助信息!E:I,3,FALSE)</f>
        <v>(五冶建设锦江区林家坝片区20号地块商业项目)锦江区泰昌路锦江28亩项目部</v>
      </c>
      <c r="J5419" s="40" t="str">
        <f>VLOOKUP(B5419,辅助信息!E:I,4,FALSE)</f>
        <v>陶杰</v>
      </c>
      <c r="K5419" s="40">
        <f>VLOOKUP(J5419,辅助信息!H:I,2,FALSE)</f>
        <v>13980247952</v>
      </c>
      <c r="L5419" s="110" t="str">
        <f>VLOOKUP(B5419,辅助信息!E:J,6,FALSE)</f>
        <v>联系实际收货人（陶杰13980247952）五冶建设送货单,6份材质书,锈货不收，装货前联系收货人核实到场规格,没提前告知进场规格现场不给予接收</v>
      </c>
      <c r="O5419" s="63" t="str">
        <f ca="1" t="shared" si="254"/>
        <v/>
      </c>
      <c r="P5419" s="63" t="str">
        <f ca="1" t="shared" si="255"/>
        <v/>
      </c>
      <c r="Q5419" s="29" t="str">
        <f>VLOOKUP(B5419,辅助信息!E:M,9,FALSE)</f>
        <v>ZTWM-CDGS-XS-2025-0073-五冶天府-成都怡心湖片区及龙泉驿医院等项目</v>
      </c>
      <c r="R5419" s="29" t="str">
        <f>_xlfn._xlws.FILTER(辅助信息!D:D,辅助信息!E:E=B5419)</f>
        <v>五冶建设锦江区林家坝片区20号地块商业项目</v>
      </c>
    </row>
    <row r="5420" spans="2:18">
      <c r="B5420" s="136" t="s">
        <v>208</v>
      </c>
      <c r="C5420" s="71">
        <v>45968</v>
      </c>
      <c r="D5420" s="40" t="str">
        <f>VLOOKUP(B5420,辅助信息!E:K,7,FALSE)</f>
        <v>JWDDCD2025102100480</v>
      </c>
      <c r="E5420" s="40" t="str">
        <f>VLOOKUP(F5420,辅助信息!A:B,2,FALSE)</f>
        <v>螺纹钢</v>
      </c>
      <c r="F5420" s="40" t="s">
        <v>91</v>
      </c>
      <c r="G5420" s="36">
        <v>5</v>
      </c>
      <c r="H5420" s="147"/>
      <c r="I5420" s="39" t="str">
        <f>VLOOKUP(B5420,辅助信息!E:I,3,FALSE)</f>
        <v>(五冶建设锦江区林家坝片区20号地块商业项目)锦江区泰昌路锦江28亩项目部</v>
      </c>
      <c r="J5420" s="40" t="str">
        <f>VLOOKUP(B5420,辅助信息!E:I,4,FALSE)</f>
        <v>陶杰</v>
      </c>
      <c r="K5420" s="40">
        <f>VLOOKUP(J5420,辅助信息!H:I,2,FALSE)</f>
        <v>13980247952</v>
      </c>
      <c r="L5420" s="110" t="str">
        <f>VLOOKUP(B5420,辅助信息!E:J,6,FALSE)</f>
        <v>联系实际收货人（陶杰13980247952）五冶建设送货单,6份材质书,锈货不收，装货前联系收货人核实到场规格,没提前告知进场规格现场不给予接收</v>
      </c>
      <c r="O5420" s="63" t="str">
        <f ca="1" t="shared" si="254"/>
        <v/>
      </c>
      <c r="P5420" s="63" t="str">
        <f ca="1" t="shared" si="255"/>
        <v/>
      </c>
      <c r="Q5420" s="29" t="str">
        <f>VLOOKUP(B5420,辅助信息!E:M,9,FALSE)</f>
        <v>ZTWM-CDGS-XS-2025-0073-五冶天府-成都怡心湖片区及龙泉驿医院等项目</v>
      </c>
      <c r="R5420" s="29" t="str">
        <f>_xlfn._xlws.FILTER(辅助信息!D:D,辅助信息!E:E=B5420)</f>
        <v>五冶建设锦江区林家坝片区20号地块商业项目</v>
      </c>
    </row>
  </sheetData>
  <protectedRanges>
    <protectedRange sqref="M3348:M3353" name="区域1"/>
  </protectedRanges>
  <autoFilter ref="A1:Q5420">
    <filterColumn colId="2">
      <filters>
        <dateGroupItem year="2025" month="11" day="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N5067:O5070 L5014:L5047 L5067:L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3" workbookViewId="0">
      <pane xSplit="2" topLeftCell="D1" activePane="topRight" state="frozen"/>
      <selection/>
      <selection pane="topRight" activeCell="E58" sqref="E58"/>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45968</v>
      </c>
      <c r="B2" s="9" t="s">
        <v>575</v>
      </c>
      <c r="C2" s="9" t="str">
        <f>VLOOKUP(D2,辅助信息!A:B,2,FALSE)</f>
        <v>盘螺</v>
      </c>
      <c r="D2" s="9" t="s">
        <v>41</v>
      </c>
    </row>
    <row r="3" spans="1:4">
      <c r="A3" s="12">
        <f ca="1" t="shared" si="0"/>
        <v>45968</v>
      </c>
      <c r="B3" s="9" t="s">
        <v>575</v>
      </c>
      <c r="C3" s="9" t="str">
        <f>VLOOKUP(D3,辅助信息!A:B,2,FALSE)</f>
        <v>螺纹钢</v>
      </c>
      <c r="D3" s="9" t="s">
        <v>27</v>
      </c>
    </row>
    <row r="4" spans="1:4">
      <c r="A4" s="12">
        <f ca="1" t="shared" si="0"/>
        <v>45968</v>
      </c>
      <c r="B4" s="9" t="s">
        <v>575</v>
      </c>
      <c r="C4" s="9" t="str">
        <f>VLOOKUP(D4,辅助信息!A:B,2,FALSE)</f>
        <v>螺纹钢</v>
      </c>
      <c r="D4" s="9" t="s">
        <v>19</v>
      </c>
    </row>
    <row r="5" spans="1:4">
      <c r="A5" s="12">
        <f ca="1" t="shared" si="0"/>
        <v>45968</v>
      </c>
      <c r="B5" s="9" t="s">
        <v>575</v>
      </c>
      <c r="C5" s="9" t="str">
        <f>VLOOKUP(D5,辅助信息!A:B,2,FALSE)</f>
        <v>螺纹钢</v>
      </c>
      <c r="D5" s="9" t="s">
        <v>28</v>
      </c>
    </row>
    <row r="6" spans="1:4">
      <c r="A6" s="12">
        <f ca="1" t="shared" si="0"/>
        <v>45968</v>
      </c>
      <c r="B6" s="9" t="s">
        <v>575</v>
      </c>
      <c r="C6" s="9" t="str">
        <f>VLOOKUP(D6,辅助信息!A:B,2,FALSE)</f>
        <v>螺纹钢</v>
      </c>
      <c r="D6" s="9" t="s">
        <v>52</v>
      </c>
    </row>
    <row r="7" spans="1:4">
      <c r="A7" s="12">
        <f ca="1" t="shared" si="0"/>
        <v>45968</v>
      </c>
      <c r="B7" s="9" t="s">
        <v>575</v>
      </c>
      <c r="C7" s="9" t="str">
        <f>VLOOKUP(D7,辅助信息!A:B,2,FALSE)</f>
        <v>螺纹钢</v>
      </c>
      <c r="D7" s="9" t="s">
        <v>76</v>
      </c>
    </row>
    <row r="8" spans="1:4">
      <c r="A8" s="12">
        <f ca="1" t="shared" si="0"/>
        <v>45968</v>
      </c>
      <c r="B8" s="9" t="s">
        <v>575</v>
      </c>
      <c r="C8" s="9" t="str">
        <f>VLOOKUP(D8,辅助信息!A:B,2,FALSE)</f>
        <v>螺纹钢</v>
      </c>
      <c r="D8" s="9" t="s">
        <v>86</v>
      </c>
    </row>
    <row r="9" spans="1:4">
      <c r="A9" s="12">
        <f ca="1" t="shared" si="0"/>
        <v>45968</v>
      </c>
      <c r="B9" s="9" t="s">
        <v>575</v>
      </c>
      <c r="C9" s="9" t="str">
        <f>VLOOKUP(D9,辅助信息!A:B,2,FALSE)</f>
        <v>螺纹钢</v>
      </c>
      <c r="D9" s="9" t="s">
        <v>82</v>
      </c>
    </row>
    <row r="10" spans="1:4">
      <c r="A10" s="12">
        <f ca="1" t="shared" si="0"/>
        <v>45968</v>
      </c>
      <c r="B10" s="9" t="s">
        <v>575</v>
      </c>
      <c r="C10" s="9" t="str">
        <f>VLOOKUP(D10,辅助信息!A:B,2,FALSE)</f>
        <v>螺纹钢</v>
      </c>
      <c r="D10" s="9" t="s">
        <v>45</v>
      </c>
    </row>
    <row r="11" spans="1:4">
      <c r="A11" s="12">
        <f ca="1" t="shared" si="0"/>
        <v>45968</v>
      </c>
      <c r="B11" s="9" t="s">
        <v>575</v>
      </c>
      <c r="C11" s="9" t="str">
        <f>VLOOKUP(D11,辅助信息!A:B,2,FALSE)</f>
        <v>螺纹钢</v>
      </c>
      <c r="D11" s="9" t="s">
        <v>21</v>
      </c>
    </row>
    <row r="12" ht="18.95" customHeight="1" spans="1:1">
      <c r="A12" s="12">
        <f ca="1" t="shared" si="0"/>
        <v>45968</v>
      </c>
    </row>
    <row r="13" spans="1:4">
      <c r="A13" s="12">
        <f ca="1" t="shared" ref="A13:A26" si="1">TODAY()</f>
        <v>45968</v>
      </c>
      <c r="B13" s="13" t="s">
        <v>576</v>
      </c>
      <c r="C13" s="9" t="str">
        <f>VLOOKUP(D13,辅助信息!A:B,2,FALSE)</f>
        <v>螺纹钢</v>
      </c>
      <c r="D13" s="9" t="s">
        <v>133</v>
      </c>
    </row>
    <row r="14" spans="1:4">
      <c r="A14" s="12">
        <f ca="1" t="shared" si="1"/>
        <v>45968</v>
      </c>
      <c r="B14" s="13" t="s">
        <v>576</v>
      </c>
      <c r="C14" s="9" t="str">
        <f>VLOOKUP(D14,辅助信息!A:B,2,FALSE)</f>
        <v>螺纹钢</v>
      </c>
      <c r="D14" s="9" t="s">
        <v>91</v>
      </c>
    </row>
    <row r="15" spans="1:4">
      <c r="A15" s="12">
        <f ca="1" t="shared" si="1"/>
        <v>45968</v>
      </c>
      <c r="B15" s="13" t="s">
        <v>576</v>
      </c>
      <c r="C15" s="9" t="str">
        <f>VLOOKUP(D15,辅助信息!A:B,2,FALSE)</f>
        <v>螺纹钢</v>
      </c>
      <c r="D15" s="9" t="s">
        <v>77</v>
      </c>
    </row>
    <row r="16" spans="1:4">
      <c r="A16" s="12">
        <f ca="1" t="shared" si="1"/>
        <v>45968</v>
      </c>
      <c r="B16" s="13" t="s">
        <v>576</v>
      </c>
      <c r="C16" s="9" t="str">
        <f>VLOOKUP(D16,辅助信息!A:B,2,FALSE)</f>
        <v>螺纹钢</v>
      </c>
      <c r="D16" s="9" t="s">
        <v>86</v>
      </c>
    </row>
    <row r="17" spans="1:4">
      <c r="A17" s="12">
        <f ca="1" t="shared" si="1"/>
        <v>45968</v>
      </c>
      <c r="B17" s="13" t="s">
        <v>576</v>
      </c>
      <c r="C17" s="9" t="str">
        <f>VLOOKUP(D17,辅助信息!A:B,2,FALSE)</f>
        <v>螺纹钢</v>
      </c>
      <c r="D17" s="9" t="s">
        <v>66</v>
      </c>
    </row>
    <row r="18" spans="1:4">
      <c r="A18" s="12">
        <f ca="1" t="shared" si="1"/>
        <v>45968</v>
      </c>
      <c r="B18" s="13" t="s">
        <v>576</v>
      </c>
      <c r="C18" s="9" t="str">
        <f>VLOOKUP(D18,辅助信息!A:B,2,FALSE)</f>
        <v>螺纹钢</v>
      </c>
      <c r="D18" s="9" t="s">
        <v>82</v>
      </c>
    </row>
    <row r="19" spans="1:4">
      <c r="A19" s="12">
        <f ca="1" t="shared" si="1"/>
        <v>45968</v>
      </c>
      <c r="B19" s="13" t="s">
        <v>576</v>
      </c>
      <c r="C19" s="9" t="str">
        <f>VLOOKUP(D19,辅助信息!A:B,2,FALSE)</f>
        <v>螺纹钢</v>
      </c>
      <c r="D19" s="9" t="s">
        <v>45</v>
      </c>
    </row>
    <row r="20" spans="1:4">
      <c r="A20" s="12">
        <f ca="1" t="shared" si="1"/>
        <v>45968</v>
      </c>
      <c r="B20" s="13" t="s">
        <v>576</v>
      </c>
      <c r="C20" s="9" t="str">
        <f>VLOOKUP(D20,辅助信息!A:B,2,FALSE)</f>
        <v>螺纹钢</v>
      </c>
      <c r="D20" s="9" t="s">
        <v>21</v>
      </c>
    </row>
    <row r="21" spans="1:4">
      <c r="A21" s="12">
        <f ca="1" t="shared" si="1"/>
        <v>45968</v>
      </c>
      <c r="B21" s="13" t="s">
        <v>576</v>
      </c>
      <c r="C21" s="9" t="str">
        <f>VLOOKUP(D21,辅助信息!A:B,2,FALSE)</f>
        <v>螺纹钢</v>
      </c>
      <c r="D21" s="9" t="s">
        <v>58</v>
      </c>
    </row>
    <row r="22" spans="1:4">
      <c r="A22" s="12">
        <f ca="1" t="shared" si="1"/>
        <v>45968</v>
      </c>
      <c r="B22" s="13" t="s">
        <v>576</v>
      </c>
      <c r="C22" s="9" t="str">
        <f>VLOOKUP(D22,辅助信息!A:B,2,FALSE)</f>
        <v>螺纹钢</v>
      </c>
      <c r="D22" s="9" t="s">
        <v>46</v>
      </c>
    </row>
    <row r="23" spans="1:4">
      <c r="A23" s="12">
        <f ca="1" t="shared" si="1"/>
        <v>45968</v>
      </c>
      <c r="B23" s="13" t="s">
        <v>576</v>
      </c>
      <c r="C23" s="9" t="str">
        <f>VLOOKUP(D23,辅助信息!A:B,2,FALSE)</f>
        <v>螺纹钢</v>
      </c>
      <c r="D23" s="9" t="s">
        <v>22</v>
      </c>
    </row>
    <row r="24" spans="1:4">
      <c r="A24" s="12">
        <f ca="1" t="shared" si="1"/>
        <v>45968</v>
      </c>
      <c r="B24" s="13" t="s">
        <v>576</v>
      </c>
      <c r="C24" s="9" t="str">
        <f>VLOOKUP(D24,辅助信息!A:B,2,FALSE)</f>
        <v>螺纹钢</v>
      </c>
      <c r="D24" s="9" t="s">
        <v>181</v>
      </c>
    </row>
    <row r="25" spans="1:4">
      <c r="A25" s="12">
        <f ca="1" t="shared" si="1"/>
        <v>45968</v>
      </c>
      <c r="B25" s="13" t="s">
        <v>576</v>
      </c>
      <c r="C25" s="9" t="str">
        <f>VLOOKUP(D25,辅助信息!A:B,2,FALSE)</f>
        <v>螺纹钢</v>
      </c>
      <c r="D25" s="9" t="s">
        <v>182</v>
      </c>
    </row>
    <row r="26" spans="1:4">
      <c r="A26" s="12">
        <f ca="1" t="shared" si="1"/>
        <v>45968</v>
      </c>
      <c r="B26" s="9" t="s">
        <v>577</v>
      </c>
      <c r="C26" s="9" t="str">
        <f>VLOOKUP(D26,辅助信息!A:B,2,FALSE)</f>
        <v>盘螺</v>
      </c>
      <c r="D26" s="9" t="s">
        <v>49</v>
      </c>
    </row>
    <row r="27" spans="1:4">
      <c r="A27" s="12">
        <f ca="1" t="shared" ref="A27:A36" si="2">TODAY()</f>
        <v>45968</v>
      </c>
      <c r="B27" s="9" t="s">
        <v>577</v>
      </c>
      <c r="C27" s="9" t="str">
        <f>VLOOKUP(D27,辅助信息!A:B,2,FALSE)</f>
        <v>盘螺</v>
      </c>
      <c r="D27" s="9" t="s">
        <v>40</v>
      </c>
    </row>
    <row r="28" spans="1:4">
      <c r="A28" s="12">
        <f ca="1" t="shared" si="2"/>
        <v>45968</v>
      </c>
      <c r="B28" s="9" t="s">
        <v>577</v>
      </c>
      <c r="C28" s="9" t="str">
        <f>VLOOKUP(D28,辅助信息!A:B,2,FALSE)</f>
        <v>盘螺</v>
      </c>
      <c r="D28" s="9" t="s">
        <v>41</v>
      </c>
    </row>
    <row r="29" spans="1:4">
      <c r="A29" s="12">
        <f ca="1" t="shared" si="2"/>
        <v>45968</v>
      </c>
      <c r="B29" s="9" t="s">
        <v>577</v>
      </c>
      <c r="C29" s="9" t="str">
        <f>VLOOKUP(D29,辅助信息!A:B,2,FALSE)</f>
        <v>盘螺</v>
      </c>
      <c r="D29" s="9" t="s">
        <v>26</v>
      </c>
    </row>
    <row r="30" spans="1:4">
      <c r="A30" s="12">
        <f ca="1" t="shared" si="2"/>
        <v>45968</v>
      </c>
      <c r="B30" s="9" t="s">
        <v>577</v>
      </c>
      <c r="C30" s="9" t="e">
        <f>VLOOKUP(D30,辅助信息!A:B,2,FALSE)</f>
        <v>#N/A</v>
      </c>
      <c r="D30" s="9" t="s">
        <v>578</v>
      </c>
    </row>
    <row r="31" spans="1:4">
      <c r="A31" s="12">
        <f ca="1" t="shared" si="2"/>
        <v>45968</v>
      </c>
      <c r="B31" s="9" t="s">
        <v>577</v>
      </c>
      <c r="C31" s="9" t="str">
        <f>VLOOKUP(D31,辅助信息!A:B,2,FALSE)</f>
        <v>螺纹钢</v>
      </c>
      <c r="D31" s="9" t="s">
        <v>27</v>
      </c>
    </row>
    <row r="32" spans="1:4">
      <c r="A32" s="12">
        <f ca="1" t="shared" si="2"/>
        <v>45968</v>
      </c>
      <c r="B32" s="9" t="s">
        <v>577</v>
      </c>
      <c r="C32" s="9" t="str">
        <f>VLOOKUP(D32,辅助信息!A:B,2,FALSE)</f>
        <v>螺纹钢</v>
      </c>
      <c r="D32" s="9" t="s">
        <v>19</v>
      </c>
    </row>
    <row r="33" spans="1:4">
      <c r="A33" s="12">
        <f ca="1" t="shared" si="2"/>
        <v>45968</v>
      </c>
      <c r="B33" s="9" t="s">
        <v>577</v>
      </c>
      <c r="C33" s="9" t="str">
        <f>VLOOKUP(D33,辅助信息!A:B,2,FALSE)</f>
        <v>螺纹钢</v>
      </c>
      <c r="D33" s="9" t="s">
        <v>32</v>
      </c>
    </row>
    <row r="34" spans="1:4">
      <c r="A34" s="12">
        <f ca="1" t="shared" si="2"/>
        <v>45968</v>
      </c>
      <c r="B34" s="9" t="s">
        <v>577</v>
      </c>
      <c r="C34" s="9" t="str">
        <f>VLOOKUP(D34,辅助信息!A:B,2,FALSE)</f>
        <v>螺纹钢</v>
      </c>
      <c r="D34" s="9" t="s">
        <v>33</v>
      </c>
    </row>
    <row r="35" spans="1:4">
      <c r="A35" s="12">
        <f ca="1" t="shared" si="2"/>
        <v>45968</v>
      </c>
      <c r="B35" s="9" t="s">
        <v>577</v>
      </c>
      <c r="C35" s="9" t="str">
        <f>VLOOKUP(D35,辅助信息!A:B,2,FALSE)</f>
        <v>螺纹钢</v>
      </c>
      <c r="D35" s="9" t="s">
        <v>28</v>
      </c>
    </row>
    <row r="36" spans="1:4">
      <c r="A36" s="12">
        <f ca="1" t="shared" si="2"/>
        <v>45968</v>
      </c>
      <c r="B36" s="9" t="s">
        <v>577</v>
      </c>
      <c r="C36" s="9" t="str">
        <f>VLOOKUP(D36,辅助信息!A:B,2,FALSE)</f>
        <v>螺纹钢</v>
      </c>
      <c r="D36" s="9" t="s">
        <v>18</v>
      </c>
    </row>
    <row r="37" spans="1:4">
      <c r="A37" s="12">
        <f ca="1" t="shared" ref="A37:A46" si="3">TODAY()</f>
        <v>45968</v>
      </c>
      <c r="B37" s="9" t="s">
        <v>577</v>
      </c>
      <c r="C37" s="9" t="str">
        <f>VLOOKUP(D37,辅助信息!A:B,2,FALSE)</f>
        <v>螺纹钢</v>
      </c>
      <c r="D37" s="9" t="s">
        <v>65</v>
      </c>
    </row>
    <row r="38" spans="1:4">
      <c r="A38" s="12">
        <f ca="1" t="shared" si="3"/>
        <v>45968</v>
      </c>
      <c r="B38" s="9" t="s">
        <v>577</v>
      </c>
      <c r="C38" s="9" t="str">
        <f>VLOOKUP(D38,辅助信息!A:B,2,FALSE)</f>
        <v>螺纹钢</v>
      </c>
      <c r="D38" s="9" t="s">
        <v>52</v>
      </c>
    </row>
    <row r="39" spans="1:4">
      <c r="A39" s="12">
        <f ca="1" t="shared" si="3"/>
        <v>45968</v>
      </c>
      <c r="B39" s="9" t="s">
        <v>577</v>
      </c>
      <c r="C39" s="9" t="str">
        <f>VLOOKUP(D39,辅助信息!A:B,2,FALSE)</f>
        <v>螺纹钢</v>
      </c>
      <c r="D39" s="9" t="s">
        <v>111</v>
      </c>
    </row>
    <row r="40" spans="1:4">
      <c r="A40" s="12">
        <f ca="1" t="shared" si="3"/>
        <v>45968</v>
      </c>
      <c r="B40" s="9" t="s">
        <v>577</v>
      </c>
      <c r="C40" s="9" t="str">
        <f>VLOOKUP(D40,辅助信息!A:B,2,FALSE)</f>
        <v>螺纹钢</v>
      </c>
      <c r="D40" s="9" t="s">
        <v>76</v>
      </c>
    </row>
    <row r="41" spans="1:4">
      <c r="A41" s="12">
        <f ca="1" t="shared" si="3"/>
        <v>45968</v>
      </c>
      <c r="B41" s="9" t="s">
        <v>577</v>
      </c>
      <c r="C41" s="9" t="str">
        <f>VLOOKUP(D41,辅助信息!A:B,2,FALSE)</f>
        <v>螺纹钢</v>
      </c>
      <c r="D41" s="9" t="s">
        <v>90</v>
      </c>
    </row>
    <row r="42" spans="1:4">
      <c r="A42" s="12">
        <f ca="1" t="shared" si="3"/>
        <v>45968</v>
      </c>
      <c r="B42" s="9" t="s">
        <v>577</v>
      </c>
      <c r="C42" s="9" t="str">
        <f>VLOOKUP(D42,辅助信息!A:B,2,FALSE)</f>
        <v>螺纹钢</v>
      </c>
      <c r="D42" s="9" t="s">
        <v>130</v>
      </c>
    </row>
    <row r="43" spans="1:4">
      <c r="A43" s="12">
        <f ca="1" t="shared" si="3"/>
        <v>45968</v>
      </c>
      <c r="B43" s="9" t="s">
        <v>577</v>
      </c>
      <c r="C43" s="9" t="str">
        <f>VLOOKUP(D43,辅助信息!A:B,2,FALSE)</f>
        <v>螺纹钢</v>
      </c>
      <c r="D43" s="9" t="s">
        <v>133</v>
      </c>
    </row>
    <row r="44" spans="1:4">
      <c r="A44" s="12">
        <f ca="1" t="shared" si="3"/>
        <v>45968</v>
      </c>
      <c r="B44" s="9" t="s">
        <v>577</v>
      </c>
      <c r="C44" s="9" t="str">
        <f>VLOOKUP(D44,辅助信息!A:B,2,FALSE)</f>
        <v>螺纹钢</v>
      </c>
      <c r="D44" s="9" t="s">
        <v>91</v>
      </c>
    </row>
    <row r="45" spans="1:4">
      <c r="A45" s="12">
        <f ca="1" t="shared" si="3"/>
        <v>45968</v>
      </c>
      <c r="B45" s="9" t="s">
        <v>577</v>
      </c>
      <c r="C45" s="9" t="str">
        <f>VLOOKUP(D45,辅助信息!A:B,2,FALSE)</f>
        <v>螺纹钢</v>
      </c>
      <c r="D45" s="9" t="s">
        <v>77</v>
      </c>
    </row>
    <row r="46" spans="1:4">
      <c r="A46" s="12">
        <f ca="1" t="shared" si="3"/>
        <v>45968</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德胜恒嘉</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德胜恒嘉</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2025-11-07T03:14:02Z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