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汇总计划!$A$1:$Q$1305</definedName>
    <definedName name="_xlnm._FilterDatabase" localSheetId="3" hidden="1">物流明细!$A$1:$K$387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<sst xmlns="http://schemas.openxmlformats.org/spreadsheetml/2006/main" count="6163" uniqueCount="473">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</sst>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3">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HPB300Φ6</v>
          </cell>
        </row>
        <row r="2633">
          <cell r="E2633">
            <v>2</v>
          </cell>
          <cell r="F2633">
            <v>45775</v>
          </cell>
          <cell r="G2633" t="str">
            <v>（十九冶-华电重庆奉节）重庆市奉节县康乐镇七星村</v>
          </cell>
          <cell r="H2633" t="str">
            <v>岑甲乐</v>
          </cell>
        </row>
        <row r="2634">
          <cell r="C2634" t="str">
            <v>HPB300Φ8</v>
          </cell>
        </row>
        <row r="2634">
          <cell r="E2634">
            <v>4</v>
          </cell>
          <cell r="F2634">
            <v>45775</v>
          </cell>
          <cell r="G2634" t="str">
            <v>（十九冶-华电重庆奉节）重庆市奉节县康乐镇七星村</v>
          </cell>
          <cell r="H2634" t="str">
            <v>岑甲乐</v>
          </cell>
        </row>
        <row r="2635">
          <cell r="C2635" t="str">
            <v>HRB400E Φ6</v>
          </cell>
        </row>
        <row r="2635">
          <cell r="E2635">
            <v>1</v>
          </cell>
          <cell r="F2635">
            <v>45775</v>
          </cell>
          <cell r="G2635" t="str">
            <v>（十九冶-华电重庆奉节）重庆市奉节县康乐镇七星村</v>
          </cell>
          <cell r="H2635" t="str">
            <v>岑甲乐</v>
          </cell>
        </row>
        <row r="2636">
          <cell r="C2636" t="str">
            <v>HRB400E Φ8</v>
          </cell>
        </row>
        <row r="2636">
          <cell r="E2636">
            <v>78</v>
          </cell>
          <cell r="F2636">
            <v>45775</v>
          </cell>
          <cell r="G2636" t="str">
            <v>（十九冶-华电重庆奉节）重庆市奉节县康乐镇七星村</v>
          </cell>
          <cell r="H2636" t="str">
            <v>岑甲乐</v>
          </cell>
        </row>
        <row r="2637">
          <cell r="C2637" t="str">
            <v>HRB400E Φ10</v>
          </cell>
        </row>
        <row r="2637">
          <cell r="E2637">
            <v>34</v>
          </cell>
          <cell r="F2637">
            <v>45775</v>
          </cell>
          <cell r="G2637" t="str">
            <v>（十九冶-华电重庆奉节）重庆市奉节县康乐镇七星村</v>
          </cell>
          <cell r="H2637" t="str">
            <v>岑甲乐</v>
          </cell>
        </row>
        <row r="2638">
          <cell r="C2638" t="str">
            <v>HRB400E Φ12 9m</v>
          </cell>
        </row>
        <row r="2638">
          <cell r="E2638">
            <v>20</v>
          </cell>
          <cell r="F2638">
            <v>45775</v>
          </cell>
          <cell r="G2638" t="str">
            <v>（十九冶-华电重庆奉节）重庆市奉节县康乐镇七星村</v>
          </cell>
          <cell r="H2638" t="str">
            <v>岑甲乐</v>
          </cell>
        </row>
        <row r="2639">
          <cell r="C2639" t="str">
            <v>HRB400E Φ14 9m</v>
          </cell>
        </row>
        <row r="2639">
          <cell r="E2639">
            <v>38</v>
          </cell>
          <cell r="F2639">
            <v>45775</v>
          </cell>
          <cell r="G2639" t="str">
            <v>（十九冶-华电重庆奉节）重庆市奉节县康乐镇七星村</v>
          </cell>
          <cell r="H2639" t="str">
            <v>岑甲乐</v>
          </cell>
        </row>
        <row r="2640">
          <cell r="C2640" t="str">
            <v>HRB400E Φ18 9m</v>
          </cell>
        </row>
        <row r="2640">
          <cell r="E2640">
            <v>33.47</v>
          </cell>
          <cell r="F2640">
            <v>45775</v>
          </cell>
          <cell r="G2640" t="str">
            <v>（十九冶-华电重庆奉节）重庆市奉节县康乐镇七星村</v>
          </cell>
          <cell r="H2640" t="str">
            <v>岑甲乐</v>
          </cell>
        </row>
        <row r="2641">
          <cell r="C2641" t="str">
            <v>HRB400E Φ20 9m</v>
          </cell>
        </row>
        <row r="2641">
          <cell r="E2641">
            <v>59</v>
          </cell>
          <cell r="F2641">
            <v>45775</v>
          </cell>
          <cell r="G2641" t="str">
            <v>（十九冶-华电重庆奉节）重庆市奉节县康乐镇七星村</v>
          </cell>
          <cell r="H2641" t="str">
            <v>岑甲乐</v>
          </cell>
        </row>
        <row r="2642">
          <cell r="C2642" t="str">
            <v>HRB400E Φ22 9m</v>
          </cell>
        </row>
        <row r="2642">
          <cell r="E2642">
            <v>22</v>
          </cell>
          <cell r="F2642">
            <v>45775</v>
          </cell>
          <cell r="G2642" t="str">
            <v>（十九冶-华电重庆奉节）重庆市奉节县康乐镇七星村</v>
          </cell>
          <cell r="H2642" t="str">
            <v>岑甲乐</v>
          </cell>
        </row>
        <row r="2643">
          <cell r="C2643" t="str">
            <v>HRB400E Φ25 9m</v>
          </cell>
        </row>
        <row r="2643">
          <cell r="E2643">
            <v>64</v>
          </cell>
          <cell r="F2643">
            <v>45775</v>
          </cell>
          <cell r="G2643" t="str">
            <v>（十九冶-华电重庆奉节）重庆市奉节县康乐镇七星村</v>
          </cell>
          <cell r="H2643" t="str">
            <v>岑甲乐</v>
          </cell>
        </row>
        <row r="2644">
          <cell r="C2644" t="str">
            <v>HRB400E Φ16 9m</v>
          </cell>
        </row>
        <row r="2644">
          <cell r="E2644">
            <v>70</v>
          </cell>
          <cell r="F2644">
            <v>45775</v>
          </cell>
          <cell r="G2644" t="str">
            <v>（十九冶-江龙高速一分部）重庆市云阳县X886附近中国十九冶开云高速项目总包部西98米*复兴互通预制梁场</v>
          </cell>
          <cell r="H2644" t="str">
            <v>吴章红</v>
          </cell>
        </row>
        <row r="2645">
          <cell r="C2645" t="str">
            <v>HRB400E Φ16 9m</v>
          </cell>
        </row>
        <row r="2645">
          <cell r="E2645">
            <v>12</v>
          </cell>
          <cell r="F2645">
            <v>45775</v>
          </cell>
          <cell r="G2645" t="str">
            <v>（十九冶-华电重庆奉节）重庆市奉节县康乐镇七星村</v>
          </cell>
          <cell r="H2645" t="str">
            <v>岑甲乐</v>
          </cell>
        </row>
        <row r="2646">
          <cell r="C2646" t="str">
            <v>HRB400E Φ22 9m</v>
          </cell>
        </row>
        <row r="2646">
          <cell r="E2646">
            <v>24</v>
          </cell>
          <cell r="F2646">
            <v>45775</v>
          </cell>
          <cell r="G2646" t="str">
            <v>（十九冶-华电重庆奉节）重庆市奉节县康乐镇七星村</v>
          </cell>
          <cell r="H2646" t="str">
            <v>岑甲乐</v>
          </cell>
        </row>
        <row r="2647">
          <cell r="C2647" t="str">
            <v>HRB400E Φ32 12m</v>
          </cell>
        </row>
        <row r="2647">
          <cell r="E2647">
            <v>70</v>
          </cell>
          <cell r="F2647">
            <v>45776</v>
          </cell>
          <cell r="G2647" t="str">
            <v>（中铁广州局-成渝扩容2标）四川省资阳市雁江区堪嘉镇陈家湾刘家湾大桥桥头</v>
          </cell>
          <cell r="H2647" t="str">
            <v>刘沛琦</v>
          </cell>
        </row>
        <row r="2648">
          <cell r="C2648" t="str">
            <v>HRB400E Φ18 12m</v>
          </cell>
        </row>
        <row r="2648">
          <cell r="E2648">
            <v>35</v>
          </cell>
          <cell r="F2648">
            <v>45776</v>
          </cell>
          <cell r="G2648" t="str">
            <v>(宜宾兴港三江新区长江工业园建设项目-11#厂房)宜宾市翠屏区宜宾汽车零部件配套产业基地(纬五路南)</v>
          </cell>
          <cell r="H2648" t="str">
            <v>严石林</v>
          </cell>
        </row>
        <row r="2649">
          <cell r="C2649" t="str">
            <v>HRB400E Φ8</v>
          </cell>
        </row>
        <row r="2649">
          <cell r="E2649">
            <v>12</v>
          </cell>
          <cell r="F2649">
            <v>45776</v>
          </cell>
          <cell r="G2649" t="str">
            <v>（四川商建-射洪城乡一体化项目）遂宁市射洪市忠新幼儿园北侧约220米新溪小区</v>
          </cell>
          <cell r="H2649" t="str">
            <v>柏子刚</v>
          </cell>
        </row>
        <row r="2650">
          <cell r="C2650" t="str">
            <v>HRB400E Φ10</v>
          </cell>
        </row>
        <row r="2650">
          <cell r="E2650">
            <v>22</v>
          </cell>
          <cell r="F2650">
            <v>45776</v>
          </cell>
          <cell r="G2650" t="str">
            <v>（四川商建-射洪城乡一体化项目）遂宁市射洪市忠新幼儿园北侧约220米新溪小区</v>
          </cell>
          <cell r="H2650" t="str">
            <v>柏子刚</v>
          </cell>
        </row>
        <row r="2651">
          <cell r="C2651" t="str">
            <v>HPB300Ф8</v>
          </cell>
        </row>
        <row r="2651">
          <cell r="E2651">
            <v>35</v>
          </cell>
          <cell r="F2651">
            <v>45776</v>
          </cell>
          <cell r="G2651" t="str">
            <v>（中铁一局四公司康新高速TJ1-1标贡不卡隧道）四川省甘孜州康定市折多塘村车管所旁</v>
          </cell>
          <cell r="H2651" t="str">
            <v>李彰</v>
          </cell>
        </row>
        <row r="2652">
          <cell r="C2652" t="str">
            <v>HPB300Ф10</v>
          </cell>
        </row>
        <row r="2652">
          <cell r="E2652">
            <v>35</v>
          </cell>
          <cell r="F2652">
            <v>45776</v>
          </cell>
          <cell r="G2652" t="str">
            <v>（中铁八局康新高速TJ4-1标）四川省甘孜州康定市新都桥镇超限载检测站</v>
          </cell>
          <cell r="H2652" t="str">
            <v>刘俊</v>
          </cell>
        </row>
        <row r="2653">
          <cell r="C2653" t="str">
            <v>HRB400EФ12*9m</v>
          </cell>
        </row>
        <row r="2653">
          <cell r="E2653">
            <v>70</v>
          </cell>
          <cell r="F2653">
            <v>45776</v>
          </cell>
          <cell r="G2653" t="str">
            <v>（中铁八局康新高速TJ4-1标）四川省甘孜州康定市新都桥镇超限载检测站</v>
          </cell>
          <cell r="H2653" t="str">
            <v>刘俊</v>
          </cell>
        </row>
        <row r="2654">
          <cell r="C2654" t="str">
            <v>HRB400EФ18*9m</v>
          </cell>
        </row>
        <row r="2654">
          <cell r="E2654">
            <v>105</v>
          </cell>
          <cell r="F2654">
            <v>45776</v>
          </cell>
          <cell r="G2654" t="str">
            <v>（中铁六局呼和公司康新高速TJ4-2标）四川省甘孜藏族自治州康定市新都桥镇东俄罗三村中建八局搅拌站旁</v>
          </cell>
          <cell r="H2654" t="str">
            <v>王坤</v>
          </cell>
        </row>
        <row r="2655">
          <cell r="C2655" t="str">
            <v>HPB300Ф8</v>
          </cell>
        </row>
        <row r="2655">
          <cell r="E2655">
            <v>35</v>
          </cell>
          <cell r="F2655">
            <v>45776</v>
          </cell>
          <cell r="G2655" t="str">
            <v>（中铁一局四公司康新高速TJ1-1标贡不卡隧道）四川省甘孜州康定市折多塘村车管所旁</v>
          </cell>
          <cell r="H2655" t="str">
            <v>李彰</v>
          </cell>
        </row>
        <row r="2656">
          <cell r="C2656" t="str">
            <v>HPB300Ф12</v>
          </cell>
        </row>
        <row r="2656">
          <cell r="E2656">
            <v>70</v>
          </cell>
          <cell r="F2656">
            <v>45776</v>
          </cell>
          <cell r="G2656" t="str">
            <v>（中铁一局四公司康新高速TJ1-1标贡不卡隧道）四川省甘孜州康定市折多塘村车管所旁</v>
          </cell>
          <cell r="H2656" t="str">
            <v>李彰</v>
          </cell>
        </row>
        <row r="2657">
          <cell r="C2657" t="str">
            <v>HPB300Ф12</v>
          </cell>
        </row>
        <row r="2657">
          <cell r="E2657">
            <v>35</v>
          </cell>
          <cell r="F2657">
            <v>45776</v>
          </cell>
          <cell r="G2657" t="str">
            <v>（中铁一局四公司康新高速TJ1-1标雅加梗隧道）四川省甘孜州康定市雅加梗</v>
          </cell>
          <cell r="H2657" t="str">
            <v>范国义</v>
          </cell>
        </row>
        <row r="2658">
          <cell r="C2658" t="str">
            <v>HRB400E Φ10</v>
          </cell>
        </row>
        <row r="2658">
          <cell r="E2658">
            <v>35</v>
          </cell>
          <cell r="F2658">
            <v>45776</v>
          </cell>
          <cell r="G2658" t="str">
            <v>（中铁五局-成渝扩容3标）四川省资阳市雁江区伍隍镇铺子村雁江区X138</v>
          </cell>
          <cell r="H2658" t="str">
            <v>王健</v>
          </cell>
        </row>
        <row r="2659">
          <cell r="C2659" t="str">
            <v>HRB400E Φ25×9米</v>
          </cell>
        </row>
        <row r="2659">
          <cell r="E2659">
            <v>105</v>
          </cell>
          <cell r="F2659">
            <v>45776</v>
          </cell>
          <cell r="G2659" t="str">
            <v>（自永1标八局二分公司钢筋棚）四川省自贡市大安区牛佛镇</v>
          </cell>
          <cell r="H2659" t="str">
            <v>沈维良</v>
          </cell>
        </row>
        <row r="2660">
          <cell r="C2660" t="str">
            <v>HRB400E Φ32×9米</v>
          </cell>
        </row>
        <row r="2660">
          <cell r="E2660">
            <v>35</v>
          </cell>
          <cell r="F2660">
            <v>45776</v>
          </cell>
          <cell r="G2660" t="str">
            <v>（自永1标八局二分公司钢筋棚）四川省自贡市大安区牛佛镇</v>
          </cell>
          <cell r="H2660" t="str">
            <v>沈维良</v>
          </cell>
        </row>
        <row r="2661">
          <cell r="C2661" t="str">
            <v>HRB500E Φ28×9米</v>
          </cell>
        </row>
        <row r="2661">
          <cell r="E2661">
            <v>35</v>
          </cell>
          <cell r="F2661">
            <v>45776</v>
          </cell>
          <cell r="G2661" t="str">
            <v>（自永1标八局二分公司钢筋棚）四川省自贡市大安区牛佛镇</v>
          </cell>
          <cell r="H2661" t="str">
            <v>沈维良</v>
          </cell>
        </row>
        <row r="2662">
          <cell r="C2662" t="str">
            <v>HRB500E Φ32×9米</v>
          </cell>
        </row>
        <row r="2662">
          <cell r="E2662">
            <v>35</v>
          </cell>
          <cell r="F2662">
            <v>45776</v>
          </cell>
          <cell r="G2662" t="str">
            <v>（自永1标八局二分公司钢筋棚）四川省自贡市大安区牛佛镇</v>
          </cell>
          <cell r="H2662" t="str">
            <v>沈维良</v>
          </cell>
        </row>
        <row r="2663">
          <cell r="C2663" t="str">
            <v>HRB400E Φ28 12m</v>
          </cell>
        </row>
        <row r="2663">
          <cell r="E2663">
            <v>35</v>
          </cell>
          <cell r="F2663">
            <v>45776</v>
          </cell>
          <cell r="G2663" t="str">
            <v>（中铁广州局-成渝扩容2标）成渝扩容项目ZCB3-2标2＃拌和站【雁江区联盟桥东北50米(资资路) 】</v>
          </cell>
          <cell r="H2663" t="str">
            <v>刘沛琦</v>
          </cell>
        </row>
        <row r="2664">
          <cell r="C2664" t="str">
            <v>HRB400E Φ28 12m</v>
          </cell>
        </row>
        <row r="2664">
          <cell r="E2664">
            <v>140</v>
          </cell>
          <cell r="F2664">
            <v>45776</v>
          </cell>
          <cell r="G2664" t="str">
            <v>（中铁广州局-成渝扩容2标）成渝扩容项目ZCB3-2标2＃拌和站【雁江区联盟桥东北50米(资资路) 】</v>
          </cell>
          <cell r="H2664" t="str">
            <v>刘沛琦</v>
          </cell>
        </row>
        <row r="2665">
          <cell r="C2665" t="str">
            <v>HRB400E Φ25 12m</v>
          </cell>
        </row>
        <row r="2665">
          <cell r="E2665">
            <v>175</v>
          </cell>
          <cell r="F2665">
            <v>45776</v>
          </cell>
          <cell r="G2665" t="str">
            <v>（中铁五局-成渝扩容3标）四川省资阳市雁江区伍隍镇铺子村雁江区X138</v>
          </cell>
          <cell r="H2665" t="str">
            <v>王健</v>
          </cell>
        </row>
        <row r="2666">
          <cell r="C2666" t="str">
            <v>HRB500E Φ28 9m</v>
          </cell>
        </row>
        <row r="2666">
          <cell r="E2666">
            <v>70</v>
          </cell>
          <cell r="F2666">
            <v>45776</v>
          </cell>
          <cell r="G2666" t="str">
            <v>（中铁十局-资乐高速4标）四川省眉山市仁寿县彰加镇促进村中铁十局2#钢筋厂</v>
          </cell>
          <cell r="H2666" t="str">
            <v>杨飞</v>
          </cell>
        </row>
        <row r="2667">
          <cell r="C2667" t="str">
            <v>HRB400EΦ16*12m</v>
          </cell>
        </row>
        <row r="2667">
          <cell r="E2667">
            <v>17</v>
          </cell>
          <cell r="F2667">
            <v>45776</v>
          </cell>
          <cell r="G2667" t="str">
            <v>乐山市峨边县沙坪镇中铁一局钢筋加工厂（污水处理厂）</v>
          </cell>
          <cell r="H2667" t="str">
            <v>冯雷</v>
          </cell>
        </row>
        <row r="2668">
          <cell r="C2668" t="str">
            <v>HRB400EΦ32*9m</v>
          </cell>
        </row>
        <row r="2668">
          <cell r="E2668">
            <v>52</v>
          </cell>
          <cell r="F2668">
            <v>45776</v>
          </cell>
          <cell r="G2668" t="str">
            <v>乐山市峨边县沙坪镇中铁一局钢筋加工厂（污水处理厂）</v>
          </cell>
          <cell r="H2668" t="str">
            <v>冯雷</v>
          </cell>
        </row>
        <row r="2669">
          <cell r="C2669" t="str">
            <v>HRB400E Φ28 12m</v>
          </cell>
        </row>
        <row r="2669">
          <cell r="E2669">
            <v>140</v>
          </cell>
          <cell r="F2669">
            <v>45776</v>
          </cell>
          <cell r="G2669" t="str">
            <v>（中铁广州局-成渝扩容2标）四川省资阳市雁江区堪嘉镇陈家湾刘家湾大桥桥头</v>
          </cell>
          <cell r="H2669" t="str">
            <v>刘沛琦</v>
          </cell>
        </row>
        <row r="2670">
          <cell r="C2670" t="str">
            <v>HRB400EФ16*9m</v>
          </cell>
        </row>
        <row r="2670">
          <cell r="E2670">
            <v>8</v>
          </cell>
          <cell r="F2670">
            <v>45776</v>
          </cell>
          <cell r="G2670" t="str">
            <v>（中铁一局四公司康新高速TJ1-1标雅加梗隧道）四川省甘孜州康定市雅加梗</v>
          </cell>
          <cell r="H2670" t="str">
            <v>范国义</v>
          </cell>
        </row>
        <row r="2671">
          <cell r="C2671" t="str">
            <v>HRB400EФ20*9m</v>
          </cell>
        </row>
        <row r="2671">
          <cell r="E2671">
            <v>2.5</v>
          </cell>
          <cell r="F2671">
            <v>45776</v>
          </cell>
          <cell r="G2671" t="str">
            <v>（中铁一局四公司康新高速TJ1-1标雅加梗隧道）四川省甘孜州康定市雅加梗</v>
          </cell>
          <cell r="H2671" t="str">
            <v>范国义</v>
          </cell>
        </row>
        <row r="2672">
          <cell r="C2672" t="str">
            <v>HRB400EФ25*9m</v>
          </cell>
        </row>
        <row r="2672">
          <cell r="E2672">
            <v>25</v>
          </cell>
          <cell r="F2672">
            <v>45776</v>
          </cell>
          <cell r="G2672" t="str">
            <v>（中铁一局四公司康新高速TJ1-1标雅加梗隧道）四川省甘孜州康定市雅加梗</v>
          </cell>
          <cell r="H2672" t="str">
            <v>范国义</v>
          </cell>
        </row>
        <row r="2673">
          <cell r="C2673" t="str">
            <v>HRB400EФ20*12m</v>
          </cell>
        </row>
        <row r="2673">
          <cell r="E2673">
            <v>35</v>
          </cell>
          <cell r="F2673">
            <v>45776</v>
          </cell>
          <cell r="G2673" t="str">
            <v>（中铁八局康新高速TJ4-1标）四川省甘孜州康定市新都桥镇超限载检测站</v>
          </cell>
          <cell r="H2673" t="str">
            <v>刘俊</v>
          </cell>
        </row>
        <row r="2674">
          <cell r="C2674" t="str">
            <v>HRB500EФ25*9m</v>
          </cell>
        </row>
        <row r="2674">
          <cell r="E2674">
            <v>70</v>
          </cell>
          <cell r="F2674">
            <v>45776</v>
          </cell>
          <cell r="G2674" t="str">
            <v>（中铁八局康新高速TJ4-1标）四川省甘孜州康定市新都桥镇超限载检测站</v>
          </cell>
          <cell r="H2674" t="str">
            <v>刘俊</v>
          </cell>
        </row>
        <row r="2675">
          <cell r="C2675" t="str">
            <v>HRB500EФ25*9m</v>
          </cell>
        </row>
        <row r="2675">
          <cell r="E2675">
            <v>140</v>
          </cell>
          <cell r="F2675">
            <v>45776</v>
          </cell>
          <cell r="G2675" t="str">
            <v>（中铁六局呼和公司康新高速TJ4-2标）四川省甘孜藏族自治州康定市新都桥镇东俄罗三村中建八局搅拌站旁</v>
          </cell>
          <cell r="H2675" t="str">
            <v>王坤</v>
          </cell>
        </row>
        <row r="2676">
          <cell r="C2676" t="str">
            <v>HRB400EФ12*9m</v>
          </cell>
        </row>
        <row r="2676">
          <cell r="E2676">
            <v>13</v>
          </cell>
          <cell r="F2676">
            <v>45776</v>
          </cell>
          <cell r="G2676" t="str">
            <v>（中核城建-邛崃项目）成都市邛崃市成温邛快速路陈河坝西南338米处</v>
          </cell>
          <cell r="H2676" t="str">
            <v>杨帆</v>
          </cell>
        </row>
        <row r="2677">
          <cell r="C2677" t="str">
            <v>HRB400EФ14*9m</v>
          </cell>
        </row>
        <row r="2677">
          <cell r="E2677">
            <v>4</v>
          </cell>
          <cell r="F2677">
            <v>45776</v>
          </cell>
          <cell r="G2677" t="str">
            <v>（中核城建-邛崃项目）成都市邛崃市成温邛快速路陈河坝西南338米处</v>
          </cell>
          <cell r="H2677" t="str">
            <v>杨帆</v>
          </cell>
        </row>
        <row r="2678">
          <cell r="C2678" t="str">
            <v>HRB400EФ16*9m</v>
          </cell>
        </row>
        <row r="2678">
          <cell r="E2678">
            <v>45</v>
          </cell>
          <cell r="F2678">
            <v>45776</v>
          </cell>
          <cell r="G2678" t="str">
            <v>（中核城建-邛崃项目）成都市邛崃市成温邛快速路陈河坝西南338米处</v>
          </cell>
          <cell r="H2678" t="str">
            <v>杨帆</v>
          </cell>
        </row>
        <row r="2679">
          <cell r="C2679" t="str">
            <v>HRB400EФ18*9m</v>
          </cell>
        </row>
        <row r="2679">
          <cell r="E2679">
            <v>4</v>
          </cell>
          <cell r="F2679">
            <v>45776</v>
          </cell>
          <cell r="G2679" t="str">
            <v>（中核城建-邛崃项目）成都市邛崃市成温邛快速路陈河坝西南338米处</v>
          </cell>
          <cell r="H2679" t="str">
            <v>杨帆</v>
          </cell>
        </row>
        <row r="2680">
          <cell r="C2680" t="str">
            <v>HRB400EФ20*9m</v>
          </cell>
        </row>
        <row r="2680">
          <cell r="E2680">
            <v>15</v>
          </cell>
          <cell r="F2680">
            <v>45776</v>
          </cell>
          <cell r="G2680" t="str">
            <v>（中核城建-邛崃项目）成都市邛崃市成温邛快速路陈河坝西南338米处</v>
          </cell>
          <cell r="H2680" t="str">
            <v>杨帆</v>
          </cell>
        </row>
        <row r="2681">
          <cell r="C2681" t="str">
            <v>HRB400EФ25*9m</v>
          </cell>
        </row>
        <row r="2681">
          <cell r="E2681">
            <v>7</v>
          </cell>
          <cell r="F2681">
            <v>45776</v>
          </cell>
          <cell r="G2681" t="str">
            <v>（中核城建-邛崃项目）成都市邛崃市成温邛快速路陈河坝西南338米处</v>
          </cell>
          <cell r="H2681" t="str">
            <v>杨帆</v>
          </cell>
        </row>
        <row r="2682">
          <cell r="C2682" t="str">
            <v>HRB400EФ28*9m</v>
          </cell>
        </row>
        <row r="2682">
          <cell r="E2682">
            <v>52</v>
          </cell>
          <cell r="F2682">
            <v>45776</v>
          </cell>
          <cell r="G2682" t="str">
            <v>（中核城建-邛崃项目）成都市邛崃市成温邛快速路陈河坝西南338米处</v>
          </cell>
          <cell r="H2682" t="str">
            <v>杨帆</v>
          </cell>
        </row>
        <row r="2683">
          <cell r="C2683" t="str">
            <v>HRB400E Φ8</v>
          </cell>
        </row>
        <row r="2683">
          <cell r="E2683">
            <v>50</v>
          </cell>
          <cell r="F2683">
            <v>45776</v>
          </cell>
          <cell r="G2683" t="str">
            <v>（商投建工达州中医药科技园-4工区-11号楼）达州市通川区达州中医药职业学院犀牛大道北段</v>
          </cell>
          <cell r="H2683" t="str">
            <v>张扬</v>
          </cell>
        </row>
        <row r="2684">
          <cell r="C2684" t="str">
            <v>HRB400E Φ16 9m</v>
          </cell>
        </row>
        <row r="2684">
          <cell r="E2684">
            <v>15</v>
          </cell>
          <cell r="F2684">
            <v>45776</v>
          </cell>
          <cell r="G2684" t="str">
            <v>（商投建工达州中医药科技园-4工区-11号楼）达州市通川区达州中医药职业学院犀牛大道北段</v>
          </cell>
          <cell r="H2684" t="str">
            <v>张扬</v>
          </cell>
        </row>
        <row r="2685">
          <cell r="C2685" t="str">
            <v>HRB400E Φ22 9m</v>
          </cell>
        </row>
        <row r="2685">
          <cell r="E2685">
            <v>42</v>
          </cell>
          <cell r="F2685">
            <v>45776</v>
          </cell>
          <cell r="G2685" t="str">
            <v>（商投建工达州中医药科技园-4工区-11号楼）达州市通川区达州中医药职业学院犀牛大道北段</v>
          </cell>
          <cell r="H2685" t="str">
            <v>张扬</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13"/>
  <sheetViews>
    <sheetView tabSelected="1" workbookViewId="0">
      <pane ySplit="1" topLeftCell="A1269" activePane="bottomLeft" state="frozen"/>
      <selection/>
      <selection pane="bottomLeft" activeCell="C1295" sqref="C1295"/>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74</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74</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74</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74</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74</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74</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74</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74</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74</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74</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74</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74</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74</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74</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75</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75</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75</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75</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74</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74</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74</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74</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74</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74</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75</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75</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75</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75</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76</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75</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75</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75</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74</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74</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74</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73</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73</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73</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73</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72</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72</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72</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72</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72</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72</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72</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72</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72</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72</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72</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73</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73</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73</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73</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73</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73</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73</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73</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73</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73</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73</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73</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73</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73</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73</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74</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74</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74</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73</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73</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73</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73</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72</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72</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72</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72</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72</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72</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72</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72</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72</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73</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73</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73</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73</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72</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72</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72</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68</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68</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68</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68</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71</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71</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66</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66</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66</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66</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74</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74</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74</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73</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73</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72</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72</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72</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72</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72</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73</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73</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73</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73</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72</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72</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72</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68</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71</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71</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66</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66</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66</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66</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71</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71</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71</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71</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74</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74</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74</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72</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72</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72</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72</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72</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73</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73</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73</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73</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72</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72</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72</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68</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71</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71</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66</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66</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66</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66</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71</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71</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71</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71</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71</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71</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71</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71</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71</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71</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71</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71</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70</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70</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70</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70</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69</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69</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69</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69</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69</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69</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69</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69</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69</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69</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69</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69</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69</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69</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69</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74</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74</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74</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74</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72</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72</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72</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72</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73</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72</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72</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68</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71</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71</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66</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66</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66</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66</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71</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71</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71</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71</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69</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69</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69</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69</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69</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69</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69</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69</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69</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69</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69</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69</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69</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69</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69</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69</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69</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69</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72</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72</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72</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72</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73</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72</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72</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68</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71</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71</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66</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66</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66</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66</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71</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71</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71</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69</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69</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69</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69</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69</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68</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68</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68</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68</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68</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68</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69</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69</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69</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69</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69</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69</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69</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69</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69</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69</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69</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69</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69</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67</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73</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72</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72</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72</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72</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68</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71</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71</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66</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66</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66</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66</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71</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71</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71</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69</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69</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69</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69</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68</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68</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68</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68</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68</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68</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69</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69</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67</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66</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73</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67</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67</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72</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72</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72</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72</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66</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66</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66</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66</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68</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68</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68</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68</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68</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68</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69</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69</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66</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73</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72</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72</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72</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72</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66</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66</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66</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66</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68</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68</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68</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68</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68</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68</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69</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69</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65</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65</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65</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65</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65</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65</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59</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59</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59</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59</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59</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63</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63</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61</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61</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61</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61</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61</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65</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65</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65</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65</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63</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63</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61</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61</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61</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63</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63</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63</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63</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63</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63</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68</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68</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68</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68</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68</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61</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61</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61</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61</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61</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61</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61</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61</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61</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61</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61</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61</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61</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61</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61</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60</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60</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60</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60</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60</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61</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61</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61</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61</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61</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61</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61</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61</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61</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61</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61</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61</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61</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61</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61</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61</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61</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61</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61</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61</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61</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61</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60</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60</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60</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60</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60</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61</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61</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61</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61</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61</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61</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61</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61</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61</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60</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60</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60</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60</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60</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61</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61</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61</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61</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61</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61</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60</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59</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59</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59</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59</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59</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59</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57</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57</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59</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59</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59</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58</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58</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53</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53</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59</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59</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58</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58</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58</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58</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58</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58</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58</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60</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60</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60</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61</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61</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57</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59</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59</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55</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55</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55</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55</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55</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54</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54</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55</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55</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55</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55</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55</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55</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55</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61</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61</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57</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59</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59</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55</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55</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55</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55</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55</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55</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55</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55</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53</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53</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53</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53</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54</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54</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54</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54</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54</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54</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61</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61</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57</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51</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51</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55</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55</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55</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55</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55</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55</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55</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55</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53</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53</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53</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53</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51</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49</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49</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51</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51</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51</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51</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50</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50</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50</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50</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50</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50</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50</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50</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50</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50</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50</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50</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50</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50</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49</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49</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49</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49</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46</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46</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46</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49</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49</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49</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49</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49</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49</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49</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49</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49</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49</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49</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49</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49</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49</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49</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49</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49</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49</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49</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49</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51</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51</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51</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51</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51</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51</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51</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49</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49</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50</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50</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50</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50</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50</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49</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49</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49</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49</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49</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49</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51</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51</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51</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46</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46</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46</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46</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49</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49</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49</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49</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49</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49</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51</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51</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51</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46</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46</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46</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46</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44</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44</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44</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44</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39</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39</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39</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39</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44</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44</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44</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44</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44</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44</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44</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44</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44</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44</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44</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44</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44</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44</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44</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44</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44</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44</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44</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43</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46</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44</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44</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41</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39</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39</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39</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39</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39</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39</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39</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39</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39</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39</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39</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39</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39</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39</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39</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39</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39</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36</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36</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36</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39</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39</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39</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39</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39</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25</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25</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25</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25</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31</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31</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30</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30</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30</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30</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30</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30</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30</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27</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27</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27</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27</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27</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27</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27</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27</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27</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28</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28</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28</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28</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27</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27</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30</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30</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30</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30</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30</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30</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30</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30</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30</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30</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30</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30</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30</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9</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9</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9</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9</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9</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9</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9</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9</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9</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9</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9</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8</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8</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8</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8</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8</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8</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8</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8</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8</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8</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8</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8</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8</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8</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8</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8</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9</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8</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8</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8</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8</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8</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8</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5</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5</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5</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5</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5</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8</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8</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8</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8</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8</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8</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8</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8</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8</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8</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8</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8</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8</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8</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8</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8</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8</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8</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8</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8</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14</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14</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14</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14</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5</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5</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5</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5</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5</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5</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8</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8</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9</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5</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5</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5</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5</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5</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11</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11</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11</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11</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8</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8</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8</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8</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14</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14</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14</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14</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9</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9</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5</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5</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5</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5</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5</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5</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5</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5</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5</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5</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4</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4</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4</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4</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4</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4</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4</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4</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4</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4</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4</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4</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4</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4</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4</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4</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4</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4</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4</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4</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4</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4</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4</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4</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4</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4</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4</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4</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4</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4</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4</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4</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4</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4</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8</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8</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14</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14</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14</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14</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9</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9</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5</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5</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5</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5</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5</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4</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4</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4</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4</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4</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4</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2</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2</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2</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2</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2</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2</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2</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2</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2</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96" si="54">IF(M1235="","",IF(N1235&lt;&gt;"",MAX(N1235-M1235,0),IF(TODAY()&gt;M1235,TODAY()-M1235,0)))</f>
        <v>4</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4</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4</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4</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4</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4</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4</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4</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4</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4</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4</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4</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4</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4</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4</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4</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4</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4</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4</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4</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2</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2</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2</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2</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2</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2</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2</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2</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2</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2</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45777</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8</v>
      </c>
      <c r="Q1265" s="127" t="str">
        <f>VLOOKUP(B1265,辅助信息!E:M,9,FALSE)</f>
        <v>ZTWM-CDGS-XS-2024-0030-华西集采-简州大道</v>
      </c>
      <c r="R1265" s="127" t="str">
        <f>_xlfn._xlws.FILTER(辅助信息!D:D,辅助信息!E:E=B1265)</f>
        <v>华西简阳西城嘉苑</v>
      </c>
    </row>
    <row r="1266" s="62" customFormat="1" spans="2:18">
      <c r="B1266" s="116" t="s">
        <v>81</v>
      </c>
      <c r="C1266" s="76">
        <v>45777</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8</v>
      </c>
      <c r="Q1266" s="127" t="str">
        <f>VLOOKUP(B1266,辅助信息!E:M,9,FALSE)</f>
        <v>ZTWM-CDGS-XS-2024-0030-华西集采-简州大道</v>
      </c>
      <c r="R1266" s="127" t="str">
        <f>_xlfn._xlws.FILTER(辅助信息!D:D,辅助信息!E:E=B1266)</f>
        <v>华西简阳西城嘉苑</v>
      </c>
    </row>
    <row r="1267" s="62" customFormat="1" spans="2:18">
      <c r="B1267" s="116" t="s">
        <v>68</v>
      </c>
      <c r="C1267" s="76">
        <v>45777</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5" t="str">
        <f>VLOOKUP(B1267,辅助信息!E:J,6,FALSE)</f>
        <v>控制炉批号尽量少,优先安排达钢,提前联系到场规格及数量</v>
      </c>
      <c r="M1267" s="126">
        <v>45772</v>
      </c>
      <c r="N1267" s="127"/>
      <c r="O1267" s="62">
        <f ca="1" t="shared" si="53"/>
        <v>0</v>
      </c>
      <c r="P1267" s="66">
        <f ca="1" t="shared" si="54"/>
        <v>5</v>
      </c>
      <c r="Q1267" s="127" t="str">
        <f>VLOOKUP(B1267,辅助信息!E:M,9,FALSE)</f>
        <v>ZTWM-CDGS-XS-2024-0134-商投建工达州中医药科技成果示范园项目</v>
      </c>
      <c r="R1267" s="127" t="str">
        <f>_xlfn._xlws.FILTER(辅助信息!D:D,辅助信息!E:E=B1267)</f>
        <v>商投建工达州中医药科技园</v>
      </c>
    </row>
    <row r="1268" s="34" customFormat="1" spans="1:18">
      <c r="A1268" s="66"/>
      <c r="B1268" s="116" t="s">
        <v>81</v>
      </c>
      <c r="C1268" s="76">
        <v>45777</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2</v>
      </c>
      <c r="Q1268" s="67" t="str">
        <f>VLOOKUP(B1268,辅助信息!E:M,9,FALSE)</f>
        <v>ZTWM-CDGS-XS-2024-0030-华西集采-简州大道</v>
      </c>
      <c r="R1268" s="127" t="str">
        <f>_xlfn._xlws.FILTER(辅助信息!D:D,辅助信息!E:E=B1268)</f>
        <v>华西简阳西城嘉苑</v>
      </c>
    </row>
    <row r="1269" s="34" customFormat="1" spans="1:18">
      <c r="A1269" s="66"/>
      <c r="B1269" s="116" t="s">
        <v>81</v>
      </c>
      <c r="C1269" s="76">
        <v>45777</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2</v>
      </c>
      <c r="Q1269" s="67" t="str">
        <f>VLOOKUP(B1269,辅助信息!E:M,9,FALSE)</f>
        <v>ZTWM-CDGS-XS-2024-0030-华西集采-简州大道</v>
      </c>
      <c r="R1269" s="127" t="str">
        <f>_xlfn._xlws.FILTER(辅助信息!D:D,辅助信息!E:E=B1269)</f>
        <v>华西简阳西城嘉苑</v>
      </c>
    </row>
    <row r="1270" s="34" customFormat="1" spans="1:18">
      <c r="A1270" s="66"/>
      <c r="B1270" s="116" t="s">
        <v>81</v>
      </c>
      <c r="C1270" s="76">
        <v>45777</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5" t="str">
        <f>VLOOKUP(B1270,辅助信息!E:J,6,FALSE)</f>
        <v>优先威钢发货,我方卸车,新老国标钢厂不加价可直发</v>
      </c>
      <c r="M1270" s="128">
        <v>45775</v>
      </c>
      <c r="N1270" s="129"/>
      <c r="O1270" s="66">
        <f ca="1" t="shared" si="53"/>
        <v>0</v>
      </c>
      <c r="P1270" s="66">
        <f ca="1" t="shared" si="54"/>
        <v>2</v>
      </c>
      <c r="Q1270" s="67" t="str">
        <f>VLOOKUP(B1270,辅助信息!E:M,9,FALSE)</f>
        <v>ZTWM-CDGS-XS-2024-0030-华西集采-简州大道</v>
      </c>
      <c r="R1270" s="127" t="str">
        <f>_xlfn._xlws.FILTER(辅助信息!D:D,辅助信息!E:E=B1270)</f>
        <v>华西简阳西城嘉苑</v>
      </c>
    </row>
    <row r="1271" spans="2:18">
      <c r="B1271" s="47" t="s">
        <v>31</v>
      </c>
      <c r="C1271" s="76">
        <v>45777</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IF(OR(M1271="",N1271&lt;&gt;""),"",MAX(M1271-TODAY(),0))</f>
        <v>2</v>
      </c>
      <c r="P1271" s="66">
        <f ca="1" t="shared" si="54"/>
        <v>0</v>
      </c>
      <c r="Q1271" s="67" t="str">
        <f>VLOOKUP(B1271,辅助信息!E:M,9,FALSE)</f>
        <v>ZTWM-CDGS-XS-2024-0179-四川商投-射洪城乡一体化建设项目</v>
      </c>
      <c r="R1271" s="127" t="str">
        <f>_xlfn._xlws.FILTER(辅助信息!D:D,辅助信息!E:E=B1271)</f>
        <v>四川商建
射洪城乡一体化项目</v>
      </c>
    </row>
    <row r="1272" spans="2:18">
      <c r="B1272" s="47" t="s">
        <v>31</v>
      </c>
      <c r="C1272" s="76">
        <v>45777</v>
      </c>
      <c r="D1272" s="116" t="str">
        <f>VLOOKUP(B1272,辅助信息!E:K,7,FALSE)</f>
        <v>JWDDCD2024121000136</v>
      </c>
      <c r="E1272" s="116" t="str">
        <f>VLOOKUP(F1272,辅助信息!A:B,2,FALSE)</f>
        <v>盘螺</v>
      </c>
      <c r="F1272" s="47" t="s">
        <v>41</v>
      </c>
      <c r="G1272" s="43">
        <v>32.5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ref="O1272:O1277" si="55">IF(OR(M1272="",N1272&lt;&gt;""),"",MAX(M1272-TODAY(),0))</f>
        <v>2</v>
      </c>
      <c r="P1272" s="66">
        <f ca="1">IF(M1272="","",IF(N1272&lt;&gt;"",MAX(N1272-M1272,0),IF(TODAY()&gt;M1272,TODAY()-M1272,0)))</f>
        <v>0</v>
      </c>
      <c r="Q1272" s="67" t="str">
        <f>VLOOKUP(B1272,辅助信息!E:M,9,FALSE)</f>
        <v>ZTWM-CDGS-XS-2024-0179-四川商投-射洪城乡一体化建设项目</v>
      </c>
      <c r="R1272" s="127" t="str">
        <f>_xlfn._xlws.FILTER(辅助信息!D:D,辅助信息!E:E=B1272)</f>
        <v>四川商建
射洪城乡一体化项目</v>
      </c>
    </row>
    <row r="1273" spans="2:18">
      <c r="B1273" s="47" t="s">
        <v>31</v>
      </c>
      <c r="C1273" s="76">
        <v>45777</v>
      </c>
      <c r="D1273" s="116" t="str">
        <f>VLOOKUP(B1273,辅助信息!E:K,7,FALSE)</f>
        <v>JWDDCD2024121000136</v>
      </c>
      <c r="E1273" s="116" t="str">
        <f>VLOOKUP(F1273,辅助信息!A:B,2,FALSE)</f>
        <v>螺纹钢</v>
      </c>
      <c r="F1273" s="47" t="s">
        <v>27</v>
      </c>
      <c r="G1273" s="43">
        <v>15</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2</v>
      </c>
      <c r="P1273" s="66">
        <f ca="1">IF(M1273="","",IF(N1273&lt;&gt;"",MAX(N1273-M1273,0),IF(TODAY()&gt;M1273,TODAY()-M1273,0)))</f>
        <v>0</v>
      </c>
      <c r="Q1273" s="67" t="str">
        <f>VLOOKUP(B1273,辅助信息!E:M,9,FALSE)</f>
        <v>ZTWM-CDGS-XS-2024-0179-四川商投-射洪城乡一体化建设项目</v>
      </c>
      <c r="R1273" s="127" t="str">
        <f>_xlfn._xlws.FILTER(辅助信息!D:D,辅助信息!E:E=B1273)</f>
        <v>四川商建
射洪城乡一体化项目</v>
      </c>
    </row>
    <row r="1274" spans="2:18">
      <c r="B1274" s="47" t="s">
        <v>31</v>
      </c>
      <c r="C1274" s="76">
        <v>45777</v>
      </c>
      <c r="D1274" s="116" t="str">
        <f>VLOOKUP(B1274,辅助信息!E:K,7,FALSE)</f>
        <v>JWDDCD2024121000136</v>
      </c>
      <c r="E1274" s="116" t="str">
        <f>VLOOKUP(F1274,辅助信息!A:B,2,FALSE)</f>
        <v>螺纹钢</v>
      </c>
      <c r="F1274" s="47" t="s">
        <v>30</v>
      </c>
      <c r="G1274" s="43">
        <v>12</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2</v>
      </c>
      <c r="P1274" s="66">
        <f ca="1">IF(M1274="","",IF(N1274&lt;&gt;"",MAX(N1274-M1274,0),IF(TODAY()&gt;M1274,TODAY()-M1274,0)))</f>
        <v>0</v>
      </c>
      <c r="Q1274" s="67" t="str">
        <f>VLOOKUP(B1274,辅助信息!E:M,9,FALSE)</f>
        <v>ZTWM-CDGS-XS-2024-0179-四川商投-射洪城乡一体化建设项目</v>
      </c>
      <c r="R1274" s="127" t="str">
        <f>_xlfn._xlws.FILTER(辅助信息!D:D,辅助信息!E:E=B1274)</f>
        <v>四川商建
射洪城乡一体化项目</v>
      </c>
    </row>
    <row r="1275" spans="2:18">
      <c r="B1275" s="47" t="s">
        <v>31</v>
      </c>
      <c r="C1275" s="76">
        <v>45777</v>
      </c>
      <c r="D1275" s="116" t="str">
        <f>VLOOKUP(B1275,辅助信息!E:K,7,FALSE)</f>
        <v>JWDDCD2024121000136</v>
      </c>
      <c r="E1275" s="116" t="str">
        <f>VLOOKUP(F1275,辅助信息!A:B,2,FALSE)</f>
        <v>螺纹钢</v>
      </c>
      <c r="F1275" s="47" t="s">
        <v>66</v>
      </c>
      <c r="G1275" s="43">
        <v>9</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2</v>
      </c>
      <c r="P1275" s="66">
        <f ca="1">IF(M1275="","",IF(N1275&lt;&gt;"",MAX(N1275-M1275,0),IF(TODAY()&gt;M1275,TODAY()-M1275,0)))</f>
        <v>0</v>
      </c>
      <c r="Q1275" s="67" t="str">
        <f>VLOOKUP(B1275,辅助信息!E:M,9,FALSE)</f>
        <v>ZTWM-CDGS-XS-2024-0179-四川商投-射洪城乡一体化建设项目</v>
      </c>
      <c r="R1275" s="127" t="str">
        <f>_xlfn._xlws.FILTER(辅助信息!D:D,辅助信息!E:E=B1275)</f>
        <v>四川商建
射洪城乡一体化项目</v>
      </c>
    </row>
    <row r="1276" spans="2:18">
      <c r="B1276" s="47" t="s">
        <v>31</v>
      </c>
      <c r="C1276" s="76">
        <v>45777</v>
      </c>
      <c r="D1276" s="116" t="str">
        <f>VLOOKUP(B1276,辅助信息!E:K,7,FALSE)</f>
        <v>JWDDCD2024121000136</v>
      </c>
      <c r="E1276" s="116" t="str">
        <f>VLOOKUP(F1276,辅助信息!A:B,2,FALSE)</f>
        <v>螺纹钢</v>
      </c>
      <c r="F1276" s="47" t="s">
        <v>21</v>
      </c>
      <c r="G1276" s="43">
        <v>3</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97">
        <v>45779</v>
      </c>
      <c r="O1276" s="66">
        <f ca="1" t="shared" si="55"/>
        <v>2</v>
      </c>
      <c r="P1276" s="66">
        <f ca="1">IF(M1276="","",IF(N1276&lt;&gt;"",MAX(N1276-M1276,0),IF(TODAY()&gt;M1276,TODAY()-M1276,0)))</f>
        <v>0</v>
      </c>
      <c r="Q1276" s="67" t="str">
        <f>VLOOKUP(B1276,辅助信息!E:M,9,FALSE)</f>
        <v>ZTWM-CDGS-XS-2024-0179-四川商投-射洪城乡一体化建设项目</v>
      </c>
      <c r="R1276" s="127" t="str">
        <f>_xlfn._xlws.FILTER(辅助信息!D:D,辅助信息!E:E=B1276)</f>
        <v>四川商建
射洪城乡一体化项目</v>
      </c>
    </row>
    <row r="1277" spans="2:18">
      <c r="B1277" s="47" t="s">
        <v>31</v>
      </c>
      <c r="C1277" s="76">
        <v>45777</v>
      </c>
      <c r="D1277" s="116" t="str">
        <f>VLOOKUP(B1277,辅助信息!E:K,7,FALSE)</f>
        <v>JWDDCD2024121000136</v>
      </c>
      <c r="E1277" s="116" t="str">
        <f>VLOOKUP(F1277,辅助信息!A:B,2,FALSE)</f>
        <v>螺纹钢</v>
      </c>
      <c r="F1277" s="47" t="s">
        <v>22</v>
      </c>
      <c r="G1277" s="43">
        <v>60</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5" t="str">
        <f>VLOOKUP(B1277,辅助信息!E:J,6,FALSE)</f>
        <v>提前联系到场规格及数量</v>
      </c>
      <c r="M1277" s="128">
        <v>45775</v>
      </c>
      <c r="O1277" s="66">
        <f ca="1" t="shared" si="55"/>
        <v>0</v>
      </c>
      <c r="P1277" s="66">
        <f ca="1">IF(M1277="","",IF(N1277&lt;&gt;"",MAX(N1277-M1277,0),IF(TODAY()&gt;M1277,TODAY()-M1277,0)))</f>
        <v>2</v>
      </c>
      <c r="Q1277" s="67" t="str">
        <f>VLOOKUP(B1277,辅助信息!E:M,9,FALSE)</f>
        <v>ZTWM-CDGS-XS-2024-0179-四川商投-射洪城乡一体化建设项目</v>
      </c>
      <c r="R1277" s="127" t="str">
        <f>_xlfn._xlws.FILTER(辅助信息!D:D,辅助信息!E:E=B1277)</f>
        <v>四川商建
射洪城乡一体化项目</v>
      </c>
    </row>
    <row r="1278" spans="2:18">
      <c r="B1278" s="47" t="s">
        <v>81</v>
      </c>
      <c r="C1278" s="76">
        <v>45777</v>
      </c>
      <c r="D1278" s="116" t="str">
        <f>VLOOKUP(B1278,辅助信息!E:K,7,FALSE)</f>
        <v>ZTWM-CDGS-YL-20240814-001</v>
      </c>
      <c r="E1278" s="116" t="str">
        <f>VLOOKUP(F1278,辅助信息!A:B,2,FALSE)</f>
        <v>高线</v>
      </c>
      <c r="F1278" s="47" t="s">
        <v>53</v>
      </c>
      <c r="G1278" s="43">
        <v>2</v>
      </c>
      <c r="H1278" s="117" t="str">
        <f>_xlfn.XLOOKUP(C1278&amp;F1278&amp;I1278&amp;J1278,'[1]2025年已发货'!$F:$F&amp;'[1]2025年已发货'!$C:$C&amp;'[1]2025年已发货'!$G:$G&amp;'[1]2025年已发货'!$H:$H,'[1]2025年已发货'!$E:$E,"未发货")</f>
        <v>未发货</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ref="O1278:O1287" si="56">IF(OR(M1278="",N1278&lt;&gt;""),"",MAX(M1278-TODAY(),0))</f>
        <v>0</v>
      </c>
      <c r="P1278" s="66">
        <f ca="1">IF(M1278="","",IF(N1278&lt;&gt;"",MAX(N1278-M1278,0),IF(TODAY()&gt;M1278,TODAY()-M1278,0)))</f>
        <v>0</v>
      </c>
      <c r="Q1278" s="67" t="str">
        <f>VLOOKUP(B1278,辅助信息!E:M,9,FALSE)</f>
        <v>ZTWM-CDGS-XS-2024-0030-华西集采-简州大道</v>
      </c>
      <c r="R1278" s="127" t="str">
        <f>_xlfn._xlws.FILTER(辅助信息!D:D,辅助信息!E:E=B1278)</f>
        <v>华西简阳西城嘉苑</v>
      </c>
    </row>
    <row r="1279" spans="2:18">
      <c r="B1279" s="47" t="s">
        <v>81</v>
      </c>
      <c r="C1279" s="76">
        <v>45777</v>
      </c>
      <c r="D1279" s="116" t="str">
        <f>VLOOKUP(B1279,辅助信息!E:K,7,FALSE)</f>
        <v>ZTWM-CDGS-YL-20240814-001</v>
      </c>
      <c r="E1279" s="116" t="str">
        <f>VLOOKUP(F1279,辅助信息!A:B,2,FALSE)</f>
        <v>盘螺</v>
      </c>
      <c r="F1279" s="47" t="s">
        <v>40</v>
      </c>
      <c r="G1279" s="43">
        <v>3</v>
      </c>
      <c r="H1279" s="117" t="str">
        <f>_xlfn.XLOOKUP(C1279&amp;F1279&amp;I1279&amp;J1279,'[1]2025年已发货'!$F:$F&amp;'[1]2025年已发货'!$C:$C&amp;'[1]2025年已发货'!$G:$G&amp;'[1]2025年已发货'!$H:$H,'[1]2025年已发货'!$E:$E,"未发货")</f>
        <v>未发货</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IF(M1279="","",IF(N1279&lt;&gt;"",MAX(N1279-M1279,0),IF(TODAY()&gt;M1279,TODAY()-M1279,0)))</f>
        <v>0</v>
      </c>
      <c r="Q1279" s="67" t="str">
        <f>VLOOKUP(B1279,辅助信息!E:M,9,FALSE)</f>
        <v>ZTWM-CDGS-XS-2024-0030-华西集采-简州大道</v>
      </c>
      <c r="R1279" s="127" t="str">
        <f>_xlfn._xlws.FILTER(辅助信息!D:D,辅助信息!E:E=B1279)</f>
        <v>华西简阳西城嘉苑</v>
      </c>
    </row>
    <row r="1280" spans="2:18">
      <c r="B1280" s="47" t="s">
        <v>81</v>
      </c>
      <c r="C1280" s="76">
        <v>45777</v>
      </c>
      <c r="D1280" s="116" t="str">
        <f>VLOOKUP(B1280,辅助信息!E:K,7,FALSE)</f>
        <v>ZTWM-CDGS-YL-20240814-001</v>
      </c>
      <c r="E1280" s="116" t="str">
        <f>VLOOKUP(F1280,辅助信息!A:B,2,FALSE)</f>
        <v>盘螺</v>
      </c>
      <c r="F1280" s="47" t="s">
        <v>41</v>
      </c>
      <c r="G1280" s="43">
        <v>5</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IF(M1280="","",IF(N1280&lt;&gt;"",MAX(N1280-M1280,0),IF(TODAY()&gt;M1280,TODAY()-M1280,0)))</f>
        <v>0</v>
      </c>
      <c r="Q1280" s="67" t="str">
        <f>VLOOKUP(B1280,辅助信息!E:M,9,FALSE)</f>
        <v>ZTWM-CDGS-XS-2024-0030-华西集采-简州大道</v>
      </c>
      <c r="R1280" s="127" t="str">
        <f>_xlfn._xlws.FILTER(辅助信息!D:D,辅助信息!E:E=B1280)</f>
        <v>华西简阳西城嘉苑</v>
      </c>
    </row>
    <row r="1281" spans="2:18">
      <c r="B1281" s="47" t="s">
        <v>81</v>
      </c>
      <c r="C1281" s="76">
        <v>45777</v>
      </c>
      <c r="D1281" s="116" t="str">
        <f>VLOOKUP(B1281,辅助信息!E:K,7,FALSE)</f>
        <v>ZTWM-CDGS-YL-20240814-001</v>
      </c>
      <c r="E1281" s="116" t="str">
        <f>VLOOKUP(F1281,辅助信息!A:B,2,FALSE)</f>
        <v>盘螺</v>
      </c>
      <c r="F1281" s="47" t="s">
        <v>26</v>
      </c>
      <c r="G1281" s="43">
        <v>18</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IF(M1281="","",IF(N1281&lt;&gt;"",MAX(N1281-M1281,0),IF(TODAY()&gt;M1281,TODAY()-M1281,0)))</f>
        <v>0</v>
      </c>
      <c r="Q1281" s="67" t="str">
        <f>VLOOKUP(B1281,辅助信息!E:M,9,FALSE)</f>
        <v>ZTWM-CDGS-XS-2024-0030-华西集采-简州大道</v>
      </c>
      <c r="R1281" s="127" t="str">
        <f>_xlfn._xlws.FILTER(辅助信息!D:D,辅助信息!E:E=B1281)</f>
        <v>华西简阳西城嘉苑</v>
      </c>
    </row>
    <row r="1282" spans="2:18">
      <c r="B1282" s="47" t="s">
        <v>81</v>
      </c>
      <c r="C1282" s="76">
        <v>45777</v>
      </c>
      <c r="D1282" s="116" t="str">
        <f>VLOOKUP(B1282,辅助信息!E:K,7,FALSE)</f>
        <v>ZTWM-CDGS-YL-20240814-001</v>
      </c>
      <c r="E1282" s="116" t="str">
        <f>VLOOKUP(F1282,辅助信息!A:B,2,FALSE)</f>
        <v>螺纹钢</v>
      </c>
      <c r="F1282" s="47" t="s">
        <v>19</v>
      </c>
      <c r="G1282" s="43">
        <v>3</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IF(M1282="","",IF(N1282&lt;&gt;"",MAX(N1282-M1282,0),IF(TODAY()&gt;M1282,TODAY()-M1282,0)))</f>
        <v>0</v>
      </c>
      <c r="Q1282" s="67" t="str">
        <f>VLOOKUP(B1282,辅助信息!E:M,9,FALSE)</f>
        <v>ZTWM-CDGS-XS-2024-0030-华西集采-简州大道</v>
      </c>
      <c r="R1282" s="127" t="str">
        <f>_xlfn._xlws.FILTER(辅助信息!D:D,辅助信息!E:E=B1282)</f>
        <v>华西简阳西城嘉苑</v>
      </c>
    </row>
    <row r="1283" spans="2:18">
      <c r="B1283" s="47" t="s">
        <v>81</v>
      </c>
      <c r="C1283" s="76">
        <v>45777</v>
      </c>
      <c r="D1283" s="116" t="str">
        <f>VLOOKUP(B1283,辅助信息!E:K,7,FALSE)</f>
        <v>ZTWM-CDGS-YL-20240814-001</v>
      </c>
      <c r="E1283" s="116" t="str">
        <f>VLOOKUP(F1283,辅助信息!A:B,2,FALSE)</f>
        <v>螺纹钢</v>
      </c>
      <c r="F1283" s="47" t="s">
        <v>32</v>
      </c>
      <c r="G1283" s="43">
        <v>83</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IF(M1283="","",IF(N1283&lt;&gt;"",MAX(N1283-M1283,0),IF(TODAY()&gt;M1283,TODAY()-M1283,0)))</f>
        <v>0</v>
      </c>
      <c r="Q1283" s="67" t="str">
        <f>VLOOKUP(B1283,辅助信息!E:M,9,FALSE)</f>
        <v>ZTWM-CDGS-XS-2024-0030-华西集采-简州大道</v>
      </c>
      <c r="R1283" s="127" t="str">
        <f>_xlfn._xlws.FILTER(辅助信息!D:D,辅助信息!E:E=B1283)</f>
        <v>华西简阳西城嘉苑</v>
      </c>
    </row>
    <row r="1284" spans="2:18">
      <c r="B1284" s="47" t="s">
        <v>81</v>
      </c>
      <c r="C1284" s="76">
        <v>45777</v>
      </c>
      <c r="D1284" s="116" t="str">
        <f>VLOOKUP(B1284,辅助信息!E:K,7,FALSE)</f>
        <v>ZTWM-CDGS-YL-20240814-001</v>
      </c>
      <c r="E1284" s="116" t="str">
        <f>VLOOKUP(F1284,辅助信息!A:B,2,FALSE)</f>
        <v>螺纹钢</v>
      </c>
      <c r="F1284" s="47" t="s">
        <v>30</v>
      </c>
      <c r="G1284" s="43">
        <v>7</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IF(M1284="","",IF(N1284&lt;&gt;"",MAX(N1284-M1284,0),IF(TODAY()&gt;M1284,TODAY()-M1284,0)))</f>
        <v>0</v>
      </c>
      <c r="Q1284" s="67" t="str">
        <f>VLOOKUP(B1284,辅助信息!E:M,9,FALSE)</f>
        <v>ZTWM-CDGS-XS-2024-0030-华西集采-简州大道</v>
      </c>
      <c r="R1284" s="127" t="str">
        <f>_xlfn._xlws.FILTER(辅助信息!D:D,辅助信息!E:E=B1284)</f>
        <v>华西简阳西城嘉苑</v>
      </c>
    </row>
    <row r="1285" spans="2:18">
      <c r="B1285" s="47" t="s">
        <v>81</v>
      </c>
      <c r="C1285" s="76">
        <v>45777</v>
      </c>
      <c r="D1285" s="116" t="str">
        <f>VLOOKUP(B1285,辅助信息!E:K,7,FALSE)</f>
        <v>ZTWM-CDGS-YL-20240814-001</v>
      </c>
      <c r="E1285" s="116" t="str">
        <f>VLOOKUP(F1285,辅助信息!A:B,2,FALSE)</f>
        <v>螺纹钢</v>
      </c>
      <c r="F1285" s="47" t="s">
        <v>33</v>
      </c>
      <c r="G1285" s="43">
        <v>13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IF(M1285="","",IF(N1285&lt;&gt;"",MAX(N1285-M1285,0),IF(TODAY()&gt;M1285,TODAY()-M1285,0)))</f>
        <v>0</v>
      </c>
      <c r="Q1285" s="67" t="str">
        <f>VLOOKUP(B1285,辅助信息!E:M,9,FALSE)</f>
        <v>ZTWM-CDGS-XS-2024-0030-华西集采-简州大道</v>
      </c>
      <c r="R1285" s="127" t="str">
        <f>_xlfn._xlws.FILTER(辅助信息!D:D,辅助信息!E:E=B1285)</f>
        <v>华西简阳西城嘉苑</v>
      </c>
    </row>
    <row r="1286" spans="2:18">
      <c r="B1286" s="47" t="s">
        <v>81</v>
      </c>
      <c r="C1286" s="76">
        <v>45777</v>
      </c>
      <c r="D1286" s="116" t="str">
        <f>VLOOKUP(B1286,辅助信息!E:K,7,FALSE)</f>
        <v>ZTWM-CDGS-YL-20240814-001</v>
      </c>
      <c r="E1286" s="116" t="str">
        <f>VLOOKUP(F1286,辅助信息!A:B,2,FALSE)</f>
        <v>螺纹钢</v>
      </c>
      <c r="F1286" s="47" t="s">
        <v>28</v>
      </c>
      <c r="G1286" s="43">
        <v>4</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IF(M1286="","",IF(N1286&lt;&gt;"",MAX(N1286-M1286,0),IF(TODAY()&gt;M1286,TODAY()-M1286,0)))</f>
        <v>0</v>
      </c>
      <c r="Q1286" s="67" t="str">
        <f>VLOOKUP(B1286,辅助信息!E:M,9,FALSE)</f>
        <v>ZTWM-CDGS-XS-2024-0030-华西集采-简州大道</v>
      </c>
      <c r="R1286" s="127" t="str">
        <f>_xlfn._xlws.FILTER(辅助信息!D:D,辅助信息!E:E=B1286)</f>
        <v>华西简阳西城嘉苑</v>
      </c>
    </row>
    <row r="1287" spans="1:18">
      <c r="A1287" s="130"/>
      <c r="B1287" s="47" t="s">
        <v>81</v>
      </c>
      <c r="C1287" s="76">
        <v>45777</v>
      </c>
      <c r="D1287" s="116" t="str">
        <f>VLOOKUP(B1287,辅助信息!E:K,7,FALSE)</f>
        <v>ZTWM-CDGS-YL-20240814-001</v>
      </c>
      <c r="E1287" s="116" t="str">
        <f>VLOOKUP(F1287,辅助信息!A:B,2,FALSE)</f>
        <v>螺纹钢</v>
      </c>
      <c r="F1287" s="47" t="s">
        <v>18</v>
      </c>
      <c r="G1287" s="43">
        <v>20</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5" t="str">
        <f>VLOOKUP(B1287,辅助信息!E:J,6,FALSE)</f>
        <v>优先威钢发货,我方卸车,新老国标钢厂不加价可直发</v>
      </c>
      <c r="M1287" s="97">
        <v>45777</v>
      </c>
      <c r="O1287" s="66">
        <f ca="1" t="shared" si="56"/>
        <v>0</v>
      </c>
      <c r="P1287" s="66">
        <f ca="1">IF(M1287="","",IF(N1287&lt;&gt;"",MAX(N1287-M1287,0),IF(TODAY()&gt;M1287,TODAY()-M1287,0)))</f>
        <v>0</v>
      </c>
      <c r="Q1287" s="67" t="str">
        <f>VLOOKUP(B1287,辅助信息!E:M,9,FALSE)</f>
        <v>ZTWM-CDGS-XS-2024-0030-华西集采-简州大道</v>
      </c>
      <c r="R1287" s="127" t="str">
        <f>_xlfn._xlws.FILTER(辅助信息!D:D,辅助信息!E:E=B1287)</f>
        <v>华西简阳西城嘉苑</v>
      </c>
    </row>
    <row r="1288" spans="1:18">
      <c r="A1288" s="83" t="s">
        <v>144</v>
      </c>
      <c r="B1288" s="47" t="s">
        <v>145</v>
      </c>
      <c r="C1288" s="76">
        <v>45777</v>
      </c>
      <c r="D1288" s="116" t="s">
        <v>146</v>
      </c>
      <c r="E1288" s="116" t="str">
        <f>VLOOKUP(F1288,辅助信息!A:B,2,FALSE)</f>
        <v>盘螺</v>
      </c>
      <c r="F1288" s="47" t="s">
        <v>40</v>
      </c>
      <c r="G1288" s="43">
        <v>5</v>
      </c>
      <c r="H1288" s="117" t="str">
        <f>_xlfn.XLOOKUP(C1288&amp;F1288&amp;I1288&amp;J1288,'[1]2025年已发货'!$F:$F&amp;'[1]2025年已发货'!$C:$C&amp;'[1]2025年已发货'!$G:$G&amp;'[1]2025年已发货'!$H:$H,'[1]2025年已发货'!$E:$E,"未发货")</f>
        <v>未发货</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ref="O1288:O1294" si="57">IF(OR(M1288="",N1288&lt;&gt;""),"",MAX(M1288-TODAY(),0))</f>
        <v>0</v>
      </c>
      <c r="P1288" s="66">
        <f ca="1">IF(M1288="","",IF(N1288&lt;&gt;"",MAX(N1288-M1288,0),IF(TODAY()&gt;M1288,TODAY()-M1288,0)))</f>
        <v>0</v>
      </c>
      <c r="Q1288" s="67">
        <f>VLOOKUP(B1288,辅助信息!E:M,9,FALSE)</f>
        <v>0</v>
      </c>
      <c r="R1288" s="127" t="str">
        <f>_xlfn._xlws.FILTER(辅助信息!D:D,辅助信息!E:E=B1288)</f>
        <v>五冶达州新材料产业园</v>
      </c>
    </row>
    <row r="1289" spans="1:18">
      <c r="A1289" s="83"/>
      <c r="B1289" s="47" t="s">
        <v>145</v>
      </c>
      <c r="C1289" s="76">
        <v>45777</v>
      </c>
      <c r="D1289" s="116" t="s">
        <v>146</v>
      </c>
      <c r="E1289" s="116" t="str">
        <f>VLOOKUP(F1289,辅助信息!A:B,2,FALSE)</f>
        <v>盘螺</v>
      </c>
      <c r="F1289" s="47" t="s">
        <v>41</v>
      </c>
      <c r="G1289" s="43">
        <v>2.5</v>
      </c>
      <c r="H1289" s="117" t="str">
        <f>_xlfn.XLOOKUP(C1289&amp;F1289&amp;I1289&amp;J1289,'[1]2025年已发货'!$F:$F&amp;'[1]2025年已发货'!$C:$C&amp;'[1]2025年已发货'!$G:$G&amp;'[1]2025年已发货'!$H:$H,'[1]2025年已发货'!$E:$E,"未发货")</f>
        <v>未发货</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IF(M1289="","",IF(N1289&lt;&gt;"",MAX(N1289-M1289,0),IF(TODAY()&gt;M1289,TODAY()-M1289,0)))</f>
        <v>0</v>
      </c>
      <c r="Q1289" s="67">
        <f>VLOOKUP(B1289,辅助信息!E:M,9,FALSE)</f>
        <v>0</v>
      </c>
      <c r="R1289" s="127" t="str">
        <f>_xlfn._xlws.FILTER(辅助信息!D:D,辅助信息!E:E=B1289)</f>
        <v>五冶达州新材料产业园</v>
      </c>
    </row>
    <row r="1290" spans="1:18">
      <c r="A1290" s="83"/>
      <c r="B1290" s="47" t="s">
        <v>145</v>
      </c>
      <c r="C1290" s="76">
        <v>45777</v>
      </c>
      <c r="D1290" s="116" t="s">
        <v>146</v>
      </c>
      <c r="E1290" s="116" t="str">
        <f>VLOOKUP(F1290,辅助信息!A:B,2,FALSE)</f>
        <v>螺纹钢</v>
      </c>
      <c r="F1290" s="47" t="s">
        <v>27</v>
      </c>
      <c r="G1290" s="43">
        <v>6</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IF(M1290="","",IF(N1290&lt;&gt;"",MAX(N1290-M1290,0),IF(TODAY()&gt;M1290,TODAY()-M1290,0)))</f>
        <v>0</v>
      </c>
      <c r="Q1290" s="67">
        <f>VLOOKUP(B1290,辅助信息!E:M,9,FALSE)</f>
        <v>0</v>
      </c>
      <c r="R1290" s="127" t="str">
        <f>_xlfn._xlws.FILTER(辅助信息!D:D,辅助信息!E:E=B1290)</f>
        <v>五冶达州新材料产业园</v>
      </c>
    </row>
    <row r="1291" spans="1:18">
      <c r="A1291" s="83"/>
      <c r="B1291" s="47" t="s">
        <v>145</v>
      </c>
      <c r="C1291" s="76">
        <v>45777</v>
      </c>
      <c r="D1291" s="116" t="s">
        <v>146</v>
      </c>
      <c r="E1291" s="116" t="str">
        <f>VLOOKUP(F1291,辅助信息!A:B,2,FALSE)</f>
        <v>螺纹钢</v>
      </c>
      <c r="F1291" s="47" t="s">
        <v>19</v>
      </c>
      <c r="G1291" s="43">
        <v>9</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IF(M1291="","",IF(N1291&lt;&gt;"",MAX(N1291-M1291,0),IF(TODAY()&gt;M1291,TODAY()-M1291,0)))</f>
        <v>0</v>
      </c>
      <c r="Q1291" s="67">
        <f>VLOOKUP(B1291,辅助信息!E:M,9,FALSE)</f>
        <v>0</v>
      </c>
      <c r="R1291" s="127" t="str">
        <f>_xlfn._xlws.FILTER(辅助信息!D:D,辅助信息!E:E=B1291)</f>
        <v>五冶达州新材料产业园</v>
      </c>
    </row>
    <row r="1292" spans="1:18">
      <c r="A1292" s="83"/>
      <c r="B1292" s="47" t="s">
        <v>145</v>
      </c>
      <c r="C1292" s="76">
        <v>45777</v>
      </c>
      <c r="D1292" s="116" t="s">
        <v>146</v>
      </c>
      <c r="E1292" s="116" t="str">
        <f>VLOOKUP(F1292,辅助信息!A:B,2,FALSE)</f>
        <v>螺纹钢</v>
      </c>
      <c r="F1292" s="47" t="s">
        <v>32</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IF(M1292="","",IF(N1292&lt;&gt;"",MAX(N1292-M1292,0),IF(TODAY()&gt;M1292,TODAY()-M1292,0)))</f>
        <v>0</v>
      </c>
      <c r="Q1292" s="67">
        <f>VLOOKUP(B1292,辅助信息!E:M,9,FALSE)</f>
        <v>0</v>
      </c>
      <c r="R1292" s="127" t="str">
        <f>_xlfn._xlws.FILTER(辅助信息!D:D,辅助信息!E:E=B1292)</f>
        <v>五冶达州新材料产业园</v>
      </c>
    </row>
    <row r="1293" spans="1:18">
      <c r="A1293" s="83"/>
      <c r="B1293" s="47" t="s">
        <v>145</v>
      </c>
      <c r="C1293" s="76">
        <v>45777</v>
      </c>
      <c r="D1293" s="116" t="s">
        <v>146</v>
      </c>
      <c r="E1293" s="116" t="str">
        <f>VLOOKUP(F1293,辅助信息!A:B,2,FALSE)</f>
        <v>螺纹钢</v>
      </c>
      <c r="F1293" s="47" t="s">
        <v>30</v>
      </c>
      <c r="G1293" s="43">
        <v>3</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IF(M1293="","",IF(N1293&lt;&gt;"",MAX(N1293-M1293,0),IF(TODAY()&gt;M1293,TODAY()-M1293,0)))</f>
        <v>0</v>
      </c>
      <c r="Q1293" s="67">
        <f>VLOOKUP(B1293,辅助信息!E:M,9,FALSE)</f>
        <v>0</v>
      </c>
      <c r="R1293" s="127" t="str">
        <f>_xlfn._xlws.FILTER(辅助信息!D:D,辅助信息!E:E=B1293)</f>
        <v>五冶达州新材料产业园</v>
      </c>
    </row>
    <row r="1294" spans="1:18">
      <c r="A1294" s="83"/>
      <c r="B1294" s="47" t="s">
        <v>145</v>
      </c>
      <c r="C1294" s="76">
        <v>45777</v>
      </c>
      <c r="D1294" s="116" t="s">
        <v>146</v>
      </c>
      <c r="E1294" s="116" t="str">
        <f>VLOOKUP(F1294,辅助信息!A:B,2,FALSE)</f>
        <v>螺纹钢</v>
      </c>
      <c r="F1294" s="47" t="s">
        <v>33</v>
      </c>
      <c r="G1294" s="43">
        <v>3</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5" t="str">
        <f>VLOOKUP(B1294,辅助信息!E:J,6,FALSE)</f>
        <v>五冶建设送货单,</v>
      </c>
      <c r="M1294" s="97">
        <v>45777</v>
      </c>
      <c r="O1294" s="66">
        <f ca="1" t="shared" si="57"/>
        <v>0</v>
      </c>
      <c r="P1294" s="66">
        <f ca="1">IF(M1294="","",IF(N1294&lt;&gt;"",MAX(N1294-M1294,0),IF(TODAY()&gt;M1294,TODAY()-M1294,0)))</f>
        <v>0</v>
      </c>
      <c r="Q1294" s="67">
        <f>VLOOKUP(B1294,辅助信息!E:M,9,FALSE)</f>
        <v>0</v>
      </c>
      <c r="R1294" s="127" t="str">
        <f>_xlfn._xlws.FILTER(辅助信息!D:D,辅助信息!E:E=B1294)</f>
        <v>五冶达州新材料产业园</v>
      </c>
    </row>
    <row r="1295" spans="1:18">
      <c r="A1295" s="130"/>
      <c r="B1295" s="47" t="s">
        <v>147</v>
      </c>
      <c r="C1295" s="76">
        <v>45777</v>
      </c>
      <c r="D1295" s="116" t="s">
        <v>146</v>
      </c>
      <c r="E1295" s="116" t="str">
        <f>VLOOKUP(F1295,辅助信息!A:B,2,FALSE)</f>
        <v>高线</v>
      </c>
      <c r="F1295" s="47" t="s">
        <v>57</v>
      </c>
      <c r="G1295" s="43">
        <f>2.5*3</f>
        <v>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IF(OR(M1295="",N1295&lt;&gt;""),"",MAX(M1295-TODAY(),0))</f>
        <v>0</v>
      </c>
      <c r="P1295" s="66">
        <f ca="1">IF(M1295="","",IF(N1295&lt;&gt;"",MAX(N1295-M1295,0),IF(TODAY()&gt;M1295,TODAY()-M1295,0)))</f>
        <v>0</v>
      </c>
      <c r="Q1295" s="67" t="str">
        <f>VLOOKUP(B1295,辅助信息!E:M,9,FALSE)</f>
        <v>ZTWM-CDGS-XS-2024-0134-商投建工达州中医药科技成果示范园项目</v>
      </c>
      <c r="R1295" s="127" t="str">
        <f>_xlfn._xlws.FILTER(辅助信息!D:D,辅助信息!E:E=B1295)</f>
        <v>商投建工达州中医药科技园</v>
      </c>
    </row>
    <row r="1296" spans="1:18">
      <c r="A1296" s="130"/>
      <c r="B1296" s="47" t="s">
        <v>147</v>
      </c>
      <c r="C1296" s="76">
        <v>45777</v>
      </c>
      <c r="D1296" s="116" t="s">
        <v>146</v>
      </c>
      <c r="E1296" s="116" t="str">
        <f>VLOOKUP(F1296,辅助信息!A:B,2,FALSE)</f>
        <v>盘螺</v>
      </c>
      <c r="F1296" s="47" t="s">
        <v>41</v>
      </c>
      <c r="G1296" s="43">
        <f>15*2.5</f>
        <v>37.5</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IF(OR(M1296="",N1296&lt;&gt;""),"",MAX(M1296-TODAY(),0))</f>
        <v>0</v>
      </c>
      <c r="P1296" s="66">
        <f ca="1">IF(M1296="","",IF(N1296&lt;&gt;"",MAX(N1296-M1296,0),IF(TODAY()&gt;M1296,TODAY()-M1296,0)))</f>
        <v>0</v>
      </c>
      <c r="Q1296" s="67" t="str">
        <f>VLOOKUP(B1296,辅助信息!E:M,9,FALSE)</f>
        <v>ZTWM-CDGS-XS-2024-0134-商投建工达州中医药科技成果示范园项目</v>
      </c>
      <c r="R1296" s="127" t="str">
        <f>_xlfn._xlws.FILTER(辅助信息!D:D,辅助信息!E:E=B1296)</f>
        <v>商投建工达州中医药科技园</v>
      </c>
    </row>
    <row r="1297" spans="1:18">
      <c r="A1297" s="130"/>
      <c r="B1297" s="47" t="s">
        <v>147</v>
      </c>
      <c r="C1297" s="76">
        <v>45777</v>
      </c>
      <c r="D1297" s="116" t="s">
        <v>146</v>
      </c>
      <c r="E1297" s="116" t="str">
        <f>VLOOKUP(F1297,辅助信息!A:B,2,FALSE)</f>
        <v>螺纹钢</v>
      </c>
      <c r="F1297" s="47" t="s">
        <v>27</v>
      </c>
      <c r="G1297" s="43">
        <f>7*3</f>
        <v>21</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IF(OR(M1297="",N1297&lt;&gt;""),"",MAX(M1297-TODAY(),0))</f>
        <v>0</v>
      </c>
      <c r="P1297" s="66">
        <f ca="1">IF(M1297="","",IF(N1297&lt;&gt;"",MAX(N1297-M1297,0),IF(TODAY()&gt;M1297,TODAY()-M1297,0)))</f>
        <v>0</v>
      </c>
      <c r="Q1297" s="67" t="str">
        <f>VLOOKUP(B1297,辅助信息!E:M,9,FALSE)</f>
        <v>ZTWM-CDGS-XS-2024-0134-商投建工达州中医药科技成果示范园项目</v>
      </c>
      <c r="R1297" s="127" t="str">
        <f>_xlfn._xlws.FILTER(辅助信息!D:D,辅助信息!E:E=B1297)</f>
        <v>商投建工达州中医药科技园</v>
      </c>
    </row>
    <row r="1298" spans="1:18">
      <c r="A1298" s="130"/>
      <c r="B1298" s="47" t="s">
        <v>147</v>
      </c>
      <c r="C1298" s="76">
        <v>45777</v>
      </c>
      <c r="D1298" s="116" t="s">
        <v>146</v>
      </c>
      <c r="E1298" s="116" t="str">
        <f>VLOOKUP(F1298,辅助信息!A:B,2,FALSE)</f>
        <v>螺纹钢</v>
      </c>
      <c r="F1298" s="47" t="s">
        <v>30</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IF(OR(M1298="",N1298&lt;&gt;""),"",MAX(M1298-TODAY(),0))</f>
        <v>0</v>
      </c>
      <c r="P1298" s="66">
        <f ca="1">IF(M1298="","",IF(N1298&lt;&gt;"",MAX(N1298-M1298,0),IF(TODAY()&gt;M1298,TODAY()-M1298,0)))</f>
        <v>0</v>
      </c>
      <c r="Q1298" s="67" t="str">
        <f>VLOOKUP(B1298,辅助信息!E:M,9,FALSE)</f>
        <v>ZTWM-CDGS-XS-2024-0134-商投建工达州中医药科技成果示范园项目</v>
      </c>
      <c r="R1298" s="127" t="str">
        <f>_xlfn._xlws.FILTER(辅助信息!D:D,辅助信息!E:E=B1298)</f>
        <v>商投建工达州中医药科技园</v>
      </c>
    </row>
    <row r="1299" spans="1:18">
      <c r="A1299" s="130"/>
      <c r="B1299" s="47" t="s">
        <v>147</v>
      </c>
      <c r="C1299" s="76">
        <v>45777</v>
      </c>
      <c r="D1299" s="116" t="s">
        <v>146</v>
      </c>
      <c r="E1299" s="116" t="str">
        <f>VLOOKUP(F1299,辅助信息!A:B,2,FALSE)</f>
        <v>螺纹钢</v>
      </c>
      <c r="F1299" s="47" t="s">
        <v>33</v>
      </c>
      <c r="G1299" s="43">
        <v>30</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IF(OR(M1299="",N1299&lt;&gt;""),"",MAX(M1299-TODAY(),0))</f>
        <v>0</v>
      </c>
      <c r="P1299" s="66">
        <f ca="1">IF(M1299="","",IF(N1299&lt;&gt;"",MAX(N1299-M1299,0),IF(TODAY()&gt;M1299,TODAY()-M1299,0)))</f>
        <v>0</v>
      </c>
      <c r="Q1299" s="67" t="str">
        <f>VLOOKUP(B1299,辅助信息!E:M,9,FALSE)</f>
        <v>ZTWM-CDGS-XS-2024-0134-商投建工达州中医药科技成果示范园项目</v>
      </c>
      <c r="R1299" s="127" t="str">
        <f>_xlfn._xlws.FILTER(辅助信息!D:D,辅助信息!E:E=B1299)</f>
        <v>商投建工达州中医药科技园</v>
      </c>
    </row>
    <row r="1300" spans="1:18">
      <c r="A1300" s="130"/>
      <c r="B1300" s="47" t="s">
        <v>147</v>
      </c>
      <c r="C1300" s="76">
        <v>45777</v>
      </c>
      <c r="D1300" s="116" t="s">
        <v>146</v>
      </c>
      <c r="E1300" s="116" t="str">
        <f>VLOOKUP(F1300,辅助信息!A:B,2,FALSE)</f>
        <v>螺纹钢</v>
      </c>
      <c r="F1300" s="47" t="s">
        <v>18</v>
      </c>
      <c r="G1300" s="43">
        <f>6*3</f>
        <v>18</v>
      </c>
      <c r="H1300" s="117" t="str">
        <f>_xlfn.XLOOKUP(C1300&amp;F1300&amp;I1300&amp;J1300,'[1]2025年已发货'!$F:$F&amp;'[1]2025年已发货'!$C:$C&amp;'[1]2025年已发货'!$G:$G&amp;'[1]2025年已发货'!$H:$H,'[1]2025年已发货'!$E:$E,"未发货")</f>
        <v>未发货</v>
      </c>
      <c r="I1300" s="116" t="str">
        <f>VLOOKUP(B1300,辅助信息!E:I,3,FALSE)</f>
        <v>（商投建工达州中医药科技园-4工区-11号楼）达州市通川区达州中医药职业学院犀牛大道北段</v>
      </c>
      <c r="J1300" s="116" t="str">
        <f>VLOOKUP(B1300,辅助信息!E:I,4,FALSE)</f>
        <v>张扬</v>
      </c>
      <c r="K1300" s="116">
        <f>VLOOKUP(J1300,辅助信息!H:I,2,FALSE)</f>
        <v>18381904567</v>
      </c>
      <c r="L1300" s="125" t="str">
        <f>VLOOKUP(B1300,辅助信息!E:J,6,FALSE)</f>
        <v>控制炉批号尽量少,优先安排达钢,提前联系到场规格及数量</v>
      </c>
      <c r="M1300" s="97">
        <v>45777</v>
      </c>
      <c r="O1300" s="66">
        <f ca="1">IF(OR(M1300="",N1300&lt;&gt;""),"",MAX(M1300-TODAY(),0))</f>
        <v>0</v>
      </c>
      <c r="P1300" s="66">
        <f ca="1">IF(M1300="","",IF(N1300&lt;&gt;"",MAX(N1300-M1300,0),IF(TODAY()&gt;M1300,TODAY()-M1300,0)))</f>
        <v>0</v>
      </c>
      <c r="Q1300" s="67" t="str">
        <f>VLOOKUP(B1300,辅助信息!E:M,9,FALSE)</f>
        <v>ZTWM-CDGS-XS-2024-0134-商投建工达州中医药科技成果示范园项目</v>
      </c>
      <c r="R1300" s="127" t="str">
        <f>_xlfn._xlws.FILTER(辅助信息!D:D,辅助信息!E:E=B1300)</f>
        <v>商投建工达州中医药科技园</v>
      </c>
    </row>
    <row r="1301" spans="1:18">
      <c r="A1301" s="130"/>
      <c r="B1301" s="47" t="s">
        <v>81</v>
      </c>
      <c r="C1301" s="76">
        <v>45777</v>
      </c>
      <c r="D1301" s="116" t="s">
        <v>146</v>
      </c>
      <c r="E1301" s="116" t="str">
        <f>VLOOKUP(F1301,辅助信息!A:B,2,FALSE)</f>
        <v>螺纹钢</v>
      </c>
      <c r="F1301" s="47" t="s">
        <v>27</v>
      </c>
      <c r="G1301" s="43">
        <v>3</v>
      </c>
      <c r="H1301" s="117" t="str">
        <f>_xlfn.XLOOKUP(C1301&amp;F1301&amp;I1301&amp;J1301,'[1]2025年已发货'!$F:$F&amp;'[1]2025年已发货'!$C:$C&amp;'[1]2025年已发货'!$G:$G&amp;'[1]2025年已发货'!$H:$H,'[1]2025年已发货'!$E:$E,"未发货")</f>
        <v>未发货</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IF(OR(M1301="",N1301&lt;&gt;""),"",MAX(M1301-TODAY(),0))</f>
        <v>2</v>
      </c>
      <c r="P1301" s="66">
        <f ca="1">IF(M1301="","",IF(N1301&lt;&gt;"",MAX(N1301-M1301,0),IF(TODAY()&gt;M1301,TODAY()-M1301,0)))</f>
        <v>0</v>
      </c>
      <c r="Q1301" s="67" t="str">
        <f>VLOOKUP(B1301,辅助信息!E:M,9,FALSE)</f>
        <v>ZTWM-CDGS-XS-2024-0030-华西集采-简州大道</v>
      </c>
      <c r="R1301" s="127" t="str">
        <f>_xlfn._xlws.FILTER(辅助信息!D:D,辅助信息!E:E=B1301)</f>
        <v>华西简阳西城嘉苑</v>
      </c>
    </row>
    <row r="1302" spans="1:18">
      <c r="A1302" s="130"/>
      <c r="B1302" s="47" t="s">
        <v>81</v>
      </c>
      <c r="C1302" s="76">
        <v>45777</v>
      </c>
      <c r="D1302" s="116" t="s">
        <v>146</v>
      </c>
      <c r="E1302" s="116" t="str">
        <f>VLOOKUP(F1302,辅助信息!A:B,2,FALSE)</f>
        <v>螺纹钢</v>
      </c>
      <c r="F1302" s="47" t="s">
        <v>19</v>
      </c>
      <c r="G1302" s="43">
        <v>36</v>
      </c>
      <c r="H1302" s="117" t="str">
        <f>_xlfn.XLOOKUP(C1302&amp;F1302&amp;I1302&amp;J1302,'[1]2025年已发货'!$F:$F&amp;'[1]2025年已发货'!$C:$C&amp;'[1]2025年已发货'!$G:$G&amp;'[1]2025年已发货'!$H:$H,'[1]2025年已发货'!$E:$E,"未发货")</f>
        <v>未发货</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IF(OR(M1302="",N1302&lt;&gt;""),"",MAX(M1302-TODAY(),0))</f>
        <v>2</v>
      </c>
      <c r="P1302" s="66">
        <f ca="1">IF(M1302="","",IF(N1302&lt;&gt;"",MAX(N1302-M1302,0),IF(TODAY()&gt;M1302,TODAY()-M1302,0)))</f>
        <v>0</v>
      </c>
      <c r="Q1302" s="67" t="str">
        <f>VLOOKUP(B1302,辅助信息!E:M,9,FALSE)</f>
        <v>ZTWM-CDGS-XS-2024-0030-华西集采-简州大道</v>
      </c>
      <c r="R1302" s="127" t="str">
        <f>_xlfn._xlws.FILTER(辅助信息!D:D,辅助信息!E:E=B1302)</f>
        <v>华西简阳西城嘉苑</v>
      </c>
    </row>
    <row r="1303" spans="2:18">
      <c r="B1303" s="47" t="s">
        <v>81</v>
      </c>
      <c r="C1303" s="76">
        <v>45777</v>
      </c>
      <c r="D1303" s="116" t="s">
        <v>146</v>
      </c>
      <c r="E1303" s="116" t="str">
        <f>VLOOKUP(F1303,辅助信息!A:B,2,FALSE)</f>
        <v>螺纹钢</v>
      </c>
      <c r="F1303" s="47" t="s">
        <v>32</v>
      </c>
      <c r="G1303" s="43">
        <v>3</v>
      </c>
      <c r="H1303" s="117" t="str">
        <f>_xlfn.XLOOKUP(C1303&amp;F1303&amp;I1303&amp;J1303,'[1]2025年已发货'!$F:$F&amp;'[1]2025年已发货'!$C:$C&amp;'[1]2025年已发货'!$G:$G&amp;'[1]2025年已发货'!$H:$H,'[1]2025年已发货'!$E:$E,"未发货")</f>
        <v>未发货</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IF(OR(M1303="",N1303&lt;&gt;""),"",MAX(M1303-TODAY(),0))</f>
        <v>2</v>
      </c>
      <c r="P1303" s="66">
        <f ca="1">IF(M1303="","",IF(N1303&lt;&gt;"",MAX(N1303-M1303,0),IF(TODAY()&gt;M1303,TODAY()-M1303,0)))</f>
        <v>0</v>
      </c>
      <c r="Q1303" s="67" t="str">
        <f>VLOOKUP(B1303,辅助信息!E:M,9,FALSE)</f>
        <v>ZTWM-CDGS-XS-2024-0030-华西集采-简州大道</v>
      </c>
      <c r="R1303" s="127" t="str">
        <f>_xlfn._xlws.FILTER(辅助信息!D:D,辅助信息!E:E=B1303)</f>
        <v>华西简阳西城嘉苑</v>
      </c>
    </row>
    <row r="1304" spans="2:18">
      <c r="B1304" s="47" t="s">
        <v>81</v>
      </c>
      <c r="C1304" s="76">
        <v>45777</v>
      </c>
      <c r="D1304" s="116" t="s">
        <v>146</v>
      </c>
      <c r="E1304" s="116" t="str">
        <f>VLOOKUP(F1304,辅助信息!A:B,2,FALSE)</f>
        <v>螺纹钢</v>
      </c>
      <c r="F1304" s="47" t="s">
        <v>30</v>
      </c>
      <c r="G1304" s="43">
        <v>3</v>
      </c>
      <c r="H1304" s="117" t="str">
        <f>_xlfn.XLOOKUP(C1304&amp;F1304&amp;I1304&amp;J1304,'[1]2025年已发货'!$F:$F&amp;'[1]2025年已发货'!$C:$C&amp;'[1]2025年已发货'!$G:$G&amp;'[1]2025年已发货'!$H:$H,'[1]2025年已发货'!$E:$E,"未发货")</f>
        <v>未发货</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IF(OR(M1304="",N1304&lt;&gt;""),"",MAX(M1304-TODAY(),0))</f>
        <v>2</v>
      </c>
      <c r="P1304" s="66">
        <f ca="1">IF(M1304="","",IF(N1304&lt;&gt;"",MAX(N1304-M1304,0),IF(TODAY()&gt;M1304,TODAY()-M1304,0)))</f>
        <v>0</v>
      </c>
      <c r="Q1304" s="67" t="str">
        <f>VLOOKUP(B1304,辅助信息!E:M,9,FALSE)</f>
        <v>ZTWM-CDGS-XS-2024-0030-华西集采-简州大道</v>
      </c>
      <c r="R1304" s="127" t="str">
        <f>_xlfn._xlws.FILTER(辅助信息!D:D,辅助信息!E:E=B1304)</f>
        <v>华西简阳西城嘉苑</v>
      </c>
    </row>
    <row r="1305" spans="2:17">
      <c r="B1305" s="47" t="s">
        <v>81</v>
      </c>
      <c r="C1305" s="76">
        <v>45777</v>
      </c>
      <c r="D1305" s="116" t="s">
        <v>146</v>
      </c>
      <c r="E1305" s="116" t="str">
        <f>VLOOKUP(F1305,辅助信息!A:B,2,FALSE)</f>
        <v>螺纹钢</v>
      </c>
      <c r="F1305" s="47" t="s">
        <v>33</v>
      </c>
      <c r="G1305" s="43">
        <v>6</v>
      </c>
      <c r="H1305" s="117" t="str">
        <f>_xlfn.XLOOKUP(C1305&amp;F1305&amp;I1305&amp;J1305,'[1]2025年已发货'!$F:$F&amp;'[1]2025年已发货'!$C:$C&amp;'[1]2025年已发货'!$G:$G&amp;'[1]2025年已发货'!$H:$H,'[1]2025年已发货'!$E:$E,"未发货")</f>
        <v>未发货</v>
      </c>
      <c r="I1305" s="116" t="str">
        <f>VLOOKUP(B1305,辅助信息!E:I,3,FALSE)</f>
        <v>（华西简阳西城嘉苑）四川省成都市简阳市简城街道高屋村</v>
      </c>
      <c r="J1305" s="116" t="str">
        <f>VLOOKUP(B1305,辅助信息!E:I,4,FALSE)</f>
        <v>张瀚镭</v>
      </c>
      <c r="K1305" s="116">
        <f>VLOOKUP(J1305,辅助信息!H:I,2,FALSE)</f>
        <v>15884666220</v>
      </c>
      <c r="L1305" s="125" t="str">
        <f>VLOOKUP(B1305,辅助信息!E:J,6,FALSE)</f>
        <v>优先威钢发货,我方卸车,新老国标钢厂不加价可直发</v>
      </c>
      <c r="M1305" s="97">
        <v>45779</v>
      </c>
      <c r="O1305" s="66">
        <f ca="1" t="shared" ref="O1305:O1313" si="58">IF(OR(M1305="",N1305&lt;&gt;""),"",MAX(M1305-TODAY(),0))</f>
        <v>2</v>
      </c>
      <c r="P1305" s="66">
        <f ca="1" t="shared" ref="P1305:P1313" si="59">IF(M1305="","",IF(N1305&lt;&gt;"",MAX(N1305-M1305,0),IF(TODAY()&gt;M1305,TODAY()-M1305,0)))</f>
        <v>0</v>
      </c>
      <c r="Q1305" s="67" t="str">
        <f>VLOOKUP(B1305,辅助信息!E:M,9,FALSE)</f>
        <v>ZTWM-CDGS-XS-2024-0030-华西集采-简州大道</v>
      </c>
    </row>
    <row r="1306" spans="2:17">
      <c r="B1306" s="131" t="s">
        <v>106</v>
      </c>
      <c r="C1306" s="76">
        <v>45777</v>
      </c>
      <c r="D1306" s="116" t="s">
        <v>146</v>
      </c>
      <c r="E1306" s="116" t="str">
        <f>VLOOKUP(F1306,辅助信息!A:B,2,FALSE)</f>
        <v>盘螺</v>
      </c>
      <c r="F1306" s="131" t="s">
        <v>49</v>
      </c>
      <c r="G1306" s="132">
        <v>12.5</v>
      </c>
      <c r="H1306" s="117" t="str">
        <f>_xlfn.XLOOKUP(C1306&amp;F1306&amp;I1306&amp;J1306,'[1]2025年已发货'!$F:$F&amp;'[1]2025年已发货'!$C:$C&amp;'[1]2025年已发货'!$G:$G&amp;'[1]2025年已发货'!$H:$H,'[1]2025年已发货'!$E:$E,"未发货")</f>
        <v>未发货</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8"/>
        <v>1</v>
      </c>
      <c r="P1306" s="66">
        <f ca="1" t="shared" si="59"/>
        <v>0</v>
      </c>
      <c r="Q1306" s="67" t="str">
        <f>VLOOKUP(B1306,辅助信息!E:M,9,FALSE)</f>
        <v>ZTWM-CDGS-XS-2024-0169-中冶西部钢构-宜宾市南溪区幸福路东路,高县月江镇建设项目</v>
      </c>
    </row>
    <row r="1307" spans="2:17">
      <c r="B1307" s="131" t="s">
        <v>106</v>
      </c>
      <c r="C1307" s="76">
        <v>45777</v>
      </c>
      <c r="D1307" s="116" t="s">
        <v>146</v>
      </c>
      <c r="E1307" s="116" t="str">
        <f>VLOOKUP(F1307,辅助信息!A:B,2,FALSE)</f>
        <v>盘螺</v>
      </c>
      <c r="F1307" s="131" t="s">
        <v>40</v>
      </c>
      <c r="G1307" s="132">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8"/>
        <v>1</v>
      </c>
      <c r="P1307" s="66">
        <f ca="1" t="shared" si="59"/>
        <v>0</v>
      </c>
      <c r="Q1307" s="67" t="str">
        <f>VLOOKUP(B1307,辅助信息!E:M,9,FALSE)</f>
        <v>ZTWM-CDGS-XS-2024-0169-中冶西部钢构-宜宾市南溪区幸福路东路,高县月江镇建设项目</v>
      </c>
    </row>
    <row r="1308" spans="2:17">
      <c r="B1308" s="131" t="s">
        <v>106</v>
      </c>
      <c r="C1308" s="76">
        <v>45777</v>
      </c>
      <c r="D1308" s="116" t="s">
        <v>146</v>
      </c>
      <c r="E1308" s="116" t="str">
        <f>VLOOKUP(F1308,辅助信息!A:B,2,FALSE)</f>
        <v>盘螺</v>
      </c>
      <c r="F1308" s="131" t="s">
        <v>41</v>
      </c>
      <c r="G1308" s="132">
        <v>2.5</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8"/>
        <v>1</v>
      </c>
      <c r="P1308" s="66">
        <f ca="1" t="shared" si="59"/>
        <v>0</v>
      </c>
      <c r="Q1308" s="67" t="str">
        <f>VLOOKUP(B1308,辅助信息!E:M,9,FALSE)</f>
        <v>ZTWM-CDGS-XS-2024-0169-中冶西部钢构-宜宾市南溪区幸福路东路,高县月江镇建设项目</v>
      </c>
    </row>
    <row r="1309" spans="2:17">
      <c r="B1309" s="131" t="s">
        <v>106</v>
      </c>
      <c r="C1309" s="76">
        <v>45777</v>
      </c>
      <c r="D1309" s="116" t="s">
        <v>146</v>
      </c>
      <c r="E1309" s="116" t="str">
        <f>VLOOKUP(F1309,辅助信息!A:B,2,FALSE)</f>
        <v>螺纹钢</v>
      </c>
      <c r="F1309" s="131" t="s">
        <v>19</v>
      </c>
      <c r="G1309" s="132">
        <v>6</v>
      </c>
      <c r="H1309" s="117" t="str">
        <f>_xlfn.XLOOKUP(C1309&amp;F1309&amp;I1309&amp;J1309,'[1]2025年已发货'!$F:$F&amp;'[1]2025年已发货'!$C:$C&amp;'[1]2025年已发货'!$G:$G&amp;'[1]2025年已发货'!$H:$H,'[1]2025年已发货'!$E:$E,"未发货")</f>
        <v>未发货</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8"/>
        <v>1</v>
      </c>
      <c r="P1309" s="66">
        <f ca="1" t="shared" si="59"/>
        <v>0</v>
      </c>
      <c r="Q1309" s="67" t="str">
        <f>VLOOKUP(B1309,辅助信息!E:M,9,FALSE)</f>
        <v>ZTWM-CDGS-XS-2024-0169-中冶西部钢构-宜宾市南溪区幸福路东路,高县月江镇建设项目</v>
      </c>
    </row>
    <row r="1310" spans="2:17">
      <c r="B1310" s="131" t="s">
        <v>106</v>
      </c>
      <c r="C1310" s="76">
        <v>45777</v>
      </c>
      <c r="D1310" s="116" t="s">
        <v>146</v>
      </c>
      <c r="E1310" s="116" t="str">
        <f>VLOOKUP(F1310,辅助信息!A:B,2,FALSE)</f>
        <v>螺纹钢</v>
      </c>
      <c r="F1310" s="131" t="s">
        <v>32</v>
      </c>
      <c r="G1310" s="132">
        <v>14</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8"/>
        <v>1</v>
      </c>
      <c r="P1310" s="66">
        <f ca="1" t="shared" si="59"/>
        <v>0</v>
      </c>
      <c r="Q1310" s="67" t="str">
        <f>VLOOKUP(B1310,辅助信息!E:M,9,FALSE)</f>
        <v>ZTWM-CDGS-XS-2024-0169-中冶西部钢构-宜宾市南溪区幸福路东路,高县月江镇建设项目</v>
      </c>
    </row>
    <row r="1311" spans="2:17">
      <c r="B1311" s="131" t="s">
        <v>106</v>
      </c>
      <c r="C1311" s="76">
        <v>45777</v>
      </c>
      <c r="D1311" s="116" t="s">
        <v>146</v>
      </c>
      <c r="E1311" s="116" t="str">
        <f>VLOOKUP(F1311,辅助信息!A:B,2,FALSE)</f>
        <v>螺纹钢</v>
      </c>
      <c r="F1311" s="131" t="s">
        <v>30</v>
      </c>
      <c r="G1311" s="132">
        <v>9</v>
      </c>
      <c r="H1311" s="117" t="str">
        <f>_xlfn.XLOOKUP(C1311&amp;F1311&amp;I1311&amp;J1311,'[1]2025年已发货'!$F:$F&amp;'[1]2025年已发货'!$C:$C&amp;'[1]2025年已发货'!$G:$G&amp;'[1]2025年已发货'!$H:$H,'[1]2025年已发货'!$E:$E,"未发货")</f>
        <v>未发货</v>
      </c>
      <c r="I1311" s="116" t="str">
        <f>VLOOKUP(B1311,辅助信息!E:I,3,FALSE)</f>
        <v>（五冶钢构宜宾高县月江镇建设项目）  四川省宜宾市高县月江镇刚记超市斜对面(还阳组团沪碳二期项目)</v>
      </c>
      <c r="J1311" s="116" t="str">
        <f>VLOOKUP(B1311,辅助信息!E:I,4,FALSE)</f>
        <v>张朝亮</v>
      </c>
      <c r="K1311" s="116">
        <f>VLOOKUP(J1311,辅助信息!H:I,2,FALSE)</f>
        <v>15228205853</v>
      </c>
      <c r="L1311" s="125" t="str">
        <f>VLOOKUP(B1311,辅助信息!E:J,6,FALSE)</f>
        <v>提前联系到场规格</v>
      </c>
      <c r="M1311" s="97">
        <v>45778</v>
      </c>
      <c r="O1311" s="66">
        <f ca="1" t="shared" si="58"/>
        <v>1</v>
      </c>
      <c r="P1311" s="66">
        <f ca="1" t="shared" si="59"/>
        <v>0</v>
      </c>
      <c r="Q1311" s="67" t="str">
        <f>VLOOKUP(B1311,辅助信息!E:M,9,FALSE)</f>
        <v>ZTWM-CDGS-XS-2024-0169-中冶西部钢构-宜宾市南溪区幸福路东路,高县月江镇建设项目</v>
      </c>
    </row>
    <row r="1312" spans="2:17">
      <c r="B1312" s="131" t="s">
        <v>107</v>
      </c>
      <c r="C1312" s="76">
        <v>45777</v>
      </c>
      <c r="D1312" s="116" t="s">
        <v>146</v>
      </c>
      <c r="E1312" s="116" t="str">
        <f>VLOOKUP(F1312,辅助信息!A:B,2,FALSE)</f>
        <v>盘螺</v>
      </c>
      <c r="F1312" s="131" t="s">
        <v>41</v>
      </c>
      <c r="G1312" s="132">
        <v>12</v>
      </c>
      <c r="H1312" s="117" t="str">
        <f>_xlfn.XLOOKUP(C1312&amp;F1312&amp;I1312&amp;J1312,'[1]2025年已发货'!$F:$F&amp;'[1]2025年已发货'!$C:$C&amp;'[1]2025年已发货'!$G:$G&amp;'[1]2025年已发货'!$H:$H,'[1]2025年已发货'!$E:$E,"未发货")</f>
        <v>未发货</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8"/>
        <v>1</v>
      </c>
      <c r="P1312" s="66">
        <f ca="1" t="shared" si="59"/>
        <v>0</v>
      </c>
      <c r="Q1312" s="67" t="str">
        <f>VLOOKUP(B1312,辅助信息!E:M,9,FALSE)</f>
        <v>ZTWM-CDGS-XS-2024-0169-中冶西部钢构-宜宾市南溪区幸福路东路,高县月江镇建设项目</v>
      </c>
    </row>
    <row r="1313" spans="2:17">
      <c r="B1313" s="131" t="s">
        <v>107</v>
      </c>
      <c r="C1313" s="76">
        <v>45777</v>
      </c>
      <c r="D1313" s="116" t="s">
        <v>146</v>
      </c>
      <c r="E1313" s="116" t="str">
        <f>VLOOKUP(F1313,辅助信息!A:B,2,FALSE)</f>
        <v>螺纹钢</v>
      </c>
      <c r="F1313" s="131" t="s">
        <v>18</v>
      </c>
      <c r="G1313" s="132">
        <v>21</v>
      </c>
      <c r="H1313" s="117" t="str">
        <f>_xlfn.XLOOKUP(C1313&amp;F1313&amp;I1313&amp;J1313,'[1]2025年已发货'!$F:$F&amp;'[1]2025年已发货'!$C:$C&amp;'[1]2025年已发货'!$G:$G&amp;'[1]2025年已发货'!$H:$H,'[1]2025年已发货'!$E:$E,"未发货")</f>
        <v>未发货</v>
      </c>
      <c r="I1313" s="116" t="str">
        <f>VLOOKUP(B1313,辅助信息!E:I,3,FALSE)</f>
        <v>(五冶钢构宜宾高县月江镇建设项目-2)四川省宜宾市高县月江镇高县宜宾保润汽车维修服务有限公司西南(S436西)(污水管网项目)</v>
      </c>
      <c r="J1313" s="116" t="str">
        <f>VLOOKUP(B1313,辅助信息!E:I,4,FALSE)</f>
        <v>张朝亮</v>
      </c>
      <c r="K1313" s="116">
        <f>VLOOKUP(J1313,辅助信息!H:I,2,FALSE)</f>
        <v>15228205853</v>
      </c>
      <c r="L1313" s="125" t="str">
        <f>VLOOKUP(B1313,辅助信息!E:J,6,FALSE)</f>
        <v>送货单要求：送货单位：宜宾罗投资产管理有限公司,收货单位：中国五冶集团有限公司,装货前联系收货人核实到场规格</v>
      </c>
      <c r="M1313" s="97">
        <v>45778</v>
      </c>
      <c r="O1313" s="66">
        <f ca="1" t="shared" si="58"/>
        <v>1</v>
      </c>
      <c r="P1313" s="66">
        <f ca="1" t="shared" si="59"/>
        <v>0</v>
      </c>
      <c r="Q1313" s="67" t="str">
        <f>VLOOKUP(B1313,辅助信息!E:M,9,FALSE)</f>
        <v>ZTWM-CDGS-XS-2024-0169-中冶西部钢构-宜宾市南溪区幸福路东路,高县月江镇建设项目</v>
      </c>
    </row>
  </sheetData>
  <autoFilter ref="A1:Q1305">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8:A1294"/>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1">
    <cfRule type="containsText" dxfId="1" priority="2" operator="between" text="送货车型9.6米">
      <formula>NOT(ISERROR(SEARCH("送货车型9.6米",O1301)))</formula>
    </cfRule>
  </conditionalFormatting>
  <conditionalFormatting sqref="P1301">
    <cfRule type="expression" dxfId="5" priority="1">
      <formula>P1301&gt;0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300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L1301:N1301 L1302:O1048576">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300 P1302:P1313">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7 J130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1 J1272:J1276 J1278:J1286 J1287:J1293 J1294:J1295 J1296:J1297 J1298:J1299 J1300:J1303 J1305:J1310 J1311:J1313 J131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E28" sqref="E28"/>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45777</v>
      </c>
      <c r="B2" s="29" t="s">
        <v>400</v>
      </c>
      <c r="C2" s="29" t="str">
        <f>VLOOKUP(D2,辅助信息!A:B,2,FALSE)</f>
        <v>盘螺</v>
      </c>
      <c r="D2" s="29" t="s">
        <v>41</v>
      </c>
    </row>
    <row r="3" spans="1:4">
      <c r="A3" s="32">
        <f ca="1" t="shared" si="0"/>
        <v>45777</v>
      </c>
      <c r="B3" s="29" t="s">
        <v>400</v>
      </c>
      <c r="C3" s="29" t="str">
        <f>VLOOKUP(D3,辅助信息!A:B,2,FALSE)</f>
        <v>螺纹钢</v>
      </c>
      <c r="D3" s="29" t="s">
        <v>27</v>
      </c>
    </row>
    <row r="4" spans="1:4">
      <c r="A4" s="32">
        <f ca="1" t="shared" si="0"/>
        <v>45777</v>
      </c>
      <c r="B4" s="29" t="s">
        <v>400</v>
      </c>
      <c r="C4" s="29" t="str">
        <f>VLOOKUP(D4,辅助信息!A:B,2,FALSE)</f>
        <v>螺纹钢</v>
      </c>
      <c r="D4" s="29" t="s">
        <v>19</v>
      </c>
    </row>
    <row r="5" spans="1:4">
      <c r="A5" s="32">
        <f ca="1" t="shared" si="0"/>
        <v>45777</v>
      </c>
      <c r="B5" s="29" t="s">
        <v>400</v>
      </c>
      <c r="C5" s="29" t="str">
        <f>VLOOKUP(D5,辅助信息!A:B,2,FALSE)</f>
        <v>螺纹钢</v>
      </c>
      <c r="D5" s="29" t="s">
        <v>28</v>
      </c>
    </row>
    <row r="6" spans="1:4">
      <c r="A6" s="32">
        <f ca="1" t="shared" si="0"/>
        <v>45777</v>
      </c>
      <c r="B6" s="29" t="s">
        <v>400</v>
      </c>
      <c r="C6" s="29" t="str">
        <f>VLOOKUP(D6,辅助信息!A:B,2,FALSE)</f>
        <v>螺纹钢</v>
      </c>
      <c r="D6" s="29" t="s">
        <v>52</v>
      </c>
    </row>
    <row r="7" spans="1:4">
      <c r="A7" s="32">
        <f ca="1" t="shared" si="0"/>
        <v>45777</v>
      </c>
      <c r="B7" s="29" t="s">
        <v>400</v>
      </c>
      <c r="C7" s="29" t="str">
        <f>VLOOKUP(D7,辅助信息!A:B,2,FALSE)</f>
        <v>螺纹钢</v>
      </c>
      <c r="D7" s="29" t="s">
        <v>76</v>
      </c>
    </row>
    <row r="8" spans="1:4">
      <c r="A8" s="32">
        <f ca="1" t="shared" si="0"/>
        <v>45777</v>
      </c>
      <c r="B8" s="29" t="s">
        <v>400</v>
      </c>
      <c r="C8" s="29" t="str">
        <f>VLOOKUP(D8,辅助信息!A:B,2,FALSE)</f>
        <v>螺纹钢</v>
      </c>
      <c r="D8" s="29" t="s">
        <v>86</v>
      </c>
    </row>
    <row r="9" spans="1:4">
      <c r="A9" s="32">
        <f ca="1" t="shared" si="0"/>
        <v>45777</v>
      </c>
      <c r="B9" s="29" t="s">
        <v>400</v>
      </c>
      <c r="C9" s="29" t="str">
        <f>VLOOKUP(D9,辅助信息!A:B,2,FALSE)</f>
        <v>螺纹钢</v>
      </c>
      <c r="D9" s="29" t="s">
        <v>82</v>
      </c>
    </row>
    <row r="10" spans="1:4">
      <c r="A10" s="32">
        <f ca="1" t="shared" si="0"/>
        <v>45777</v>
      </c>
      <c r="B10" s="29" t="s">
        <v>400</v>
      </c>
      <c r="C10" s="29" t="str">
        <f>VLOOKUP(D10,辅助信息!A:B,2,FALSE)</f>
        <v>螺纹钢</v>
      </c>
      <c r="D10" s="29" t="s">
        <v>45</v>
      </c>
    </row>
    <row r="11" spans="1:4">
      <c r="A11" s="32">
        <f ca="1" t="shared" si="0"/>
        <v>45777</v>
      </c>
      <c r="B11" s="29" t="s">
        <v>400</v>
      </c>
      <c r="C11" s="29" t="str">
        <f>VLOOKUP(D11,辅助信息!A:B,2,FALSE)</f>
        <v>螺纹钢</v>
      </c>
      <c r="D11" s="29" t="s">
        <v>21</v>
      </c>
    </row>
    <row r="12" ht="19" customHeight="1" spans="1:1">
      <c r="A12" s="32">
        <f ca="1" t="shared" si="0"/>
        <v>45777</v>
      </c>
    </row>
    <row r="13" spans="1:4">
      <c r="A13" s="32">
        <f ca="1" t="shared" ref="A13:A26" si="1">TODAY()</f>
        <v>45777</v>
      </c>
      <c r="B13" s="33" t="s">
        <v>401</v>
      </c>
      <c r="C13" s="29" t="str">
        <f>VLOOKUP(D13,辅助信息!A:B,2,FALSE)</f>
        <v>螺纹钢</v>
      </c>
      <c r="D13" s="29" t="s">
        <v>133</v>
      </c>
    </row>
    <row r="14" spans="1:4">
      <c r="A14" s="32">
        <f ca="1" t="shared" si="1"/>
        <v>45777</v>
      </c>
      <c r="B14" s="33" t="s">
        <v>401</v>
      </c>
      <c r="C14" s="29" t="str">
        <f>VLOOKUP(D14,辅助信息!A:B,2,FALSE)</f>
        <v>螺纹钢</v>
      </c>
      <c r="D14" s="29" t="s">
        <v>91</v>
      </c>
    </row>
    <row r="15" spans="1:4">
      <c r="A15" s="32">
        <f ca="1" t="shared" si="1"/>
        <v>45777</v>
      </c>
      <c r="B15" s="33" t="s">
        <v>401</v>
      </c>
      <c r="C15" s="29" t="str">
        <f>VLOOKUP(D15,辅助信息!A:B,2,FALSE)</f>
        <v>螺纹钢</v>
      </c>
      <c r="D15" s="29" t="s">
        <v>77</v>
      </c>
    </row>
    <row r="16" spans="1:4">
      <c r="A16" s="32">
        <f ca="1" t="shared" si="1"/>
        <v>45777</v>
      </c>
      <c r="B16" s="33" t="s">
        <v>401</v>
      </c>
      <c r="C16" s="29" t="str">
        <f>VLOOKUP(D16,辅助信息!A:B,2,FALSE)</f>
        <v>螺纹钢</v>
      </c>
      <c r="D16" s="29" t="s">
        <v>86</v>
      </c>
    </row>
    <row r="17" spans="1:4">
      <c r="A17" s="32">
        <f ca="1" t="shared" si="1"/>
        <v>45777</v>
      </c>
      <c r="B17" s="33" t="s">
        <v>401</v>
      </c>
      <c r="C17" s="29" t="str">
        <f>VLOOKUP(D17,辅助信息!A:B,2,FALSE)</f>
        <v>螺纹钢</v>
      </c>
      <c r="D17" s="29" t="s">
        <v>66</v>
      </c>
    </row>
    <row r="18" spans="1:4">
      <c r="A18" s="32">
        <f ca="1" t="shared" si="1"/>
        <v>45777</v>
      </c>
      <c r="B18" s="33" t="s">
        <v>401</v>
      </c>
      <c r="C18" s="29" t="str">
        <f>VLOOKUP(D18,辅助信息!A:B,2,FALSE)</f>
        <v>螺纹钢</v>
      </c>
      <c r="D18" s="29" t="s">
        <v>82</v>
      </c>
    </row>
    <row r="19" spans="1:4">
      <c r="A19" s="32">
        <f ca="1" t="shared" si="1"/>
        <v>45777</v>
      </c>
      <c r="B19" s="33" t="s">
        <v>401</v>
      </c>
      <c r="C19" s="29" t="str">
        <f>VLOOKUP(D19,辅助信息!A:B,2,FALSE)</f>
        <v>螺纹钢</v>
      </c>
      <c r="D19" s="29" t="s">
        <v>45</v>
      </c>
    </row>
    <row r="20" spans="1:4">
      <c r="A20" s="32">
        <f ca="1" t="shared" si="1"/>
        <v>45777</v>
      </c>
      <c r="B20" s="33" t="s">
        <v>401</v>
      </c>
      <c r="C20" s="29" t="str">
        <f>VLOOKUP(D20,辅助信息!A:B,2,FALSE)</f>
        <v>螺纹钢</v>
      </c>
      <c r="D20" s="29" t="s">
        <v>21</v>
      </c>
    </row>
    <row r="21" spans="1:4">
      <c r="A21" s="32">
        <f ca="1" t="shared" si="1"/>
        <v>45777</v>
      </c>
      <c r="B21" s="33" t="s">
        <v>401</v>
      </c>
      <c r="C21" s="29" t="str">
        <f>VLOOKUP(D21,辅助信息!A:B,2,FALSE)</f>
        <v>螺纹钢</v>
      </c>
      <c r="D21" s="29" t="s">
        <v>58</v>
      </c>
    </row>
    <row r="22" spans="1:4">
      <c r="A22" s="32">
        <f ca="1" t="shared" si="1"/>
        <v>45777</v>
      </c>
      <c r="B22" s="33" t="s">
        <v>401</v>
      </c>
      <c r="C22" s="29" t="str">
        <f>VLOOKUP(D22,辅助信息!A:B,2,FALSE)</f>
        <v>螺纹钢</v>
      </c>
      <c r="D22" s="29" t="s">
        <v>46</v>
      </c>
    </row>
    <row r="23" spans="1:4">
      <c r="A23" s="32">
        <f ca="1" t="shared" si="1"/>
        <v>45777</v>
      </c>
      <c r="B23" s="33" t="s">
        <v>401</v>
      </c>
      <c r="C23" s="29" t="str">
        <f>VLOOKUP(D23,辅助信息!A:B,2,FALSE)</f>
        <v>螺纹钢</v>
      </c>
      <c r="D23" s="29" t="s">
        <v>22</v>
      </c>
    </row>
    <row r="24" spans="1:4">
      <c r="A24" s="32">
        <f ca="1" t="shared" si="1"/>
        <v>45777</v>
      </c>
      <c r="B24" s="33" t="s">
        <v>401</v>
      </c>
      <c r="C24" s="29" t="str">
        <f>VLOOKUP(D24,辅助信息!A:B,2,FALSE)</f>
        <v>螺纹钢</v>
      </c>
      <c r="D24" s="29" t="s">
        <v>289</v>
      </c>
    </row>
    <row r="25" spans="1:4">
      <c r="A25" s="32">
        <f ca="1" t="shared" si="1"/>
        <v>45777</v>
      </c>
      <c r="B25" s="33" t="s">
        <v>401</v>
      </c>
      <c r="C25" s="29" t="str">
        <f>VLOOKUP(D25,辅助信息!A:B,2,FALSE)</f>
        <v>螺纹钢</v>
      </c>
      <c r="D25" s="29" t="s">
        <v>293</v>
      </c>
    </row>
    <row r="26" spans="1:4">
      <c r="A26" s="32">
        <f ca="1" t="shared" si="1"/>
        <v>45777</v>
      </c>
      <c r="B26" s="29" t="s">
        <v>402</v>
      </c>
      <c r="C26" s="29" t="str">
        <f>VLOOKUP(D26,辅助信息!A:B,2,FALSE)</f>
        <v>盘螺</v>
      </c>
      <c r="D26" s="29" t="s">
        <v>49</v>
      </c>
    </row>
    <row r="27" spans="1:4">
      <c r="A27" s="32">
        <f ca="1" t="shared" ref="A27:A36" si="2">TODAY()</f>
        <v>45777</v>
      </c>
      <c r="B27" s="29" t="s">
        <v>402</v>
      </c>
      <c r="C27" s="29" t="str">
        <f>VLOOKUP(D27,辅助信息!A:B,2,FALSE)</f>
        <v>盘螺</v>
      </c>
      <c r="D27" s="29" t="s">
        <v>40</v>
      </c>
    </row>
    <row r="28" spans="1:4">
      <c r="A28" s="32">
        <f ca="1" t="shared" si="2"/>
        <v>45777</v>
      </c>
      <c r="B28" s="29" t="s">
        <v>402</v>
      </c>
      <c r="C28" s="29" t="str">
        <f>VLOOKUP(D28,辅助信息!A:B,2,FALSE)</f>
        <v>盘螺</v>
      </c>
      <c r="D28" s="29" t="s">
        <v>41</v>
      </c>
    </row>
    <row r="29" spans="1:4">
      <c r="A29" s="32">
        <f ca="1" t="shared" si="2"/>
        <v>45777</v>
      </c>
      <c r="B29" s="29" t="s">
        <v>402</v>
      </c>
      <c r="C29" s="29" t="str">
        <f>VLOOKUP(D29,辅助信息!A:B,2,FALSE)</f>
        <v>盘螺</v>
      </c>
      <c r="D29" s="29" t="s">
        <v>26</v>
      </c>
    </row>
    <row r="30" spans="1:4">
      <c r="A30" s="32">
        <f ca="1" t="shared" si="2"/>
        <v>45777</v>
      </c>
      <c r="B30" s="29" t="s">
        <v>402</v>
      </c>
      <c r="C30" s="29" t="str">
        <f>VLOOKUP(D30,辅助信息!A:B,2,FALSE)</f>
        <v>盘螺</v>
      </c>
      <c r="D30" s="29" t="s">
        <v>196</v>
      </c>
    </row>
    <row r="31" spans="1:4">
      <c r="A31" s="32">
        <f ca="1" t="shared" si="2"/>
        <v>45777</v>
      </c>
      <c r="B31" s="29" t="s">
        <v>402</v>
      </c>
      <c r="C31" s="29" t="str">
        <f>VLOOKUP(D31,辅助信息!A:B,2,FALSE)</f>
        <v>螺纹钢</v>
      </c>
      <c r="D31" s="29" t="s">
        <v>27</v>
      </c>
    </row>
    <row r="32" spans="1:4">
      <c r="A32" s="32">
        <f ca="1" t="shared" si="2"/>
        <v>45777</v>
      </c>
      <c r="B32" s="29" t="s">
        <v>402</v>
      </c>
      <c r="C32" s="29" t="str">
        <f>VLOOKUP(D32,辅助信息!A:B,2,FALSE)</f>
        <v>螺纹钢</v>
      </c>
      <c r="D32" s="29" t="s">
        <v>19</v>
      </c>
    </row>
    <row r="33" spans="1:4">
      <c r="A33" s="32">
        <f ca="1" t="shared" si="2"/>
        <v>45777</v>
      </c>
      <c r="B33" s="29" t="s">
        <v>402</v>
      </c>
      <c r="C33" s="29" t="str">
        <f>VLOOKUP(D33,辅助信息!A:B,2,FALSE)</f>
        <v>螺纹钢</v>
      </c>
      <c r="D33" s="29" t="s">
        <v>32</v>
      </c>
    </row>
    <row r="34" spans="1:4">
      <c r="A34" s="32">
        <f ca="1" t="shared" si="2"/>
        <v>45777</v>
      </c>
      <c r="B34" s="29" t="s">
        <v>402</v>
      </c>
      <c r="C34" s="29" t="str">
        <f>VLOOKUP(D34,辅助信息!A:B,2,FALSE)</f>
        <v>螺纹钢</v>
      </c>
      <c r="D34" s="29" t="s">
        <v>33</v>
      </c>
    </row>
    <row r="35" spans="1:4">
      <c r="A35" s="32">
        <f ca="1" t="shared" si="2"/>
        <v>45777</v>
      </c>
      <c r="B35" s="29" t="s">
        <v>402</v>
      </c>
      <c r="C35" s="29" t="str">
        <f>VLOOKUP(D35,辅助信息!A:B,2,FALSE)</f>
        <v>螺纹钢</v>
      </c>
      <c r="D35" s="29" t="s">
        <v>28</v>
      </c>
    </row>
    <row r="36" spans="1:4">
      <c r="A36" s="32">
        <f ca="1" t="shared" si="2"/>
        <v>45777</v>
      </c>
      <c r="B36" s="29" t="s">
        <v>402</v>
      </c>
      <c r="C36" s="29" t="str">
        <f>VLOOKUP(D36,辅助信息!A:B,2,FALSE)</f>
        <v>螺纹钢</v>
      </c>
      <c r="D36" s="29" t="s">
        <v>18</v>
      </c>
    </row>
    <row r="37" spans="1:4">
      <c r="A37" s="32">
        <f ca="1" t="shared" ref="A37:A46" si="3">TODAY()</f>
        <v>45777</v>
      </c>
      <c r="B37" s="29" t="s">
        <v>402</v>
      </c>
      <c r="C37" s="29" t="str">
        <f>VLOOKUP(D37,辅助信息!A:B,2,FALSE)</f>
        <v>螺纹钢</v>
      </c>
      <c r="D37" s="29" t="s">
        <v>65</v>
      </c>
    </row>
    <row r="38" spans="1:4">
      <c r="A38" s="32">
        <f ca="1" t="shared" si="3"/>
        <v>45777</v>
      </c>
      <c r="B38" s="29" t="s">
        <v>402</v>
      </c>
      <c r="C38" s="29" t="str">
        <f>VLOOKUP(D38,辅助信息!A:B,2,FALSE)</f>
        <v>螺纹钢</v>
      </c>
      <c r="D38" s="29" t="s">
        <v>52</v>
      </c>
    </row>
    <row r="39" spans="1:4">
      <c r="A39" s="32">
        <f ca="1" t="shared" si="3"/>
        <v>45777</v>
      </c>
      <c r="B39" s="29" t="s">
        <v>402</v>
      </c>
      <c r="C39" s="29" t="str">
        <f>VLOOKUP(D39,辅助信息!A:B,2,FALSE)</f>
        <v>螺纹钢</v>
      </c>
      <c r="D39" s="29" t="s">
        <v>111</v>
      </c>
    </row>
    <row r="40" spans="1:4">
      <c r="A40" s="32">
        <f ca="1" t="shared" si="3"/>
        <v>45777</v>
      </c>
      <c r="B40" s="29" t="s">
        <v>402</v>
      </c>
      <c r="C40" s="29" t="str">
        <f>VLOOKUP(D40,辅助信息!A:B,2,FALSE)</f>
        <v>螺纹钢</v>
      </c>
      <c r="D40" s="29" t="s">
        <v>76</v>
      </c>
    </row>
    <row r="41" spans="1:4">
      <c r="A41" s="32">
        <f ca="1" t="shared" si="3"/>
        <v>45777</v>
      </c>
      <c r="B41" s="29" t="s">
        <v>402</v>
      </c>
      <c r="C41" s="29" t="str">
        <f>VLOOKUP(D41,辅助信息!A:B,2,FALSE)</f>
        <v>螺纹钢</v>
      </c>
      <c r="D41" s="29" t="s">
        <v>90</v>
      </c>
    </row>
    <row r="42" spans="1:4">
      <c r="A42" s="32">
        <f ca="1" t="shared" si="3"/>
        <v>45777</v>
      </c>
      <c r="B42" s="29" t="s">
        <v>402</v>
      </c>
      <c r="C42" s="29" t="str">
        <f>VLOOKUP(D42,辅助信息!A:B,2,FALSE)</f>
        <v>螺纹钢</v>
      </c>
      <c r="D42" s="29" t="s">
        <v>130</v>
      </c>
    </row>
    <row r="43" spans="1:4">
      <c r="A43" s="32">
        <f ca="1" t="shared" si="3"/>
        <v>45777</v>
      </c>
      <c r="B43" s="29" t="s">
        <v>402</v>
      </c>
      <c r="C43" s="29" t="str">
        <f>VLOOKUP(D43,辅助信息!A:B,2,FALSE)</f>
        <v>螺纹钢</v>
      </c>
      <c r="D43" s="29" t="s">
        <v>133</v>
      </c>
    </row>
    <row r="44" spans="1:4">
      <c r="A44" s="32">
        <f ca="1" t="shared" si="3"/>
        <v>45777</v>
      </c>
      <c r="B44" s="29" t="s">
        <v>402</v>
      </c>
      <c r="C44" s="29" t="str">
        <f>VLOOKUP(D44,辅助信息!A:B,2,FALSE)</f>
        <v>螺纹钢</v>
      </c>
      <c r="D44" s="29" t="s">
        <v>91</v>
      </c>
    </row>
    <row r="45" spans="1:4">
      <c r="A45" s="32">
        <f ca="1" t="shared" si="3"/>
        <v>45777</v>
      </c>
      <c r="B45" s="29" t="s">
        <v>402</v>
      </c>
      <c r="C45" s="29" t="str">
        <f>VLOOKUP(D45,辅助信息!A:B,2,FALSE)</f>
        <v>螺纹钢</v>
      </c>
      <c r="D45" s="29" t="s">
        <v>77</v>
      </c>
    </row>
    <row r="46" spans="1:4">
      <c r="A46" s="32">
        <f ca="1" t="shared" si="3"/>
        <v>45777</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87"/>
  <sheetViews>
    <sheetView zoomScale="85" zoomScaleNormal="85" topLeftCell="A356" workbookViewId="0">
      <selection activeCell="G371" sqref="G37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五冶钢构-宜宾市南溪区幸福路东路,高县月江镇建设项目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五冶钢构-宜宾市南溪区幸福路东路,高县月江镇建设项目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五冶钢构-宜宾市南溪区幸福路东路,高县月江镇建设项目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sheetData>
  <autoFilter ref="A1:K38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2025-04-30T02:08:39Z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