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汇总计划!$A$1:$Q$5335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<sst xmlns="http://schemas.openxmlformats.org/spreadsheetml/2006/main" count="12134" uniqueCount="581">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</sst>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335"/>
  <sheetViews>
    <sheetView tabSelected="1" workbookViewId="0">
      <pane ySplit="1" topLeftCell="A5296" activePane="bottomLeft" state="frozen"/>
      <selection/>
      <selection pane="bottomLeft" activeCell="I5304" sqref="I5304"/>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264</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264</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264</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264</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264</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264</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264</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264</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264</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264</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264</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264</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264</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264</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265</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265</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265</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265</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264</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264</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264</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264</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264</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264</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265</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265</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265</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265</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266</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265</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265</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265</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264</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264</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264</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263</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263</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263</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263</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262</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262</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262</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262</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262</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262</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262</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262</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262</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262</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262</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263</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263</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263</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263</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263</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263</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263</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263</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263</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263</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263</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263</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263</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263</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263</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264</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264</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264</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263</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263</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263</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263</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262</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262</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262</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262</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262</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262</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262</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262</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262</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263</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263</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263</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263</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262</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262</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262</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258</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258</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258</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258</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261</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261</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256</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256</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256</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256</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264</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264</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264</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263</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263</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262</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262</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262</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262</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262</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263</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263</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263</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263</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262</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262</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262</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258</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261</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261</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256</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256</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256</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256</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261</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261</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261</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261</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264</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264</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264</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262</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262</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262</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262</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262</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263</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263</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263</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263</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262</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262</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262</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258</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261</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261</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256</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256</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256</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256</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261</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261</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261</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261</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261</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261</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261</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261</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261</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261</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261</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261</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260</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260</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260</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260</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259</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259</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259</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259</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259</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259</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259</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259</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259</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259</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259</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259</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259</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259</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259</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264</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264</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264</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264</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262</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262</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262</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262</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263</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262</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262</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258</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261</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261</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256</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256</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256</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256</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261</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261</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261</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261</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259</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259</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259</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259</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259</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259</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259</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259</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259</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259</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259</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259</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259</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259</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259</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259</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259</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259</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262</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262</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262</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262</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263</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262</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262</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258</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261</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261</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256</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256</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256</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256</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261</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261</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261</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259</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259</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259</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259</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259</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258</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258</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258</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258</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258</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258</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259</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259</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259</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259</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259</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259</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259</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259</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259</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259</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259</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259</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259</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257</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263</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262</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262</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262</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262</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258</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261</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261</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256</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256</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256</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256</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261</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261</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261</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259</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259</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259</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259</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258</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258</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258</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258</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258</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258</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259</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259</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257</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256</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263</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257</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257</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262</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262</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262</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262</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256</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256</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256</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256</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258</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258</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258</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258</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258</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258</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259</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259</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256</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263</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262</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262</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262</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262</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256</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256</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256</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256</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258</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258</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258</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258</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258</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258</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259</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259</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255</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255</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255</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255</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255</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255</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249</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249</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249</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249</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249</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253</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253</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251</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251</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251</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251</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251</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255</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255</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255</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255</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253</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253</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251</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251</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251</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253</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253</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253</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253</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253</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253</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258</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258</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258</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258</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258</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251</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251</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251</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251</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251</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251</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251</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251</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251</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251</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251</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251</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251</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251</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251</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250</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250</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250</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250</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250</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251</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251</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251</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251</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251</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251</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251</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251</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251</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251</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251</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251</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251</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251</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251</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251</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251</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251</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251</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251</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251</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251</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250</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250</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250</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250</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250</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251</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251</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251</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251</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251</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251</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251</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251</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251</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250</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250</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250</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250</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250</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251</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251</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251</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251</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251</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251</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250</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249</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249</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249</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249</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249</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249</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247</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247</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249</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249</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249</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248</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248</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243</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243</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249</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249</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248</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248</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248</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248</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248</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248</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248</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250</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250</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250</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251</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251</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247</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249</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249</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245</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245</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245</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245</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245</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244</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244</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245</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245</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245</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245</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245</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245</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245</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251</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251</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247</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249</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249</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245</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245</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245</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245</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245</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245</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245</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245</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243</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243</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243</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243</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244</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244</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244</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244</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244</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244</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251</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251</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247</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241</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241</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245</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245</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245</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245</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245</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245</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245</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245</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243</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243</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243</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243</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241</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239</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239</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241</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241</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241</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241</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240</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240</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240</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240</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240</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240</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240</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240</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240</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240</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240</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240</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240</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240</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239</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239</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239</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239</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236</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236</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236</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239</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239</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239</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239</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239</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239</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239</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239</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239</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239</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239</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239</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239</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239</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239</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239</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239</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239</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239</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239</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241</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241</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241</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241</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241</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241</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241</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239</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239</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240</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240</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240</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240</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240</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239</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239</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239</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239</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239</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239</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241</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241</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241</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236</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236</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236</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236</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239</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239</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239</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239</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239</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239</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241</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241</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241</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236</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236</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236</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236</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234</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234</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234</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234</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229</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229</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229</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229</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234</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234</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234</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234</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234</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234</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234</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234</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234</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234</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234</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234</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234</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234</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234</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234</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234</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234</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234</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233</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236</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234</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234</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231</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229</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229</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229</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229</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229</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229</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229</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229</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229</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229</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229</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229</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229</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229</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229</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229</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229</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226</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226</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226</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229</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229</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229</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229</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229</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215</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215</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215</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215</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221</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221</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220</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220</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220</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220</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220</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220</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220</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217</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217</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217</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217</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217</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217</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217</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217</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217</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218</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218</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218</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218</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217</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217</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220</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220</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220</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220</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220</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220</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220</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220</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220</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220</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220</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220</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220</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199</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199</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199</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199</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199</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199</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199</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199</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199</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199</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199</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198</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198</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198</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198</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198</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198</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198</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198</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198</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198</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198</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198</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198</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198</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198</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198</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199</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198</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198</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198</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198</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198</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198</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195</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195</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195</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195</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195</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198</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198</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198</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198</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198</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198</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198</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198</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198</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198</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198</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198</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198</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198</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198</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198</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198</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198</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198</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198</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204</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204</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204</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204</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195</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195</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195</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195</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195</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195</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198</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198</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199</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195</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195</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195</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195</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195</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201</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201</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201</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201</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198</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198</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198</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198</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204</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204</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204</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204</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199</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199</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195</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195</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195</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195</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195</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195</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195</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195</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195</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195</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194</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194</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194</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194</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194</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194</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194</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194</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194</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194</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194</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194</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194</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194</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194</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194</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194</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194</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194</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194</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194</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194</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194</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194</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194</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194</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194</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194</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194</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194</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194</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194</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194</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194</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198</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198</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204</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204</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204</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204</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199</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199</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195</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195</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195</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195</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195</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194</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194</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194</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194</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194</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194</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188</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188</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188</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188</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188</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188</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188</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188</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188</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194</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194</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194</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194</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194</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194</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194</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194</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194</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194</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194</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194</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194</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194</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194</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194</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194</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194</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194</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194</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192</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192</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192</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192</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192</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192</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192</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192</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192</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192</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198</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198</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192</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192</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192</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188</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188</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188</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188</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188</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188</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192</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190</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190</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190</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190</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190</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190</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190</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190</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190</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190</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190</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190</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190</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190</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190</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190</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190</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190</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190</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190</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190</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190</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190</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188</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188</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188</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188</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188</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189</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189</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189</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189</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189</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189</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189</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189</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187</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187</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187</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188</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188</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188</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188</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188</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188</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192</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190</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190</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190</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190</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190</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190</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189</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189</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189</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189</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187</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187</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187</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185</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185</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185</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185</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185</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185</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185</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185</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185</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185</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185</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187</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187</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188</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188</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190</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190</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190</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190</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187</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187</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187</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187</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187</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187</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185</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185</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185</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185</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185</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185</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185</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185</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185</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185</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187</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187</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183</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183</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183</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183</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183</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183</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183</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183</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183</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183</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183</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183</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183</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183</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183</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183</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183</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183</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183</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183</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183</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183</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183</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183</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183</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183</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183</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183</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183</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182</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182</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182</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182</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182</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182</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182</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182</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182</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182</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182</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182</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182</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180</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180</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180</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180</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180</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180</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180</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180</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180</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180</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180</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180</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180</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180</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180</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183</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183</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183</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183</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182</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182</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182</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182</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182</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182</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182</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182</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182</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182</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182</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182</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180</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180</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180</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180</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180</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180</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180</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180</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180</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180</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180</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180</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180</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180</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180</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180</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180</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180</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180</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180</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180</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180</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180</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180</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180</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180</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180</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180</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180</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180</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180</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180</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180</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180</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180</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180</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183</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183</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182</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182</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182</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182</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182</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182</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182</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182</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182</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182</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180</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180</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180</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180</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179</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179</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180</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180</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180</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180</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180</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180</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180</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180</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179</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179</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179</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179</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179</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179</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179</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179</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175</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175</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175</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183</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183</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182</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182</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182</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182</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182</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180</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179</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179</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180</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180</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180</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180</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180</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179</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179</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179</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175</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175</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175</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183</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183</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182</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182</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182</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180</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179</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179</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180</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180</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180</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180</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180</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179</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179</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175</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175</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175</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173</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173</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174</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174</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174</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174</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174</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170</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170</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170</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170</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170</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170</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170</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170</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170</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170</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170</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170</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170</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170</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170</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170</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170</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170</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167</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167</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167</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167</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167</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167</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167</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167</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167</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167</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170</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170</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170</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167</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167</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167</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167</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167</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167</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167</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167</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168</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168</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168</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168</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168</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168</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168</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168</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168</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168</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168</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168</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168</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168</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168</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168</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168</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168</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168</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168</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164</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164</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164</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164</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164</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164</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162</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162</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163</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163</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163</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163</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163</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163</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164</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164</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163</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163</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163</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163</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168</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160</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163</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163</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163</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163</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163</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163</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161</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161</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161</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161</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161</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161</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161</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160</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160</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160</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160</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160</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160</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160</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160</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160</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160</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160</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160</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160</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160</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160</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160</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160</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160</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160</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160</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160</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154</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154</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154</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154</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156</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156</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156</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156</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156</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156</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156</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156</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156</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156</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156</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155</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155</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155</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155</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155</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155</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154</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154</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154</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154</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154</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154</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154</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154</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154</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154</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154</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154</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154</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154</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154</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154</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154</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154</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154</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154</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154</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154</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154</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154</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154</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154</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154</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154</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154</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154</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154</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154</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154</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154</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154</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154</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154</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154</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154</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154</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154</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154</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154</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154</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154</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154</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147</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147</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147</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147</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147</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147</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148</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148</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148</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148</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148</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148</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148</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148</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148</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148</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148</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148</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148</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148</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148</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148</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148</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148</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148</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148</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148</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148</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145</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145</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145</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145</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145</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145</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145</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145</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145</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145</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145</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145</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145</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145</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145</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145</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145</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145</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145</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145</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145</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145</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145</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145</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145</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145</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145</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145</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145</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145</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148</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148</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148</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148</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148</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148</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148</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148</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145</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145</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145</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145</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145</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145</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145</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145</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145</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145</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145</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148</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148</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145</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145</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139</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139</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139</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139</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139</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139</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139</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139</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139</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139</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139</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148</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148</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139</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139</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139</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139</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139</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139</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139</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139</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139</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139</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139</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139</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139</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139</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139</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139</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139</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139</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139</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139</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139</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139</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139</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139</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140</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140</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140</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140</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140</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140</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140</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140</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140</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140</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139</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139</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139</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139</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139</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139</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139</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139</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139</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139</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139</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139</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139</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139</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139</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139</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139</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139</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139</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139</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139</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139</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139</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139</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139</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139</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139</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138</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138</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138</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138</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138</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138</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138</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138</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138</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138</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138</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138</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138</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138</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138</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138</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138</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138</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136</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136</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136</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136</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136</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136</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136</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136</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136</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136</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137</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137</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137</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137</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136</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136</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136</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136</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136</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136</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136</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136</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136</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136</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136</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136</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136</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136</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136</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136</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136</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136</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136</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136</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136</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136</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136</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136</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136</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136</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136</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132</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132</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132</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132</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132</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132</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132</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132</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132</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132</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132</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132</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132</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132</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132</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132</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132</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132</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132</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132</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136</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136</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136</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136</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136</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136</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136</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136</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136</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136</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136</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136</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136</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136</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136</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136</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136</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136</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136</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136</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136</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136</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136</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132</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132</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132</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132</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132</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132</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132</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132</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132</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132</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132</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132</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132</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132</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132</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132</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132</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132</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132</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132</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132</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132</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132</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132</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132</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132</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132</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132</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132</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132</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132</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132</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132</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129</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129</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129</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129</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129</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129</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129</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129</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129</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129</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129</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129</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129</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129</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129</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129</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129</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129</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129</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129</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129</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129</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129</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129</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129</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129</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129</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129</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129</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129</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129</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129</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129</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129</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129</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129</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129</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129</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129</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129</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129</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129</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129</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126</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126</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126</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126</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125</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125</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125</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125</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122</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122</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122</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122</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122</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122</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122</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122</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124</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124</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124</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124</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124</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124</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122</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122</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122</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122</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122</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122</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122</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122</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122</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122</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122</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122</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122</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122</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122</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122</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122</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122</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122</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122</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122</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122</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122</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122</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122</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122</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122</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122</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122</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122</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122</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122</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122</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122</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122</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122</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122</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122</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122</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122</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122</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122</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122</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122</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122</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122</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122</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122</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122</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122</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122</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122</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122</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120</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120</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120</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120</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120</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120</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120</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120</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122</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122</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122</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122</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122</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122</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122</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122</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120</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120</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118</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118</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118</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118</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118</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118</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118</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118</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122</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122</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122</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122</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122</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122</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122</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122</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120</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116</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116</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116</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116</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116</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116</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116</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116</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116</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116</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116</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116</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116</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116</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116</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116</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116</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116</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116</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114</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114</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114</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114</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114</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114</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114</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114</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114</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112</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112</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112</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112</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112</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112</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112</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112</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112</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112</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112</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112</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112</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112</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112</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112</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114</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114</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112</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112</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112</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112</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112</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112</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112</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112</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112</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112</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112</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112</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112</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112</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112</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112</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112</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112</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112</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112</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112</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112</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114</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114</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112</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112</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112</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112</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112</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112</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112</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112</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107</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107</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107</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107</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107</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107</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107</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107</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107</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107</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107</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107</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107</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107</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107</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107</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107</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107</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107</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107</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107</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107</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107</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107</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107</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107</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107</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107</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107</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107</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107</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107</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107</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107</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107</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107</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107</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107</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107</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107</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107</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107</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107</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107</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107</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107</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107</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107</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107</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107</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107</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107</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107</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107</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107</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107</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107</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106</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106</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106</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106</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106</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106</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106</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106</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106</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104</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104</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104</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104</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104</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104</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104</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104</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104</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104</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104</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104</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104</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104</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104</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104</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104</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104</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104</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104</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104</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104</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104</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104</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104</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104</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104</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104</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104</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104</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104</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104</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104</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104</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104</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104</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104</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104</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104</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104</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104</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104</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104</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104</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104</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104</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104</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104</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104</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104</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104</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104</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104</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104</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104</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104</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104</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104</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104</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104</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104</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104</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104</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104</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104</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104</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104</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104</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104</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104</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104</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101</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101</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101</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101</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101</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101</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101</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101</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101</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101</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101</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101</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101</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101</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101</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101</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101</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101</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101</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98</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98</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98</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98</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98</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98</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98</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98</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98</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98</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101</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101</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101</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101</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101</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101</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101</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101</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101</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99</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99</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99</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99</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99</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99</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99</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99</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99</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99</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99</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99</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99</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99</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99</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99</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99</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99</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99</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99</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99</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99</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99</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99</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99</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99</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99</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97</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97</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97</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97</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97</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97</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97</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97</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97</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97</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97</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97</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97</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97</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97</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97</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97</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97</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97</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97</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97</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97</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97</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97</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97</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97</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97</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97</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93</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93</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93</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93</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93</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93</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93</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93</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93</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93</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93</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93</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93</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93</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93</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93</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93</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93</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93</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93</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93</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93</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93</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93</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92</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92</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92</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92</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92</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92</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92</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92</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92</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92</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92</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92</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92</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92</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92</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92</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92</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92</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92</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92</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92</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92</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92</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92</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92</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92</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92</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92</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92</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92</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92</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92</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92</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92</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92</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92</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92</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88</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88</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88</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88</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88</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88</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88</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88</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88</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88</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88</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88</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88</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88</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88</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88</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88</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88</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88</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88</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88</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88</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88</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88</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88</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88</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88</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88</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88</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88</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88</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88</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88</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88</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88</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88</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97</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97</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97</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97</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97</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97</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97</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97</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97</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97</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97</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97</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97</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97</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97</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97</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97</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97</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70</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70</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70</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70</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70</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70</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70</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70</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70</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70</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70</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70</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70</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70</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70</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70</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70</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70</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67</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66</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65</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65</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65</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64</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64</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64</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64</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64</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64</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64</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64</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64</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64</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64</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64</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64</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64</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64</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63</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63</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63</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63</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63</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63</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63</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63</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63</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63</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63</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63</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63</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63</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63</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65</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65</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65</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65</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65</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65</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65</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65</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66</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66</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66</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66</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66</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66</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63</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63</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63</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63</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63</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63</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63</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63</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63</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63</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65</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65</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65</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64</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64</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64</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64</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64</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64</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64</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64</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64</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64</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64</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64</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64</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64</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64</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63</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63</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63</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63</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63</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63</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63</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63</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63</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63</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63</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63</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63</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63</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63</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64</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64</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64</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64</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61</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61</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61</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61</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61</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61</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61</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61</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61</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61</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61</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64</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64</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64</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64</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64</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64</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64</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64</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64</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64</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64</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64</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64</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64</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63</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63</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63</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63</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63</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63</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63</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63</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64</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64</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64</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64</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64</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64</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63</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63</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63</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63</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63</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63</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63</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63</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64</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64</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64</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64</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61</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61</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61</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61</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61</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61</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61</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61</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61</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61</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61</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64</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64</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64</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62</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62</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62</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62</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62</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62</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62</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62</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62</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62</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62</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62</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62</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62</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62</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62</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62</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62</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62</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62</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62</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62</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62</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62</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62</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62</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62</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62</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62</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62</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62</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62</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62</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62</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63</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63</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63</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63</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63</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63</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63</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63</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64</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61</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61</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61</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61</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61</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61</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64</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64</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64</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62</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62</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62</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62</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62</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57</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57</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57</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57</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57</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57</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57</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57</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57</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57</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57</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57</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57</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57</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57</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57</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57</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57</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57</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57</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57</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57</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57</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57</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57</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57</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57</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59</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59</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59</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59</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59</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57</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57</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57</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57</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57</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57</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57</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57</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55</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55</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55</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55</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55</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55</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56</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56</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56</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56</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56</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56</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56</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56</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56</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49</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49</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49</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49</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49</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49</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49</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49</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49</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49</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49</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49</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49</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49</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50</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50</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50</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49</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49</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49</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49</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49</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49</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48</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48</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49</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49</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49</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49</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49</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49</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48</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46</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46</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46</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46</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46</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46</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46</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46</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46</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46</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46</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46</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46</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46</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46</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49</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49</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49</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49</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49</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49</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49</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49</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49</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49</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48</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48</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48</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46</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46</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46</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46</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46</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46</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46</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46</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46</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47</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47</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47</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47</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47</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47</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47</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47</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47</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47</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47</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47</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47</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47</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47</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47</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47</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47</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47</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47</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47</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47</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47</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47</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49</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49</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49</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49</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48</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46</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46</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46</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46</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46</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46</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46</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47</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47</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45</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45</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45</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45</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45</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45</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45</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45</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45</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45</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45</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45</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45</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45</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45</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45</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45</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45</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45</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45</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45</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45</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45</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45</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45</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45</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45</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45</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45</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45</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45</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45</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45</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45</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42</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42</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42</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42</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42</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42</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44</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44</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44</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44</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44</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44</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44</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44</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42</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42</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42</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42</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42</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42</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46</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46</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45</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45</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45</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45</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45</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42</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42</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42</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42</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42</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42</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42</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42</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42</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42</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42</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42</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43</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43</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43</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43</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43</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43</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43</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43</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43</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43</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43</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43</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43</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45</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45</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42</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42</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42</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42</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42</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42</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42</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42</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42</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45</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45</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42</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42</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42</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42</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42</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42</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42</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42</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42</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42</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42</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42</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42</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38</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38</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38</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38</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38</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38</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38</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38</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38</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38</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38</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38</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38</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38</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38</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38</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38</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38</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38</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38</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38</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38</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38</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38</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38</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38</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38</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38</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38</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38</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38</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38</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38</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39</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39</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38</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38</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38</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38</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38</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38</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38</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38</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38</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38</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38</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38</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38</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38</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38</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38</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38</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38</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38</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38</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38</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38</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38</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38</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38</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38</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38</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38</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38</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38</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38</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38</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38</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38</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38</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38</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38</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38</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38</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38</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38</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38</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38</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38</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38</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38</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38</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38</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38</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38</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38</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38</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38</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38</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38</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38</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38</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38</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38</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38</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38</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38</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38</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38</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38</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38</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38</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38</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38</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38</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38</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38</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38</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38</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38</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38</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38</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38</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38</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39</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39</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38</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38</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38</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38</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38</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38</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38</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38</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38</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38</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38</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38</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38</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38</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38</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38</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38</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38</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38</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38</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38</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38</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38</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38</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38</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39</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39</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38</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38</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38</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38</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38</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38</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38</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38</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38</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38</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38</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38</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38</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38</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38</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38</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27</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27</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27</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27</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27</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27</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27</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25</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25</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25</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25</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25</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25</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25</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25</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25</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26</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26</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26</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26</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26</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26</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26</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26</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26</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26</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26</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26</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26</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26</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26</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26</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26</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26</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26</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26</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26</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26</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26</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26</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26</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26</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26</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26</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26</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26</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26</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26</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26</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26</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26</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26</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26</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26</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26</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26</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26</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26</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26</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26</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26</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26</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26</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26</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26</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26</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26</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26</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26</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27</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27</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27</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27</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27</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27</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27</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25</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25</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25</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25</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25</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25</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25</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25</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25</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26</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26</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26</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26</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26</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26</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26</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26</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26</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26</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26</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26</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26</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26</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26</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26</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26</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26</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26</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26</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26</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26</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26</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26</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26</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26</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26</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26</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26</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26</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26</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26</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26</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26</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26</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26</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26</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26</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26</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26</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25</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25</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25</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26</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26</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26</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26</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26</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26</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26</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26</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26</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26</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26</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26</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26</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26</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26</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26</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26</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26</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26</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26</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26</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26</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26</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26</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26</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26</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26</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26</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26</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26</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26</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26</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26</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26</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23</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23</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23</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23</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23</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19</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19</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19</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19</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19</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19</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19</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19</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26</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19</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19</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19</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19</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19</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19</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19</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19</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19</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19</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19</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19</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19</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19</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19</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19</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19</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19</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19</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19</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19</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19</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19</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18</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18</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18</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18</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18</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18</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18</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18</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18</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18</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18</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21</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21</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21</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21</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18</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18</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18</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18</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18</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21</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21</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21</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21</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21</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21</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21</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21</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21</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21</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21</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21</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21</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17</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17</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17</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23</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19</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19</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19</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19</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19</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19</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19</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19</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19</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19</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19</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19</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19</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18</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18</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18</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18</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18</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18</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18</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21</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21</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21</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21</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18</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18</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18</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18</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21</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21</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21</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21</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17</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17</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17</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17</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17</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17</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17</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17</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17</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17</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17</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17</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17</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17</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17</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17</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17</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17</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17</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17</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17</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17</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17</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17</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17</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17</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17</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17</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17</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17</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17</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17</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17</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17</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17</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17</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17</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17</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17</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17</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17</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17</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17</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17</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17</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17</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17</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17</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17</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19</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19</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19</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19</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19</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19</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14</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14</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14</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14</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14</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17</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17</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17</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17</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17</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17</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17</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17</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17</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17</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17</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17</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17</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17</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17</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17</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17</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17</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14</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14</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14</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14</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14</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14</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14</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14</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14</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14</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14</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14</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14</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14</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14</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14</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14</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14</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14</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14</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14</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14</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14</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14</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14</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14</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14</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14</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14</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14</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19</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19</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17</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17</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17</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17</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17</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17</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17</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17</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17</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17</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17</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17</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17</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17</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17</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17</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17</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17</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14</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14</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14</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14</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14</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14</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14</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14</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14</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13</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13</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13</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13</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13</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13</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13</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13</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13</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13</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13</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13</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13</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13</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13</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13</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13</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13</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13</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13</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13</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13</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13</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13</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13</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13</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13</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13</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13</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13</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13</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13</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13</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13</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13</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11</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11</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11</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11</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11</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10</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10</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10</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10</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10</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10</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10</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10</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10</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10</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10</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10</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10</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10</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10</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10</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10</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10</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10</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10</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10</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10</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10</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10</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10</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10</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10</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10</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10</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8</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8</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8</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8</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8</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8</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8</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8</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8</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8</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8</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8</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8</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8</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8</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8</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8</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8</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8</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8</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8</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8</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8</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7</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7</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7</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7</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7</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7</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7</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7</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7</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7</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7</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7</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7</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7</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7</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8</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8</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8</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8</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8</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8</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2</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2</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2</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2</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2</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2</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2</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2</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2</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f>IF(SUMIFS('[1]2025年已发货'!$E:$E,'[1]2025年已发货'!$F:$F,C5237,'[1]2025年已发货'!$C:$C,F5237,'[1]2025年已发货'!$G:$G,I5237,'[1]2025年已发货'!$H:$H,J5237)=0,"未发货",SUMIFS('[1]2025年已发货'!$E:$E,'[1]2025年已发货'!$F:$F,C5237,'[1]2025年已发货'!$C:$C,F5237,'[1]2025年已发货'!$G:$G,I5237,'[1]2025年已发货'!$H:$H,J5237))</f>
        <v>2.4</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2</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f>IF(SUMIFS('[1]2025年已发货'!$E:$E,'[1]2025年已发货'!$F:$F,C5238,'[1]2025年已发货'!$C:$C,F5238,'[1]2025年已发货'!$G:$G,I5238,'[1]2025年已发货'!$H:$H,J5238)=0,"未发货",SUMIFS('[1]2025年已发货'!$E:$E,'[1]2025年已发货'!$F:$F,C5238,'[1]2025年已发货'!$C:$C,F5238,'[1]2025年已发货'!$G:$G,I5238,'[1]2025年已发货'!$H:$H,J5238))</f>
        <v>15</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2</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2</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f>IF(SUMIFS('[1]2025年已发货'!$E:$E,'[1]2025年已发货'!$F:$F,C5240,'[1]2025年已发货'!$C:$C,F5240,'[1]2025年已发货'!$G:$G,I5240,'[1]2025年已发货'!$H:$H,J5240)=0,"未发货",SUMIFS('[1]2025年已发货'!$E:$E,'[1]2025年已发货'!$F:$F,C5240,'[1]2025年已发货'!$C:$C,F5240,'[1]2025年已发货'!$G:$G,I5240,'[1]2025年已发货'!$H:$H,J5240))</f>
        <v>12</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2</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2</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2</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2</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f>IF(SUMIFS('[1]2025年已发货'!$E:$E,'[1]2025年已发货'!$F:$F,C5244,'[1]2025年已发货'!$C:$C,F5244,'[1]2025年已发货'!$G:$G,I5244,'[1]2025年已发货'!$H:$H,J5244)=0,"未发货",SUMIFS('[1]2025年已发货'!$E:$E,'[1]2025年已发货'!$F:$F,C5244,'[1]2025年已发货'!$C:$C,F5244,'[1]2025年已发货'!$G:$G,I5244,'[1]2025年已发货'!$H:$H,J5244))</f>
        <v>6</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2</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2</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2</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2</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2</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2</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2</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2</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2</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2</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2</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2</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2</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2</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2</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2</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2</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2</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2</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2</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2</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2</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spans="2:18">
      <c r="B5281" s="161" t="s">
        <v>229</v>
      </c>
      <c r="C5281" s="96">
        <v>45967</v>
      </c>
      <c r="D5281" s="151" t="str">
        <f>VLOOKUP(B5281,辅助信息!E:K,7,FALSE)</f>
        <v>JWDDCD2025092400212</v>
      </c>
      <c r="E5281" s="151" t="str">
        <f>VLOOKUP(F5281,辅助信息!A:B,2,FALSE)</f>
        <v>高线</v>
      </c>
      <c r="F5281" s="151" t="s">
        <v>57</v>
      </c>
      <c r="G5281" s="152">
        <v>2</v>
      </c>
      <c r="H5281" s="153"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46" t="str">
        <f>VLOOKUP(B5281,辅助信息!E:I,3,FALSE)</f>
        <v>(五冶钢构龙泉东洪片区85亩住宅、商业及配套工程项目三标段)成都市龙泉驿外东洪路地铁2号线惠王陵地铁C口</v>
      </c>
      <c r="J5281" s="151" t="str">
        <f>VLOOKUP(B5281,辅助信息!E:I,4,FALSE)</f>
        <v>王军宝</v>
      </c>
      <c r="K5281" s="151">
        <f>VLOOKUP(J5281,辅助信息!H:I,2,FALSE)</f>
        <v>13889142392</v>
      </c>
      <c r="L5281" s="128">
        <f>VLOOKUP(B5281,辅助信息!E:J,6,FALSE)</f>
        <v>0</v>
      </c>
      <c r="M5281" s="92"/>
      <c r="O5281" s="63" t="str">
        <f ca="1">IF(OR(M5281="",N5281&lt;&gt;""),"",MAX(M5281-TODAY(),0))</f>
        <v/>
      </c>
      <c r="P5281" s="63" t="str">
        <f ca="1">IF(M5281="","",IF(N5281&lt;&gt;"",MAX(N5281-M5281,0),IF(TODAY()&gt;M5281,TODAY()-M5281,0)))</f>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spans="2:18">
      <c r="B5282" s="161" t="s">
        <v>229</v>
      </c>
      <c r="C5282" s="96">
        <v>45967</v>
      </c>
      <c r="D5282" s="151" t="str">
        <f>VLOOKUP(B5282,辅助信息!E:K,7,FALSE)</f>
        <v>JWDDCD2025092400212</v>
      </c>
      <c r="E5282" s="151" t="str">
        <f>VLOOKUP(F5282,辅助信息!A:B,2,FALSE)</f>
        <v>高线</v>
      </c>
      <c r="F5282" s="151" t="s">
        <v>53</v>
      </c>
      <c r="G5282" s="152">
        <v>2</v>
      </c>
      <c r="H5282" s="153"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46" t="str">
        <f>VLOOKUP(B5282,辅助信息!E:I,3,FALSE)</f>
        <v>(五冶钢构龙泉东洪片区85亩住宅、商业及配套工程项目三标段)成都市龙泉驿外东洪路地铁2号线惠王陵地铁C口</v>
      </c>
      <c r="J5282" s="151" t="str">
        <f>VLOOKUP(B5282,辅助信息!E:I,4,FALSE)</f>
        <v>王军宝</v>
      </c>
      <c r="K5282" s="151">
        <f>VLOOKUP(J5282,辅助信息!H:I,2,FALSE)</f>
        <v>13889142392</v>
      </c>
      <c r="L5282" s="128">
        <f>VLOOKUP(B5282,辅助信息!E:J,6,FALSE)</f>
        <v>0</v>
      </c>
      <c r="M5282" s="92"/>
      <c r="O5282" s="63" t="str">
        <f ca="1">IF(OR(M5282="",N5282&lt;&gt;""),"",MAX(M5282-TODAY(),0))</f>
        <v/>
      </c>
      <c r="P5282" s="63" t="str">
        <f ca="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spans="2:18">
      <c r="B5283" s="161" t="s">
        <v>229</v>
      </c>
      <c r="C5283" s="96">
        <v>45967</v>
      </c>
      <c r="D5283" s="151" t="str">
        <f>VLOOKUP(B5283,辅助信息!E:K,7,FALSE)</f>
        <v>JWDDCD2025092400212</v>
      </c>
      <c r="E5283" s="151" t="str">
        <f>VLOOKUP(F5283,辅助信息!A:B,2,FALSE)</f>
        <v>螺纹钢</v>
      </c>
      <c r="F5283" s="151" t="s">
        <v>27</v>
      </c>
      <c r="G5283" s="152">
        <v>52</v>
      </c>
      <c r="H5283" s="153"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46" t="str">
        <f>VLOOKUP(B5283,辅助信息!E:I,3,FALSE)</f>
        <v>(五冶钢构龙泉东洪片区85亩住宅、商业及配套工程项目三标段)成都市龙泉驿外东洪路地铁2号线惠王陵地铁C口</v>
      </c>
      <c r="J5283" s="151" t="str">
        <f>VLOOKUP(B5283,辅助信息!E:I,4,FALSE)</f>
        <v>王军宝</v>
      </c>
      <c r="K5283" s="151">
        <f>VLOOKUP(J5283,辅助信息!H:I,2,FALSE)</f>
        <v>13889142392</v>
      </c>
      <c r="L5283" s="128">
        <f>VLOOKUP(B5283,辅助信息!E:J,6,FALSE)</f>
        <v>0</v>
      </c>
      <c r="M5283" s="92"/>
      <c r="O5283" s="63" t="str">
        <f ca="1">IF(OR(M5283="",N5283&lt;&gt;""),"",MAX(M5283-TODAY(),0))</f>
        <v/>
      </c>
      <c r="P5283" s="63" t="str">
        <f ca="1">IF(M5283="","",IF(N5283&lt;&gt;"",MAX(N5283-M5283,0),IF(TODAY()&gt;M5283,TODAY()-M5283,0)))</f>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spans="2:18">
      <c r="B5284" s="161" t="s">
        <v>229</v>
      </c>
      <c r="C5284" s="96">
        <v>45967</v>
      </c>
      <c r="D5284" s="151" t="str">
        <f>VLOOKUP(B5284,辅助信息!E:K,7,FALSE)</f>
        <v>JWDDCD2025092400212</v>
      </c>
      <c r="E5284" s="151" t="str">
        <f>VLOOKUP(F5284,辅助信息!A:B,2,FALSE)</f>
        <v>螺纹钢</v>
      </c>
      <c r="F5284" s="151" t="s">
        <v>19</v>
      </c>
      <c r="G5284" s="152">
        <v>35</v>
      </c>
      <c r="H5284" s="153"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46" t="str">
        <f>VLOOKUP(B5284,辅助信息!E:I,3,FALSE)</f>
        <v>(五冶钢构龙泉东洪片区85亩住宅、商业及配套工程项目三标段)成都市龙泉驿外东洪路地铁2号线惠王陵地铁C口</v>
      </c>
      <c r="J5284" s="151" t="str">
        <f>VLOOKUP(B5284,辅助信息!E:I,4,FALSE)</f>
        <v>王军宝</v>
      </c>
      <c r="K5284" s="151">
        <f>VLOOKUP(J5284,辅助信息!H:I,2,FALSE)</f>
        <v>13889142392</v>
      </c>
      <c r="L5284" s="128">
        <f>VLOOKUP(B5284,辅助信息!E:J,6,FALSE)</f>
        <v>0</v>
      </c>
      <c r="M5284" s="92"/>
      <c r="O5284" s="63" t="str">
        <f ca="1">IF(OR(M5284="",N5284&lt;&gt;""),"",MAX(M5284-TODAY(),0))</f>
        <v/>
      </c>
      <c r="P5284" s="63" t="str">
        <f ca="1">IF(M5284="","",IF(N5284&lt;&gt;"",MAX(N5284-M5284,0),IF(TODAY()&gt;M5284,TODAY()-M5284,0)))</f>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spans="2:18">
      <c r="B5285" s="161" t="s">
        <v>229</v>
      </c>
      <c r="C5285" s="96">
        <v>45967</v>
      </c>
      <c r="D5285" s="151" t="str">
        <f>VLOOKUP(B5285,辅助信息!E:K,7,FALSE)</f>
        <v>JWDDCD2025092400212</v>
      </c>
      <c r="E5285" s="151" t="str">
        <f>VLOOKUP(F5285,辅助信息!A:B,2,FALSE)</f>
        <v>螺纹钢</v>
      </c>
      <c r="F5285" s="151" t="s">
        <v>32</v>
      </c>
      <c r="G5285" s="152">
        <v>10</v>
      </c>
      <c r="H5285" s="153"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46" t="str">
        <f>VLOOKUP(B5285,辅助信息!E:I,3,FALSE)</f>
        <v>(五冶钢构龙泉东洪片区85亩住宅、商业及配套工程项目三标段)成都市龙泉驿外东洪路地铁2号线惠王陵地铁C口</v>
      </c>
      <c r="J5285" s="151" t="str">
        <f>VLOOKUP(B5285,辅助信息!E:I,4,FALSE)</f>
        <v>王军宝</v>
      </c>
      <c r="K5285" s="151">
        <f>VLOOKUP(J5285,辅助信息!H:I,2,FALSE)</f>
        <v>13889142392</v>
      </c>
      <c r="L5285" s="128">
        <f>VLOOKUP(B5285,辅助信息!E:J,6,FALSE)</f>
        <v>0</v>
      </c>
      <c r="M5285" s="92"/>
      <c r="O5285" s="63" t="str">
        <f ca="1">IF(OR(M5285="",N5285&lt;&gt;""),"",MAX(M5285-TODAY(),0))</f>
        <v/>
      </c>
      <c r="P5285" s="63" t="str">
        <f ca="1">IF(M5285="","",IF(N5285&lt;&gt;"",MAX(N5285-M5285,0),IF(TODAY()&gt;M5285,TODAY()-M5285,0)))</f>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spans="2:18">
      <c r="B5286" s="161" t="s">
        <v>229</v>
      </c>
      <c r="C5286" s="96">
        <v>45967</v>
      </c>
      <c r="D5286" s="151" t="str">
        <f>VLOOKUP(B5286,辅助信息!E:K,7,FALSE)</f>
        <v>JWDDCD2025092400212</v>
      </c>
      <c r="E5286" s="151" t="str">
        <f>VLOOKUP(F5286,辅助信息!A:B,2,FALSE)</f>
        <v>螺纹钢</v>
      </c>
      <c r="F5286" s="151" t="s">
        <v>30</v>
      </c>
      <c r="G5286" s="152">
        <v>11</v>
      </c>
      <c r="H5286" s="153"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46" t="str">
        <f>VLOOKUP(B5286,辅助信息!E:I,3,FALSE)</f>
        <v>(五冶钢构龙泉东洪片区85亩住宅、商业及配套工程项目三标段)成都市龙泉驿外东洪路地铁2号线惠王陵地铁C口</v>
      </c>
      <c r="J5286" s="151" t="str">
        <f>VLOOKUP(B5286,辅助信息!E:I,4,FALSE)</f>
        <v>王军宝</v>
      </c>
      <c r="K5286" s="151">
        <f>VLOOKUP(J5286,辅助信息!H:I,2,FALSE)</f>
        <v>13889142392</v>
      </c>
      <c r="L5286" s="128">
        <f>VLOOKUP(B5286,辅助信息!E:J,6,FALSE)</f>
        <v>0</v>
      </c>
      <c r="M5286" s="92"/>
      <c r="O5286" s="63" t="str">
        <f ca="1">IF(OR(M5286="",N5286&lt;&gt;""),"",MAX(M5286-TODAY(),0))</f>
        <v/>
      </c>
      <c r="P5286" s="63" t="str">
        <f ca="1">IF(M5286="","",IF(N5286&lt;&gt;"",MAX(N5286-M5286,0),IF(TODAY()&gt;M5286,TODAY()-M5286,0)))</f>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spans="2:18">
      <c r="B5287" s="161" t="s">
        <v>229</v>
      </c>
      <c r="C5287" s="96">
        <v>45967</v>
      </c>
      <c r="D5287" s="151" t="str">
        <f>VLOOKUP(B5287,辅助信息!E:K,7,FALSE)</f>
        <v>JWDDCD2025092400212</v>
      </c>
      <c r="E5287" s="151" t="str">
        <f>VLOOKUP(F5287,辅助信息!A:B,2,FALSE)</f>
        <v>螺纹钢</v>
      </c>
      <c r="F5287" s="151" t="s">
        <v>33</v>
      </c>
      <c r="G5287" s="152">
        <v>8</v>
      </c>
      <c r="H5287" s="153"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46" t="str">
        <f>VLOOKUP(B5287,辅助信息!E:I,3,FALSE)</f>
        <v>(五冶钢构龙泉东洪片区85亩住宅、商业及配套工程项目三标段)成都市龙泉驿外东洪路地铁2号线惠王陵地铁C口</v>
      </c>
      <c r="J5287" s="151" t="str">
        <f>VLOOKUP(B5287,辅助信息!E:I,4,FALSE)</f>
        <v>王军宝</v>
      </c>
      <c r="K5287" s="151">
        <f>VLOOKUP(J5287,辅助信息!H:I,2,FALSE)</f>
        <v>13889142392</v>
      </c>
      <c r="L5287" s="128">
        <f>VLOOKUP(B5287,辅助信息!E:J,6,FALSE)</f>
        <v>0</v>
      </c>
      <c r="M5287" s="92"/>
      <c r="O5287" s="63" t="str">
        <f ca="1">IF(OR(M5287="",N5287&lt;&gt;""),"",MAX(M5287-TODAY(),0))</f>
        <v/>
      </c>
      <c r="P5287" s="63" t="str">
        <f ca="1">IF(M5287="","",IF(N5287&lt;&gt;"",MAX(N5287-M5287,0),IF(TODAY()&gt;M5287,TODAY()-M5287,0)))</f>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spans="2:18">
      <c r="B5288" s="161" t="s">
        <v>229</v>
      </c>
      <c r="C5288" s="96">
        <v>45967</v>
      </c>
      <c r="D5288" s="151" t="str">
        <f>VLOOKUP(B5288,辅助信息!E:K,7,FALSE)</f>
        <v>JWDDCD2025092400212</v>
      </c>
      <c r="E5288" s="151" t="str">
        <f>VLOOKUP(F5288,辅助信息!A:B,2,FALSE)</f>
        <v>螺纹钢</v>
      </c>
      <c r="F5288" s="151" t="s">
        <v>28</v>
      </c>
      <c r="G5288" s="152">
        <v>16</v>
      </c>
      <c r="H5288" s="153"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46" t="str">
        <f>VLOOKUP(B5288,辅助信息!E:I,3,FALSE)</f>
        <v>(五冶钢构龙泉东洪片区85亩住宅、商业及配套工程项目三标段)成都市龙泉驿外东洪路地铁2号线惠王陵地铁C口</v>
      </c>
      <c r="J5288" s="151" t="str">
        <f>VLOOKUP(B5288,辅助信息!E:I,4,FALSE)</f>
        <v>王军宝</v>
      </c>
      <c r="K5288" s="151">
        <f>VLOOKUP(J5288,辅助信息!H:I,2,FALSE)</f>
        <v>13889142392</v>
      </c>
      <c r="L5288" s="128">
        <f>VLOOKUP(B5288,辅助信息!E:J,6,FALSE)</f>
        <v>0</v>
      </c>
      <c r="M5288" s="92"/>
      <c r="O5288" s="63" t="str">
        <f ca="1">IF(OR(M5288="",N5288&lt;&gt;""),"",MAX(M5288-TODAY(),0))</f>
        <v/>
      </c>
      <c r="P5288" s="63" t="str">
        <f ca="1">IF(M5288="","",IF(N5288&lt;&gt;"",MAX(N5288-M5288,0),IF(TODAY()&gt;M5288,TODAY()-M5288,0)))</f>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spans="2:18">
      <c r="B5289" s="161" t="s">
        <v>229</v>
      </c>
      <c r="C5289" s="96">
        <v>45967</v>
      </c>
      <c r="D5289" s="151" t="str">
        <f>VLOOKUP(B5289,辅助信息!E:K,7,FALSE)</f>
        <v>JWDDCD2025092400212</v>
      </c>
      <c r="E5289" s="151" t="str">
        <f>VLOOKUP(F5289,辅助信息!A:B,2,FALSE)</f>
        <v>螺纹钢</v>
      </c>
      <c r="F5289" s="151" t="s">
        <v>18</v>
      </c>
      <c r="G5289" s="152">
        <v>10</v>
      </c>
      <c r="H5289" s="153"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46" t="str">
        <f>VLOOKUP(B5289,辅助信息!E:I,3,FALSE)</f>
        <v>(五冶钢构龙泉东洪片区85亩住宅、商业及配套工程项目三标段)成都市龙泉驿外东洪路地铁2号线惠王陵地铁C口</v>
      </c>
      <c r="J5289" s="151" t="str">
        <f>VLOOKUP(B5289,辅助信息!E:I,4,FALSE)</f>
        <v>王军宝</v>
      </c>
      <c r="K5289" s="151">
        <f>VLOOKUP(J5289,辅助信息!H:I,2,FALSE)</f>
        <v>13889142392</v>
      </c>
      <c r="L5289" s="128">
        <f>VLOOKUP(B5289,辅助信息!E:J,6,FALSE)</f>
        <v>0</v>
      </c>
      <c r="M5289" s="92"/>
      <c r="O5289" s="63" t="str">
        <f ca="1">IF(OR(M5289="",N5289&lt;&gt;""),"",MAX(M5289-TODAY(),0))</f>
        <v/>
      </c>
      <c r="P5289" s="63" t="str">
        <f ca="1">IF(M5289="","",IF(N5289&lt;&gt;"",MAX(N5289-M5289,0),IF(TODAY()&gt;M5289,TODAY()-M5289,0)))</f>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spans="2:18">
      <c r="B5290" s="161" t="s">
        <v>229</v>
      </c>
      <c r="C5290" s="96">
        <v>45967</v>
      </c>
      <c r="D5290" s="151" t="str">
        <f>VLOOKUP(B5290,辅助信息!E:K,7,FALSE)</f>
        <v>JWDDCD2025092400212</v>
      </c>
      <c r="E5290" s="151" t="str">
        <f>VLOOKUP(F5290,辅助信息!A:B,2,FALSE)</f>
        <v>螺纹钢</v>
      </c>
      <c r="F5290" s="151" t="s">
        <v>46</v>
      </c>
      <c r="G5290" s="152">
        <v>9</v>
      </c>
      <c r="H5290" s="153"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46" t="str">
        <f>VLOOKUP(B5290,辅助信息!E:I,3,FALSE)</f>
        <v>(五冶钢构龙泉东洪片区85亩住宅、商业及配套工程项目三标段)成都市龙泉驿外东洪路地铁2号线惠王陵地铁C口</v>
      </c>
      <c r="J5290" s="151" t="str">
        <f>VLOOKUP(B5290,辅助信息!E:I,4,FALSE)</f>
        <v>王军宝</v>
      </c>
      <c r="K5290" s="151">
        <f>VLOOKUP(J5290,辅助信息!H:I,2,FALSE)</f>
        <v>13889142392</v>
      </c>
      <c r="L5290" s="128">
        <f>VLOOKUP(B5290,辅助信息!E:J,6,FALSE)</f>
        <v>0</v>
      </c>
      <c r="M5290" s="92"/>
      <c r="O5290" s="63" t="str">
        <f ca="1">IF(OR(M5290="",N5290&lt;&gt;""),"",MAX(M5290-TODAY(),0))</f>
        <v/>
      </c>
      <c r="P5290" s="63" t="str">
        <f ca="1">IF(M5290="","",IF(N5290&lt;&gt;"",MAX(N5290-M5290,0),IF(TODAY()&gt;M5290,TODAY()-M5290,0)))</f>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spans="2:18">
      <c r="B5291" s="161" t="s">
        <v>229</v>
      </c>
      <c r="C5291" s="96">
        <v>45967</v>
      </c>
      <c r="D5291" s="151" t="str">
        <f>VLOOKUP(B5291,辅助信息!E:K,7,FALSE)</f>
        <v>JWDDCD2025092400212</v>
      </c>
      <c r="E5291" s="151" t="str">
        <f>VLOOKUP(F5291,辅助信息!A:B,2,FALSE)</f>
        <v>盘螺</v>
      </c>
      <c r="F5291" s="151" t="s">
        <v>41</v>
      </c>
      <c r="G5291" s="152">
        <v>35</v>
      </c>
      <c r="H5291" s="153"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46" t="str">
        <f>VLOOKUP(B5291,辅助信息!E:I,3,FALSE)</f>
        <v>(五冶钢构龙泉东洪片区85亩住宅、商业及配套工程项目三标段)成都市龙泉驿外东洪路地铁2号线惠王陵地铁C口</v>
      </c>
      <c r="J5291" s="151" t="str">
        <f>VLOOKUP(B5291,辅助信息!E:I,4,FALSE)</f>
        <v>王军宝</v>
      </c>
      <c r="K5291" s="151">
        <f>VLOOKUP(J5291,辅助信息!H:I,2,FALSE)</f>
        <v>13889142392</v>
      </c>
      <c r="L5291" s="128">
        <f>VLOOKUP(B5291,辅助信息!E:J,6,FALSE)</f>
        <v>0</v>
      </c>
      <c r="M5291" s="92"/>
      <c r="O5291" s="63" t="str">
        <f ca="1">IF(OR(M5291="",N5291&lt;&gt;""),"",MAX(M5291-TODAY(),0))</f>
        <v/>
      </c>
      <c r="P5291" s="63" t="str">
        <f ca="1">IF(M5291="","",IF(N5291&lt;&gt;"",MAX(N5291-M5291,0),IF(TODAY()&gt;M5291,TODAY()-M5291,0)))</f>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spans="2:18">
      <c r="B5292" s="161" t="s">
        <v>229</v>
      </c>
      <c r="C5292" s="96">
        <v>45967</v>
      </c>
      <c r="D5292" s="151" t="str">
        <f>VLOOKUP(B5292,辅助信息!E:K,7,FALSE)</f>
        <v>JWDDCD2025092400212</v>
      </c>
      <c r="E5292" s="151" t="str">
        <f>VLOOKUP(F5292,辅助信息!A:B,2,FALSE)</f>
        <v>盘螺</v>
      </c>
      <c r="F5292" s="151" t="s">
        <v>49</v>
      </c>
      <c r="G5292" s="152">
        <v>8</v>
      </c>
      <c r="H5292" s="153"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46" t="str">
        <f>VLOOKUP(B5292,辅助信息!E:I,3,FALSE)</f>
        <v>(五冶钢构龙泉东洪片区85亩住宅、商业及配套工程项目三标段)成都市龙泉驿外东洪路地铁2号线惠王陵地铁C口</v>
      </c>
      <c r="J5292" s="151" t="str">
        <f>VLOOKUP(B5292,辅助信息!E:I,4,FALSE)</f>
        <v>王军宝</v>
      </c>
      <c r="K5292" s="151">
        <f>VLOOKUP(J5292,辅助信息!H:I,2,FALSE)</f>
        <v>13889142392</v>
      </c>
      <c r="L5292" s="128">
        <f>VLOOKUP(B5292,辅助信息!E:J,6,FALSE)</f>
        <v>0</v>
      </c>
      <c r="M5292" s="92"/>
      <c r="O5292" s="63" t="str">
        <f ca="1">IF(OR(M5292="",N5292&lt;&gt;""),"",MAX(M5292-TODAY(),0))</f>
        <v/>
      </c>
      <c r="P5292" s="63" t="str">
        <f ca="1">IF(M5292="","",IF(N5292&lt;&gt;"",MAX(N5292-M5292,0),IF(TODAY()&gt;M5292,TODAY()-M5292,0)))</f>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spans="2:18">
      <c r="B5293" s="161" t="s">
        <v>243</v>
      </c>
      <c r="C5293" s="96">
        <v>45967</v>
      </c>
      <c r="D5293" s="151" t="str">
        <f>VLOOKUP(B5293,辅助信息!E:K,7,FALSE)</f>
        <v>JWDDCD2025062200016</v>
      </c>
      <c r="E5293" s="151" t="str">
        <f>VLOOKUP(F5293,辅助信息!A:B,2,FALSE)</f>
        <v>螺纹钢</v>
      </c>
      <c r="F5293" s="151" t="s">
        <v>32</v>
      </c>
      <c r="G5293" s="152">
        <v>35</v>
      </c>
      <c r="H5293" s="153"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46" t="str">
        <f>VLOOKUP(B5293,辅助信息!E:I,3,FALSE)</f>
        <v>(武汉电气化局成达万高铁强电项目-重庆开州)重庆市开州区岳溪镇中心幼儿园东南46米</v>
      </c>
      <c r="J5293" s="151" t="str">
        <f>VLOOKUP(B5293,辅助信息!E:I,4,FALSE)</f>
        <v>杨开洪</v>
      </c>
      <c r="K5293" s="151">
        <f>VLOOKUP(J5293,辅助信息!H:I,2,FALSE)</f>
        <v>18628900044</v>
      </c>
      <c r="L5293" s="128" t="str">
        <f>VLOOKUP(B5293,辅助信息!E:J,6,FALSE)</f>
        <v>锈货不收！！下雨天钢筋没盖篷布不收！！，装货前联系收货人核实到场规格,没提前告知进场规格现场不给予接收</v>
      </c>
      <c r="M5293" s="92">
        <v>45965</v>
      </c>
      <c r="O5293" s="63">
        <f ca="1">IF(OR(M5293="",N5293&lt;&gt;""),"",MAX(M5293-TODAY(),0))</f>
        <v>0</v>
      </c>
      <c r="P5293" s="63">
        <f ca="1">IF(M5293="","",IF(N5293&lt;&gt;"",MAX(N5293-M5293,0),IF(TODAY()&gt;M5293,TODAY()-M5293,0)))</f>
        <v>2</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spans="2:18">
      <c r="B5294" s="161" t="s">
        <v>243</v>
      </c>
      <c r="C5294" s="96">
        <v>45967</v>
      </c>
      <c r="D5294" s="151" t="str">
        <f>VLOOKUP(B5294,辅助信息!E:K,7,FALSE)</f>
        <v>JWDDCD2025062200016</v>
      </c>
      <c r="E5294" s="151" t="str">
        <f>VLOOKUP(F5294,辅助信息!A:B,2,FALSE)</f>
        <v>螺纹钢</v>
      </c>
      <c r="F5294" s="151" t="s">
        <v>18</v>
      </c>
      <c r="G5294" s="152">
        <v>4</v>
      </c>
      <c r="H5294" s="153"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46" t="str">
        <f>VLOOKUP(B5294,辅助信息!E:I,3,FALSE)</f>
        <v>(武汉电气化局成达万高铁强电项目-重庆开州)重庆市开州区岳溪镇中心幼儿园东南46米</v>
      </c>
      <c r="J5294" s="151" t="str">
        <f>VLOOKUP(B5294,辅助信息!E:I,4,FALSE)</f>
        <v>杨开洪</v>
      </c>
      <c r="K5294" s="151">
        <f>VLOOKUP(J5294,辅助信息!H:I,2,FALSE)</f>
        <v>18628900044</v>
      </c>
      <c r="L5294" s="128" t="str">
        <f>VLOOKUP(B5294,辅助信息!E:J,6,FALSE)</f>
        <v>锈货不收！！下雨天钢筋没盖篷布不收！！，装货前联系收货人核实到场规格,没提前告知进场规格现场不给予接收</v>
      </c>
      <c r="M5294" s="92">
        <v>45965</v>
      </c>
      <c r="O5294" s="63">
        <f ca="1">IF(OR(M5294="",N5294&lt;&gt;""),"",MAX(M5294-TODAY(),0))</f>
        <v>0</v>
      </c>
      <c r="P5294" s="63">
        <f ca="1">IF(M5294="","",IF(N5294&lt;&gt;"",MAX(N5294-M5294,0),IF(TODAY()&gt;M5294,TODAY()-M5294,0)))</f>
        <v>2</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spans="2:18">
      <c r="B5295" s="161" t="s">
        <v>81</v>
      </c>
      <c r="C5295" s="96">
        <v>45967</v>
      </c>
      <c r="D5295" s="151" t="str">
        <f>VLOOKUP(B5295,辅助信息!E:K,7,FALSE)</f>
        <v>JWDDCD2025060900080</v>
      </c>
      <c r="E5295" s="151" t="str">
        <f>VLOOKUP(F5295,辅助信息!A:B,2,FALSE)</f>
        <v>盘螺</v>
      </c>
      <c r="F5295" s="151" t="s">
        <v>49</v>
      </c>
      <c r="G5295" s="152">
        <v>30</v>
      </c>
      <c r="H5295" s="153"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46" t="str">
        <f>VLOOKUP(B5295,辅助信息!E:I,3,FALSE)</f>
        <v>（华西简阳西城嘉苑）四川省成都市简阳市简城街道高屋村</v>
      </c>
      <c r="J5295" s="151" t="str">
        <f>VLOOKUP(B5295,辅助信息!E:I,4,FALSE)</f>
        <v>张瀚镭</v>
      </c>
      <c r="K5295" s="151">
        <f>VLOOKUP(J5295,辅助信息!H:I,2,FALSE)</f>
        <v>15884666220</v>
      </c>
      <c r="L5295" s="128" t="str">
        <f>VLOOKUP(B5295,辅助信息!E:J,6,FALSE)</f>
        <v>现场禁止使用氢能源挂车！优先威钢发货,我方卸车,新老国标钢厂不加价可直发，因陕钢多次出现磅差，项目拒绝使用</v>
      </c>
      <c r="O5295" s="63" t="str">
        <f ca="1">IF(OR(M5295="",N5295&lt;&gt;""),"",MAX(M5295-TODAY(),0))</f>
        <v/>
      </c>
      <c r="P5295" s="63" t="str">
        <f ca="1">IF(M5295="","",IF(N5295&lt;&gt;"",MAX(N5295-M5295,0),IF(TODAY()&gt;M5295,TODAY()-M5295,0)))</f>
        <v/>
      </c>
      <c r="Q5295" s="29" t="str">
        <f>VLOOKUP(B5295,辅助信息!E:M,9,FALSE)</f>
        <v>ZTWM-CDGS-XS-2024-0030-华西集采-简州大道</v>
      </c>
      <c r="R5295" s="29" t="str">
        <f>_xlfn._xlws.FILTER(辅助信息!D:D,辅助信息!E:E=B5295)</f>
        <v>华西简阳西城嘉苑</v>
      </c>
    </row>
    <row r="5296" spans="2:18">
      <c r="B5296" s="161" t="s">
        <v>81</v>
      </c>
      <c r="C5296" s="96">
        <v>45967</v>
      </c>
      <c r="D5296" s="151" t="str">
        <f>VLOOKUP(B5296,辅助信息!E:K,7,FALSE)</f>
        <v>JWDDCD2025060900080</v>
      </c>
      <c r="E5296" s="151" t="str">
        <f>VLOOKUP(F5296,辅助信息!A:B,2,FALSE)</f>
        <v>盘螺</v>
      </c>
      <c r="F5296" s="151" t="s">
        <v>40</v>
      </c>
      <c r="G5296" s="152">
        <v>100</v>
      </c>
      <c r="H5296" s="153"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46" t="str">
        <f>VLOOKUP(B5296,辅助信息!E:I,3,FALSE)</f>
        <v>（华西简阳西城嘉苑）四川省成都市简阳市简城街道高屋村</v>
      </c>
      <c r="J5296" s="151" t="str">
        <f>VLOOKUP(B5296,辅助信息!E:I,4,FALSE)</f>
        <v>张瀚镭</v>
      </c>
      <c r="K5296" s="151">
        <f>VLOOKUP(J5296,辅助信息!H:I,2,FALSE)</f>
        <v>15884666220</v>
      </c>
      <c r="L5296" s="128" t="str">
        <f>VLOOKUP(B5296,辅助信息!E:J,6,FALSE)</f>
        <v>现场禁止使用氢能源挂车！优先威钢发货,我方卸车,新老国标钢厂不加价可直发，因陕钢多次出现磅差，项目拒绝使用</v>
      </c>
      <c r="O5296" s="63" t="str">
        <f ca="1">IF(OR(M5296="",N5296&lt;&gt;""),"",MAX(M5296-TODAY(),0))</f>
        <v/>
      </c>
      <c r="P5296" s="63" t="str">
        <f ca="1">IF(M5296="","",IF(N5296&lt;&gt;"",MAX(N5296-M5296,0),IF(TODAY()&gt;M5296,TODAY()-M5296,0)))</f>
        <v/>
      </c>
      <c r="Q5296" s="29" t="str">
        <f>VLOOKUP(B5296,辅助信息!E:M,9,FALSE)</f>
        <v>ZTWM-CDGS-XS-2024-0030-华西集采-简州大道</v>
      </c>
      <c r="R5296" s="29" t="str">
        <f>_xlfn._xlws.FILTER(辅助信息!D:D,辅助信息!E:E=B5296)</f>
        <v>华西简阳西城嘉苑</v>
      </c>
    </row>
    <row r="5297" spans="2:18">
      <c r="B5297" s="161" t="s">
        <v>81</v>
      </c>
      <c r="C5297" s="96">
        <v>45967</v>
      </c>
      <c r="D5297" s="151" t="str">
        <f>VLOOKUP(B5297,辅助信息!E:K,7,FALSE)</f>
        <v>JWDDCD2025060900080</v>
      </c>
      <c r="E5297" s="151" t="str">
        <f>VLOOKUP(F5297,辅助信息!A:B,2,FALSE)</f>
        <v>盘螺</v>
      </c>
      <c r="F5297" s="151" t="s">
        <v>41</v>
      </c>
      <c r="G5297" s="152">
        <v>30</v>
      </c>
      <c r="H5297" s="153"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46" t="str">
        <f>VLOOKUP(B5297,辅助信息!E:I,3,FALSE)</f>
        <v>（华西简阳西城嘉苑）四川省成都市简阳市简城街道高屋村</v>
      </c>
      <c r="J5297" s="151" t="str">
        <f>VLOOKUP(B5297,辅助信息!E:I,4,FALSE)</f>
        <v>张瀚镭</v>
      </c>
      <c r="K5297" s="151">
        <f>VLOOKUP(J5297,辅助信息!H:I,2,FALSE)</f>
        <v>15884666220</v>
      </c>
      <c r="L5297" s="128" t="str">
        <f>VLOOKUP(B5297,辅助信息!E:J,6,FALSE)</f>
        <v>现场禁止使用氢能源挂车！优先威钢发货,我方卸车,新老国标钢厂不加价可直发，因陕钢多次出现磅差，项目拒绝使用</v>
      </c>
      <c r="O5297" s="63" t="str">
        <f ca="1">IF(OR(M5297="",N5297&lt;&gt;""),"",MAX(M5297-TODAY(),0))</f>
        <v/>
      </c>
      <c r="P5297" s="63" t="str">
        <f ca="1">IF(M5297="","",IF(N5297&lt;&gt;"",MAX(N5297-M5297,0),IF(TODAY()&gt;M5297,TODAY()-M5297,0)))</f>
        <v/>
      </c>
      <c r="Q5297" s="29" t="str">
        <f>VLOOKUP(B5297,辅助信息!E:M,9,FALSE)</f>
        <v>ZTWM-CDGS-XS-2024-0030-华西集采-简州大道</v>
      </c>
      <c r="R5297" s="29" t="str">
        <f>_xlfn._xlws.FILTER(辅助信息!D:D,辅助信息!E:E=B5297)</f>
        <v>华西简阳西城嘉苑</v>
      </c>
    </row>
    <row r="5298" spans="2:18">
      <c r="B5298" s="161" t="s">
        <v>81</v>
      </c>
      <c r="C5298" s="96">
        <v>45967</v>
      </c>
      <c r="D5298" s="151" t="str">
        <f>VLOOKUP(B5298,辅助信息!E:K,7,FALSE)</f>
        <v>JWDDCD2025060900080</v>
      </c>
      <c r="E5298" s="151" t="str">
        <f>VLOOKUP(F5298,辅助信息!A:B,2,FALSE)</f>
        <v>盘螺</v>
      </c>
      <c r="F5298" s="151" t="s">
        <v>26</v>
      </c>
      <c r="G5298" s="152">
        <v>50</v>
      </c>
      <c r="H5298" s="153"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46" t="str">
        <f>VLOOKUP(B5298,辅助信息!E:I,3,FALSE)</f>
        <v>（华西简阳西城嘉苑）四川省成都市简阳市简城街道高屋村</v>
      </c>
      <c r="J5298" s="151" t="str">
        <f>VLOOKUP(B5298,辅助信息!E:I,4,FALSE)</f>
        <v>张瀚镭</v>
      </c>
      <c r="K5298" s="151">
        <f>VLOOKUP(J5298,辅助信息!H:I,2,FALSE)</f>
        <v>15884666220</v>
      </c>
      <c r="L5298" s="128" t="str">
        <f>VLOOKUP(B5298,辅助信息!E:J,6,FALSE)</f>
        <v>现场禁止使用氢能源挂车！优先威钢发货,我方卸车,新老国标钢厂不加价可直发，因陕钢多次出现磅差，项目拒绝使用</v>
      </c>
      <c r="O5298" s="63" t="str">
        <f ca="1">IF(OR(M5298="",N5298&lt;&gt;""),"",MAX(M5298-TODAY(),0))</f>
        <v/>
      </c>
      <c r="P5298" s="63" t="str">
        <f ca="1">IF(M5298="","",IF(N5298&lt;&gt;"",MAX(N5298-M5298,0),IF(TODAY()&gt;M5298,TODAY()-M5298,0)))</f>
        <v/>
      </c>
      <c r="Q5298" s="29" t="str">
        <f>VLOOKUP(B5298,辅助信息!E:M,9,FALSE)</f>
        <v>ZTWM-CDGS-XS-2024-0030-华西集采-简州大道</v>
      </c>
      <c r="R5298" s="29" t="str">
        <f>_xlfn._xlws.FILTER(辅助信息!D:D,辅助信息!E:E=B5298)</f>
        <v>华西简阳西城嘉苑</v>
      </c>
    </row>
    <row r="5299" spans="2:18">
      <c r="B5299" s="161" t="s">
        <v>81</v>
      </c>
      <c r="C5299" s="96">
        <v>45967</v>
      </c>
      <c r="D5299" s="151" t="str">
        <f>VLOOKUP(B5299,辅助信息!E:K,7,FALSE)</f>
        <v>JWDDCD2025060900080</v>
      </c>
      <c r="E5299" s="151" t="str">
        <f>VLOOKUP(F5299,辅助信息!A:B,2,FALSE)</f>
        <v>螺纹钢</v>
      </c>
      <c r="F5299" s="151" t="s">
        <v>30</v>
      </c>
      <c r="G5299" s="152">
        <v>20</v>
      </c>
      <c r="H5299" s="153"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46" t="str">
        <f>VLOOKUP(B5299,辅助信息!E:I,3,FALSE)</f>
        <v>（华西简阳西城嘉苑）四川省成都市简阳市简城街道高屋村</v>
      </c>
      <c r="J5299" s="151" t="str">
        <f>VLOOKUP(B5299,辅助信息!E:I,4,FALSE)</f>
        <v>张瀚镭</v>
      </c>
      <c r="K5299" s="151">
        <f>VLOOKUP(J5299,辅助信息!H:I,2,FALSE)</f>
        <v>15884666220</v>
      </c>
      <c r="L5299" s="128" t="str">
        <f>VLOOKUP(B5299,辅助信息!E:J,6,FALSE)</f>
        <v>现场禁止使用氢能源挂车！优先威钢发货,我方卸车,新老国标钢厂不加价可直发，因陕钢多次出现磅差，项目拒绝使用</v>
      </c>
      <c r="O5299" s="63" t="str">
        <f ca="1">IF(OR(M5299="",N5299&lt;&gt;""),"",MAX(M5299-TODAY(),0))</f>
        <v/>
      </c>
      <c r="P5299" s="63" t="str">
        <f ca="1">IF(M5299="","",IF(N5299&lt;&gt;"",MAX(N5299-M5299,0),IF(TODAY()&gt;M5299,TODAY()-M5299,0)))</f>
        <v/>
      </c>
      <c r="Q5299" s="29" t="str">
        <f>VLOOKUP(B5299,辅助信息!E:M,9,FALSE)</f>
        <v>ZTWM-CDGS-XS-2024-0030-华西集采-简州大道</v>
      </c>
      <c r="R5299" s="29" t="str">
        <f>_xlfn._xlws.FILTER(辅助信息!D:D,辅助信息!E:E=B5299)</f>
        <v>华西简阳西城嘉苑</v>
      </c>
    </row>
    <row r="5300" spans="2:18">
      <c r="B5300" s="161" t="s">
        <v>81</v>
      </c>
      <c r="C5300" s="96">
        <v>45967</v>
      </c>
      <c r="D5300" s="151" t="str">
        <f>VLOOKUP(B5300,辅助信息!E:K,7,FALSE)</f>
        <v>JWDDCD2025060900080</v>
      </c>
      <c r="E5300" s="151" t="str">
        <f>VLOOKUP(F5300,辅助信息!A:B,2,FALSE)</f>
        <v>螺纹钢</v>
      </c>
      <c r="F5300" s="151" t="s">
        <v>33</v>
      </c>
      <c r="G5300" s="152">
        <v>15</v>
      </c>
      <c r="H5300" s="153"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46" t="str">
        <f>VLOOKUP(B5300,辅助信息!E:I,3,FALSE)</f>
        <v>（华西简阳西城嘉苑）四川省成都市简阳市简城街道高屋村</v>
      </c>
      <c r="J5300" s="151" t="str">
        <f>VLOOKUP(B5300,辅助信息!E:I,4,FALSE)</f>
        <v>张瀚镭</v>
      </c>
      <c r="K5300" s="151">
        <f>VLOOKUP(J5300,辅助信息!H:I,2,FALSE)</f>
        <v>15884666220</v>
      </c>
      <c r="L5300" s="128" t="str">
        <f>VLOOKUP(B5300,辅助信息!E:J,6,FALSE)</f>
        <v>现场禁止使用氢能源挂车！优先威钢发货,我方卸车,新老国标钢厂不加价可直发，因陕钢多次出现磅差，项目拒绝使用</v>
      </c>
      <c r="O5300" s="63" t="str">
        <f ca="1">IF(OR(M5300="",N5300&lt;&gt;""),"",MAX(M5300-TODAY(),0))</f>
        <v/>
      </c>
      <c r="P5300" s="63" t="str">
        <f ca="1">IF(M5300="","",IF(N5300&lt;&gt;"",MAX(N5300-M5300,0),IF(TODAY()&gt;M5300,TODAY()-M5300,0)))</f>
        <v/>
      </c>
      <c r="Q5300" s="29" t="str">
        <f>VLOOKUP(B5300,辅助信息!E:M,9,FALSE)</f>
        <v>ZTWM-CDGS-XS-2024-0030-华西集采-简州大道</v>
      </c>
      <c r="R5300" s="29" t="str">
        <f>_xlfn._xlws.FILTER(辅助信息!D:D,辅助信息!E:E=B5300)</f>
        <v>华西简阳西城嘉苑</v>
      </c>
    </row>
    <row r="5301" spans="2:18">
      <c r="B5301" s="161" t="s">
        <v>196</v>
      </c>
      <c r="C5301" s="96">
        <v>45967</v>
      </c>
      <c r="D5301" s="151" t="str">
        <f>VLOOKUP(B5301,辅助信息!E:K,7,FALSE)</f>
        <v>JWDDCD2025102100476</v>
      </c>
      <c r="E5301" s="151" t="str">
        <f>VLOOKUP(F5301,辅助信息!A:B,2,FALSE)</f>
        <v>盘螺</v>
      </c>
      <c r="F5301" s="151" t="s">
        <v>49</v>
      </c>
      <c r="G5301" s="152">
        <v>8</v>
      </c>
      <c r="H5301" s="153" t="str">
        <f>IF(SUMIFS('[1]2025年已发货'!$E:$E,'[1]2025年已发货'!$F:$F,C5301,'[1]2025年已发货'!$C:$C,F5301,'[1]2025年已发货'!$G:$G,I5301,'[1]2025年已发货'!$H:$H,J5301)=0,"未发货",SUMIFS('[1]2025年已发货'!$E:$E,'[1]2025年已发货'!$F:$F,C5301,'[1]2025年已发货'!$C:$C,F5301,'[1]2025年已发货'!$G:$G,I5301,'[1]2025年已发货'!$H:$H,J5301))</f>
        <v>未发货</v>
      </c>
      <c r="I5301" s="146" t="str">
        <f>VLOOKUP(B5301,辅助信息!E:I,3,FALSE)</f>
        <v>(五冶建设师大附中外语校新建教学楼工程)四川省成都市成华区大观堰2号(四川师范大学附属中学外国语学校)</v>
      </c>
      <c r="J5301" s="151" t="str">
        <f>VLOOKUP(B5301,辅助信息!E:I,4,FALSE)</f>
        <v>蔡浩</v>
      </c>
      <c r="K5301" s="151">
        <f>VLOOKUP(J5301,辅助信息!H:I,2,FALSE)</f>
        <v>13980880820</v>
      </c>
      <c r="L5301" s="128"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IF(OR(M5301="",N5301&lt;&gt;""),"",MAX(M5301-TODAY(),0))</f>
        <v/>
      </c>
      <c r="P5301" s="63" t="str">
        <f ca="1">IF(M5301="","",IF(N5301&lt;&gt;"",MAX(N5301-M5301,0),IF(TODAY()&gt;M5301,TODAY()-M5301,0)))</f>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spans="2:18">
      <c r="B5302" s="161" t="s">
        <v>196</v>
      </c>
      <c r="C5302" s="96">
        <v>45967</v>
      </c>
      <c r="D5302" s="151" t="str">
        <f>VLOOKUP(B5302,辅助信息!E:K,7,FALSE)</f>
        <v>JWDDCD2025102100476</v>
      </c>
      <c r="E5302" s="151" t="str">
        <f>VLOOKUP(F5302,辅助信息!A:B,2,FALSE)</f>
        <v>盘螺</v>
      </c>
      <c r="F5302" s="151" t="s">
        <v>40</v>
      </c>
      <c r="G5302" s="152">
        <v>8</v>
      </c>
      <c r="H5302" s="153" t="str">
        <f>IF(SUMIFS('[1]2025年已发货'!$E:$E,'[1]2025年已发货'!$F:$F,C5302,'[1]2025年已发货'!$C:$C,F5302,'[1]2025年已发货'!$G:$G,I5302,'[1]2025年已发货'!$H:$H,J5302)=0,"未发货",SUMIFS('[1]2025年已发货'!$E:$E,'[1]2025年已发货'!$F:$F,C5302,'[1]2025年已发货'!$C:$C,F5302,'[1]2025年已发货'!$G:$G,I5302,'[1]2025年已发货'!$H:$H,J5302))</f>
        <v>未发货</v>
      </c>
      <c r="I5302" s="146" t="str">
        <f>VLOOKUP(B5302,辅助信息!E:I,3,FALSE)</f>
        <v>(五冶建设师大附中外语校新建教学楼工程)四川省成都市成华区大观堰2号(四川师范大学附属中学外国语学校)</v>
      </c>
      <c r="J5302" s="151" t="str">
        <f>VLOOKUP(B5302,辅助信息!E:I,4,FALSE)</f>
        <v>蔡浩</v>
      </c>
      <c r="K5302" s="151">
        <f>VLOOKUP(J5302,辅助信息!H:I,2,FALSE)</f>
        <v>13980880820</v>
      </c>
      <c r="L5302" s="128"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IF(OR(M5302="",N5302&lt;&gt;""),"",MAX(M5302-TODAY(),0))</f>
        <v/>
      </c>
      <c r="P5302" s="63" t="str">
        <f ca="1">IF(M5302="","",IF(N5302&lt;&gt;"",MAX(N5302-M5302,0),IF(TODAY()&gt;M5302,TODAY()-M5302,0)))</f>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spans="2:18">
      <c r="B5303" s="161" t="s">
        <v>196</v>
      </c>
      <c r="C5303" s="96">
        <v>45967</v>
      </c>
      <c r="D5303" s="151" t="str">
        <f>VLOOKUP(B5303,辅助信息!E:K,7,FALSE)</f>
        <v>JWDDCD2025102100476</v>
      </c>
      <c r="E5303" s="151" t="str">
        <f>VLOOKUP(F5303,辅助信息!A:B,2,FALSE)</f>
        <v>盘螺</v>
      </c>
      <c r="F5303" s="151" t="s">
        <v>41</v>
      </c>
      <c r="G5303" s="152">
        <v>14</v>
      </c>
      <c r="H5303" s="153" t="str">
        <f>IF(SUMIFS('[1]2025年已发货'!$E:$E,'[1]2025年已发货'!$F:$F,C5303,'[1]2025年已发货'!$C:$C,F5303,'[1]2025年已发货'!$G:$G,I5303,'[1]2025年已发货'!$H:$H,J5303)=0,"未发货",SUMIFS('[1]2025年已发货'!$E:$E,'[1]2025年已发货'!$F:$F,C5303,'[1]2025年已发货'!$C:$C,F5303,'[1]2025年已发货'!$G:$G,I5303,'[1]2025年已发货'!$H:$H,J5303))</f>
        <v>未发货</v>
      </c>
      <c r="I5303" s="146" t="str">
        <f>VLOOKUP(B5303,辅助信息!E:I,3,FALSE)</f>
        <v>(五冶建设师大附中外语校新建教学楼工程)四川省成都市成华区大观堰2号(四川师范大学附属中学外国语学校)</v>
      </c>
      <c r="J5303" s="151" t="str">
        <f>VLOOKUP(B5303,辅助信息!E:I,4,FALSE)</f>
        <v>蔡浩</v>
      </c>
      <c r="K5303" s="151">
        <f>VLOOKUP(J5303,辅助信息!H:I,2,FALSE)</f>
        <v>13980880820</v>
      </c>
      <c r="L5303" s="128"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IF(OR(M5303="",N5303&lt;&gt;""),"",MAX(M5303-TODAY(),0))</f>
        <v/>
      </c>
      <c r="P5303" s="63" t="str">
        <f ca="1">IF(M5303="","",IF(N5303&lt;&gt;"",MAX(N5303-M5303,0),IF(TODAY()&gt;M5303,TODAY()-M5303,0)))</f>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spans="2:18">
      <c r="B5304" s="161" t="s">
        <v>196</v>
      </c>
      <c r="C5304" s="96">
        <v>45967</v>
      </c>
      <c r="D5304" s="151" t="str">
        <f>VLOOKUP(B5304,辅助信息!E:K,7,FALSE)</f>
        <v>JWDDCD2025102100476</v>
      </c>
      <c r="E5304" s="151" t="str">
        <f>VLOOKUP(F5304,辅助信息!A:B,2,FALSE)</f>
        <v>螺纹钢</v>
      </c>
      <c r="F5304" s="151" t="s">
        <v>22</v>
      </c>
      <c r="G5304" s="152">
        <v>5</v>
      </c>
      <c r="H5304" s="153" t="str">
        <f>IF(SUMIFS('[1]2025年已发货'!$E:$E,'[1]2025年已发货'!$F:$F,C5304,'[1]2025年已发货'!$C:$C,F5304,'[1]2025年已发货'!$G:$G,I5304,'[1]2025年已发货'!$H:$H,J5304)=0,"未发货",SUMIFS('[1]2025年已发货'!$E:$E,'[1]2025年已发货'!$F:$F,C5304,'[1]2025年已发货'!$C:$C,F5304,'[1]2025年已发货'!$G:$G,I5304,'[1]2025年已发货'!$H:$H,J5304))</f>
        <v>未发货</v>
      </c>
      <c r="I5304" s="146" t="str">
        <f>VLOOKUP(B5304,辅助信息!E:I,3,FALSE)</f>
        <v>(五冶建设师大附中外语校新建教学楼工程)四川省成都市成华区大观堰2号(四川师范大学附属中学外国语学校)</v>
      </c>
      <c r="J5304" s="151" t="str">
        <f>VLOOKUP(B5304,辅助信息!E:I,4,FALSE)</f>
        <v>蔡浩</v>
      </c>
      <c r="K5304" s="151">
        <f>VLOOKUP(J5304,辅助信息!H:I,2,FALSE)</f>
        <v>13980880820</v>
      </c>
      <c r="L5304" s="128"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IF(OR(M5304="",N5304&lt;&gt;""),"",MAX(M5304-TODAY(),0))</f>
        <v/>
      </c>
      <c r="P5304" s="63" t="str">
        <f ca="1">IF(M5304="","",IF(N5304&lt;&gt;"",MAX(N5304-M5304,0),IF(TODAY()&gt;M5304,TODAY()-M5304,0)))</f>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spans="2:18">
      <c r="B5305" s="161" t="s">
        <v>187</v>
      </c>
      <c r="C5305" s="96">
        <v>45967</v>
      </c>
      <c r="D5305" s="151" t="str">
        <f>VLOOKUP(B5305,辅助信息!E:K,7,FALSE)</f>
        <v>JWDDCD2025072900121</v>
      </c>
      <c r="E5305" s="151" t="str">
        <f>VLOOKUP(F5305,辅助信息!A:B,2,FALSE)</f>
        <v>盘螺</v>
      </c>
      <c r="F5305" s="151" t="s">
        <v>40</v>
      </c>
      <c r="G5305" s="152">
        <v>16</v>
      </c>
      <c r="H5305" s="153" t="str">
        <f>IF(SUMIFS('[1]2025年已发货'!$E:$E,'[1]2025年已发货'!$F:$F,C5305,'[1]2025年已发货'!$C:$C,F5305,'[1]2025年已发货'!$G:$G,I5305,'[1]2025年已发货'!$H:$H,J5305)=0,"未发货",SUMIFS('[1]2025年已发货'!$E:$E,'[1]2025年已发货'!$F:$F,C5305,'[1]2025年已发货'!$C:$C,F5305,'[1]2025年已发货'!$G:$G,I5305,'[1]2025年已发货'!$H:$H,J5305))</f>
        <v>未发货</v>
      </c>
      <c r="I5305" s="146" t="str">
        <f>VLOOKUP(B5305,辅助信息!E:I,3,FALSE)</f>
        <v>(乐山市校地共建产教融合基地建设项目一标段)四川省乐山市市中区苏稽镇周山嘴</v>
      </c>
      <c r="J5305" s="151" t="str">
        <f>VLOOKUP(B5305,辅助信息!E:I,4,FALSE)</f>
        <v>范增云</v>
      </c>
      <c r="K5305" s="151">
        <f>VLOOKUP(J5305,辅助信息!H:I,2,FALSE)</f>
        <v>13668153241</v>
      </c>
      <c r="L5305" s="128" t="str">
        <f>VLOOKUP(B5305,辅助信息!E:J,6,FALSE)</f>
        <v>联系实际收货人（范增云13668153241）现场要求炉批号控制2个以下，超2个不给予签收。提前联系到场规格及数量</v>
      </c>
      <c r="O5305" s="63" t="str">
        <f ca="1">IF(OR(M5305="",N5305&lt;&gt;""),"",MAX(M5305-TODAY(),0))</f>
        <v/>
      </c>
      <c r="P5305" s="63" t="str">
        <f ca="1">IF(M5305="","",IF(N5305&lt;&gt;"",MAX(N5305-M5305,0),IF(TODAY()&gt;M5305,TODAY()-M5305,0)))</f>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spans="2:18">
      <c r="B5306" s="161" t="s">
        <v>187</v>
      </c>
      <c r="C5306" s="96">
        <v>45967</v>
      </c>
      <c r="D5306" s="151" t="str">
        <f>VLOOKUP(B5306,辅助信息!E:K,7,FALSE)</f>
        <v>JWDDCD2025072900121</v>
      </c>
      <c r="E5306" s="151" t="str">
        <f>VLOOKUP(F5306,辅助信息!A:B,2,FALSE)</f>
        <v>盘螺</v>
      </c>
      <c r="F5306" s="151" t="s">
        <v>41</v>
      </c>
      <c r="G5306" s="152">
        <v>16</v>
      </c>
      <c r="H5306" s="153" t="str">
        <f>IF(SUMIFS('[1]2025年已发货'!$E:$E,'[1]2025年已发货'!$F:$F,C5306,'[1]2025年已发货'!$C:$C,F5306,'[1]2025年已发货'!$G:$G,I5306,'[1]2025年已发货'!$H:$H,J5306)=0,"未发货",SUMIFS('[1]2025年已发货'!$E:$E,'[1]2025年已发货'!$F:$F,C5306,'[1]2025年已发货'!$C:$C,F5306,'[1]2025年已发货'!$G:$G,I5306,'[1]2025年已发货'!$H:$H,J5306))</f>
        <v>未发货</v>
      </c>
      <c r="I5306" s="146" t="str">
        <f>VLOOKUP(B5306,辅助信息!E:I,3,FALSE)</f>
        <v>(乐山市校地共建产教融合基地建设项目一标段)四川省乐山市市中区苏稽镇周山嘴</v>
      </c>
      <c r="J5306" s="151" t="str">
        <f>VLOOKUP(B5306,辅助信息!E:I,4,FALSE)</f>
        <v>范增云</v>
      </c>
      <c r="K5306" s="151">
        <f>VLOOKUP(J5306,辅助信息!H:I,2,FALSE)</f>
        <v>13668153241</v>
      </c>
      <c r="L5306" s="128" t="str">
        <f>VLOOKUP(B5306,辅助信息!E:J,6,FALSE)</f>
        <v>联系实际收货人（范增云13668153241）现场要求炉批号控制2个以下，超2个不给予签收。提前联系到场规格及数量</v>
      </c>
      <c r="O5306" s="63" t="str">
        <f ca="1">IF(OR(M5306="",N5306&lt;&gt;""),"",MAX(M5306-TODAY(),0))</f>
        <v/>
      </c>
      <c r="P5306" s="63" t="str">
        <f ca="1">IF(M5306="","",IF(N5306&lt;&gt;"",MAX(N5306-M5306,0),IF(TODAY()&gt;M5306,TODAY()-M5306,0)))</f>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spans="2:18">
      <c r="B5307" s="161" t="s">
        <v>187</v>
      </c>
      <c r="C5307" s="96">
        <v>45967</v>
      </c>
      <c r="D5307" s="151" t="str">
        <f>VLOOKUP(B5307,辅助信息!E:K,7,FALSE)</f>
        <v>JWDDCD2025072900121</v>
      </c>
      <c r="E5307" s="151" t="str">
        <f>VLOOKUP(F5307,辅助信息!A:B,2,FALSE)</f>
        <v>螺纹钢</v>
      </c>
      <c r="F5307" s="151" t="s">
        <v>22</v>
      </c>
      <c r="G5307" s="152">
        <v>10</v>
      </c>
      <c r="H5307" s="153" t="str">
        <f>IF(SUMIFS('[1]2025年已发货'!$E:$E,'[1]2025年已发货'!$F:$F,C5307,'[1]2025年已发货'!$C:$C,F5307,'[1]2025年已发货'!$G:$G,I5307,'[1]2025年已发货'!$H:$H,J5307)=0,"未发货",SUMIFS('[1]2025年已发货'!$E:$E,'[1]2025年已发货'!$F:$F,C5307,'[1]2025年已发货'!$C:$C,F5307,'[1]2025年已发货'!$G:$G,I5307,'[1]2025年已发货'!$H:$H,J5307))</f>
        <v>未发货</v>
      </c>
      <c r="I5307" s="146" t="str">
        <f>VLOOKUP(B5307,辅助信息!E:I,3,FALSE)</f>
        <v>(乐山市校地共建产教融合基地建设项目一标段)四川省乐山市市中区苏稽镇周山嘴</v>
      </c>
      <c r="J5307" s="151" t="str">
        <f>VLOOKUP(B5307,辅助信息!E:I,4,FALSE)</f>
        <v>范增云</v>
      </c>
      <c r="K5307" s="151">
        <f>VLOOKUP(J5307,辅助信息!H:I,2,FALSE)</f>
        <v>13668153241</v>
      </c>
      <c r="L5307" s="128" t="str">
        <f>VLOOKUP(B5307,辅助信息!E:J,6,FALSE)</f>
        <v>联系实际收货人（范增云13668153241）现场要求炉批号控制2个以下，超2个不给予签收。提前联系到场规格及数量</v>
      </c>
      <c r="O5307" s="63" t="str">
        <f ca="1">IF(OR(M5307="",N5307&lt;&gt;""),"",MAX(M5307-TODAY(),0))</f>
        <v/>
      </c>
      <c r="P5307" s="63" t="str">
        <f ca="1">IF(M5307="","",IF(N5307&lt;&gt;"",MAX(N5307-M5307,0),IF(TODAY()&gt;M5307,TODAY()-M5307,0)))</f>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spans="2:18">
      <c r="B5308" s="161" t="s">
        <v>187</v>
      </c>
      <c r="C5308" s="96">
        <v>45967</v>
      </c>
      <c r="D5308" s="151" t="str">
        <f>VLOOKUP(B5308,辅助信息!E:K,7,FALSE)</f>
        <v>JWDDCD2025072900121</v>
      </c>
      <c r="E5308" s="151" t="str">
        <f>VLOOKUP(F5308,辅助信息!A:B,2,FALSE)</f>
        <v>螺纹钢</v>
      </c>
      <c r="F5308" s="151" t="s">
        <v>142</v>
      </c>
      <c r="G5308" s="152">
        <v>25</v>
      </c>
      <c r="H5308" s="153" t="str">
        <f>IF(SUMIFS('[1]2025年已发货'!$E:$E,'[1]2025年已发货'!$F:$F,C5308,'[1]2025年已发货'!$C:$C,F5308,'[1]2025年已发货'!$G:$G,I5308,'[1]2025年已发货'!$H:$H,J5308)=0,"未发货",SUMIFS('[1]2025年已发货'!$E:$E,'[1]2025年已发货'!$F:$F,C5308,'[1]2025年已发货'!$C:$C,F5308,'[1]2025年已发货'!$G:$G,I5308,'[1]2025年已发货'!$H:$H,J5308))</f>
        <v>未发货</v>
      </c>
      <c r="I5308" s="146" t="str">
        <f>VLOOKUP(B5308,辅助信息!E:I,3,FALSE)</f>
        <v>(乐山市校地共建产教融合基地建设项目一标段)四川省乐山市市中区苏稽镇周山嘴</v>
      </c>
      <c r="J5308" s="151" t="str">
        <f>VLOOKUP(B5308,辅助信息!E:I,4,FALSE)</f>
        <v>范增云</v>
      </c>
      <c r="K5308" s="151">
        <f>VLOOKUP(J5308,辅助信息!H:I,2,FALSE)</f>
        <v>13668153241</v>
      </c>
      <c r="L5308" s="128" t="str">
        <f>VLOOKUP(B5308,辅助信息!E:J,6,FALSE)</f>
        <v>联系实际收货人（范增云13668153241）现场要求炉批号控制2个以下，超2个不给予签收。提前联系到场规格及数量</v>
      </c>
      <c r="O5308" s="63" t="str">
        <f ca="1">IF(OR(M5308="",N5308&lt;&gt;""),"",MAX(M5308-TODAY(),0))</f>
        <v/>
      </c>
      <c r="P5308" s="63" t="str">
        <f ca="1">IF(M5308="","",IF(N5308&lt;&gt;"",MAX(N5308-M5308,0),IF(TODAY()&gt;M5308,TODAY()-M5308,0)))</f>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spans="2:18">
      <c r="B5309" s="161" t="s">
        <v>187</v>
      </c>
      <c r="C5309" s="96">
        <v>45967</v>
      </c>
      <c r="D5309" s="151" t="str">
        <f>VLOOKUP(B5309,辅助信息!E:K,7,FALSE)</f>
        <v>JWDDCD2025072900121</v>
      </c>
      <c r="E5309" s="151" t="str">
        <f>VLOOKUP(F5309,辅助信息!A:B,2,FALSE)</f>
        <v>螺纹钢</v>
      </c>
      <c r="F5309" s="151" t="s">
        <v>182</v>
      </c>
      <c r="G5309" s="152">
        <v>3</v>
      </c>
      <c r="H5309" s="153" t="e">
        <f>IF(SUMIFS('[1]2025年已发货'!$E:$E,'[1]2025年已发货'!$F:$F,C5309,'[1]2025年已发货'!$C:$C,F5309,'[1]2025年已发货'!$G:$G,I5309,'[1]2025年已发货'!$H:$H,J5309)=0,"未发货",SUMIFS('[1]2025年已发货'!$E:$E,'[1]2025年已发货'!$F:$F,C5309,'[1]2025年已发货'!$C:$C,F5309,'[1]2025年已发货'!$G:$G,I5309,'[1]2025年已发货'!$H:$H,J5309))</f>
        <v>#VALUE!</v>
      </c>
      <c r="I5309" s="146" t="str">
        <f>VLOOKUP(B5309,辅助信息!E:I,3,FALSE)</f>
        <v>(乐山市校地共建产教融合基地建设项目一标段)四川省乐山市市中区苏稽镇周山嘴</v>
      </c>
      <c r="J5309" s="151" t="str">
        <f>VLOOKUP(B5309,辅助信息!E:I,4,FALSE)</f>
        <v>范增云</v>
      </c>
      <c r="K5309" s="151">
        <f>VLOOKUP(J5309,辅助信息!H:I,2,FALSE)</f>
        <v>13668153241</v>
      </c>
      <c r="L5309" s="128" t="str">
        <f>VLOOKUP(B5309,辅助信息!E:J,6,FALSE)</f>
        <v>联系实际收货人（范增云13668153241）现场要求炉批号控制2个以下，超2个不给予签收。提前联系到场规格及数量</v>
      </c>
      <c r="O5309" s="63" t="str">
        <f ca="1">IF(OR(M5309="",N5309&lt;&gt;""),"",MAX(M5309-TODAY(),0))</f>
        <v/>
      </c>
      <c r="P5309" s="63" t="str">
        <f ca="1">IF(M5309="","",IF(N5309&lt;&gt;"",MAX(N5309-M5309,0),IF(TODAY()&gt;M5309,TODAY()-M5309,0)))</f>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spans="2:18">
      <c r="B5310" s="59" t="s">
        <v>160</v>
      </c>
      <c r="C5310" s="96">
        <v>45967</v>
      </c>
      <c r="D5310" s="26" t="str">
        <f>VLOOKUP(B5310,辅助信息!E:K,7,FALSE)</f>
        <v>JWDDCD2025071500024</v>
      </c>
      <c r="E5310" s="26" t="str">
        <f>VLOOKUP(F5310,辅助信息!A:B,2,FALSE)</f>
        <v>盘螺</v>
      </c>
      <c r="F5310" s="26" t="s">
        <v>40</v>
      </c>
      <c r="G5310" s="60">
        <v>5</v>
      </c>
      <c r="I5310" s="29" t="str">
        <f>VLOOKUP(B5310,辅助信息!E:I,3,FALSE)</f>
        <v>(中铁三局集团西渝高铁康渝段站房四标工程)重庆市九龙坡区华祥支路与华祥路交叉口重庆建工重庆西站TOD项目部</v>
      </c>
      <c r="J5310" s="26" t="str">
        <f>VLOOKUP(B5310,辅助信息!E:I,4,FALSE)</f>
        <v>卢庆江</v>
      </c>
      <c r="K5310" s="26">
        <f>VLOOKUP(J5310,辅助信息!H:I,2,FALSE)</f>
        <v>18883488177</v>
      </c>
      <c r="L5310" s="62" t="str">
        <f>VLOOKUP(B5310,辅助信息!E:J,6,FALSE)</f>
        <v>炉批号尽可能不要多</v>
      </c>
      <c r="O5310" s="63" t="str">
        <f ca="1">IF(OR(M5310="",N5310&lt;&gt;""),"",MAX(M5310-TODAY(),0))</f>
        <v/>
      </c>
      <c r="P5310" s="63" t="str">
        <f ca="1">IF(M5310="","",IF(N5310&lt;&gt;"",MAX(N5310-M5310,0),IF(TODAY()&gt;M5310,TODAY()-M5310,0)))</f>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spans="2:18">
      <c r="B5311" s="59" t="s">
        <v>160</v>
      </c>
      <c r="C5311" s="96">
        <v>45967</v>
      </c>
      <c r="D5311" s="26" t="str">
        <f>VLOOKUP(B5311,辅助信息!E:K,7,FALSE)</f>
        <v>JWDDCD2025071500024</v>
      </c>
      <c r="E5311" s="26" t="str">
        <f>VLOOKUP(F5311,辅助信息!A:B,2,FALSE)</f>
        <v>盘螺</v>
      </c>
      <c r="F5311" s="26" t="s">
        <v>41</v>
      </c>
      <c r="G5311" s="60">
        <v>5</v>
      </c>
      <c r="I5311" s="29" t="str">
        <f>VLOOKUP(B5311,辅助信息!E:I,3,FALSE)</f>
        <v>(中铁三局集团西渝高铁康渝段站房四标工程)重庆市九龙坡区华祥支路与华祥路交叉口重庆建工重庆西站TOD项目部</v>
      </c>
      <c r="J5311" s="26" t="str">
        <f>VLOOKUP(B5311,辅助信息!E:I,4,FALSE)</f>
        <v>卢庆江</v>
      </c>
      <c r="K5311" s="26">
        <f>VLOOKUP(J5311,辅助信息!H:I,2,FALSE)</f>
        <v>18883488177</v>
      </c>
      <c r="L5311" s="62" t="str">
        <f>VLOOKUP(B5311,辅助信息!E:J,6,FALSE)</f>
        <v>炉批号尽可能不要多</v>
      </c>
      <c r="O5311" s="63" t="str">
        <f ca="1">IF(OR(M5311="",N5311&lt;&gt;""),"",MAX(M5311-TODAY(),0))</f>
        <v/>
      </c>
      <c r="P5311" s="63" t="str">
        <f ca="1">IF(M5311="","",IF(N5311&lt;&gt;"",MAX(N5311-M5311,0),IF(TODAY()&gt;M5311,TODAY()-M5311,0)))</f>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spans="2:18">
      <c r="B5312" s="59" t="s">
        <v>160</v>
      </c>
      <c r="C5312" s="96">
        <v>45967</v>
      </c>
      <c r="D5312" s="26" t="str">
        <f>VLOOKUP(B5312,辅助信息!E:K,7,FALSE)</f>
        <v>JWDDCD2025071500024</v>
      </c>
      <c r="E5312" s="26" t="str">
        <f>VLOOKUP(F5312,辅助信息!A:B,2,FALSE)</f>
        <v>盘螺</v>
      </c>
      <c r="F5312" s="26" t="s">
        <v>26</v>
      </c>
      <c r="G5312" s="60">
        <v>5</v>
      </c>
      <c r="I5312" s="29" t="str">
        <f>VLOOKUP(B5312,辅助信息!E:I,3,FALSE)</f>
        <v>(中铁三局集团西渝高铁康渝段站房四标工程)重庆市九龙坡区华祥支路与华祥路交叉口重庆建工重庆西站TOD项目部</v>
      </c>
      <c r="J5312" s="26" t="str">
        <f>VLOOKUP(B5312,辅助信息!E:I,4,FALSE)</f>
        <v>卢庆江</v>
      </c>
      <c r="K5312" s="26">
        <f>VLOOKUP(J5312,辅助信息!H:I,2,FALSE)</f>
        <v>18883488177</v>
      </c>
      <c r="L5312" s="62" t="str">
        <f>VLOOKUP(B5312,辅助信息!E:J,6,FALSE)</f>
        <v>炉批号尽可能不要多</v>
      </c>
      <c r="O5312" s="63" t="str">
        <f ca="1">IF(OR(M5312="",N5312&lt;&gt;""),"",MAX(M5312-TODAY(),0))</f>
        <v/>
      </c>
      <c r="P5312" s="63" t="str">
        <f ca="1">IF(M5312="","",IF(N5312&lt;&gt;"",MAX(N5312-M5312,0),IF(TODAY()&gt;M5312,TODAY()-M5312,0)))</f>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spans="2:18">
      <c r="B5313" s="59" t="s">
        <v>160</v>
      </c>
      <c r="C5313" s="96">
        <v>45967</v>
      </c>
      <c r="D5313" s="26" t="str">
        <f>VLOOKUP(B5313,辅助信息!E:K,7,FALSE)</f>
        <v>JWDDCD2025071500024</v>
      </c>
      <c r="E5313" s="26" t="str">
        <f>VLOOKUP(F5313,辅助信息!A:B,2,FALSE)</f>
        <v>螺纹钢</v>
      </c>
      <c r="F5313" s="26" t="s">
        <v>32</v>
      </c>
      <c r="G5313" s="60">
        <v>9</v>
      </c>
      <c r="I5313" s="29" t="str">
        <f>VLOOKUP(B5313,辅助信息!E:I,3,FALSE)</f>
        <v>(中铁三局集团西渝高铁康渝段站房四标工程)重庆市九龙坡区华祥支路与华祥路交叉口重庆建工重庆西站TOD项目部</v>
      </c>
      <c r="J5313" s="26" t="str">
        <f>VLOOKUP(B5313,辅助信息!E:I,4,FALSE)</f>
        <v>卢庆江</v>
      </c>
      <c r="K5313" s="26">
        <f>VLOOKUP(J5313,辅助信息!H:I,2,FALSE)</f>
        <v>18883488177</v>
      </c>
      <c r="L5313" s="62" t="str">
        <f>VLOOKUP(B5313,辅助信息!E:J,6,FALSE)</f>
        <v>炉批号尽可能不要多</v>
      </c>
      <c r="O5313" s="63" t="str">
        <f ca="1">IF(OR(M5313="",N5313&lt;&gt;""),"",MAX(M5313-TODAY(),0))</f>
        <v/>
      </c>
      <c r="P5313" s="63" t="str">
        <f ca="1">IF(M5313="","",IF(N5313&lt;&gt;"",MAX(N5313-M5313,0),IF(TODAY()&gt;M5313,TODAY()-M5313,0)))</f>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spans="2:18">
      <c r="B5314" s="59" t="s">
        <v>160</v>
      </c>
      <c r="C5314" s="96">
        <v>45967</v>
      </c>
      <c r="D5314" s="26" t="str">
        <f>VLOOKUP(B5314,辅助信息!E:K,7,FALSE)</f>
        <v>JWDDCD2025071500024</v>
      </c>
      <c r="E5314" s="26" t="str">
        <f>VLOOKUP(F5314,辅助信息!A:B,2,FALSE)</f>
        <v>螺纹钢</v>
      </c>
      <c r="F5314" s="26" t="s">
        <v>33</v>
      </c>
      <c r="G5314" s="60">
        <v>12</v>
      </c>
      <c r="I5314" s="29" t="str">
        <f>VLOOKUP(B5314,辅助信息!E:I,3,FALSE)</f>
        <v>(中铁三局集团西渝高铁康渝段站房四标工程)重庆市九龙坡区华祥支路与华祥路交叉口重庆建工重庆西站TOD项目部</v>
      </c>
      <c r="J5314" s="26" t="str">
        <f>VLOOKUP(B5314,辅助信息!E:I,4,FALSE)</f>
        <v>卢庆江</v>
      </c>
      <c r="K5314" s="26">
        <f>VLOOKUP(J5314,辅助信息!H:I,2,FALSE)</f>
        <v>18883488177</v>
      </c>
      <c r="L5314" s="62" t="str">
        <f>VLOOKUP(B5314,辅助信息!E:J,6,FALSE)</f>
        <v>炉批号尽可能不要多</v>
      </c>
      <c r="O5314" s="63" t="str">
        <f ca="1">IF(OR(M5314="",N5314&lt;&gt;""),"",MAX(M5314-TODAY(),0))</f>
        <v/>
      </c>
      <c r="P5314" s="63" t="str">
        <f ca="1">IF(M5314="","",IF(N5314&lt;&gt;"",MAX(N5314-M5314,0),IF(TODAY()&gt;M5314,TODAY()-M5314,0)))</f>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spans="2:18">
      <c r="B5315" s="59" t="s">
        <v>231</v>
      </c>
      <c r="C5315" s="96">
        <v>45967</v>
      </c>
      <c r="D5315" s="26" t="str">
        <f>VLOOKUP(B5315,辅助信息!E:K,7,FALSE)</f>
        <v>JWDDCD2025102100481</v>
      </c>
      <c r="E5315" s="26" t="str">
        <f>VLOOKUP(F5315,辅助信息!A:B,2,FALSE)</f>
        <v>盘螺</v>
      </c>
      <c r="F5315" s="26" t="s">
        <v>40</v>
      </c>
      <c r="G5315" s="60">
        <v>12</v>
      </c>
      <c r="I5315" s="29" t="str">
        <f>VLOOKUP(B5315,辅助信息!E:I,3,FALSE)</f>
        <v>(五冶建设成都盐道街中学初中部改扩建工程-一标)四川省成都市锦江区春熙路街道盐道街4号（盐道街中学初中部）</v>
      </c>
      <c r="J5315" s="26" t="str">
        <f>VLOOKUP(B5315,辅助信息!E:I,4,FALSE)</f>
        <v>谢鑫</v>
      </c>
      <c r="K5315" s="26">
        <f>VLOOKUP(J5315,辅助信息!H:I,2,FALSE)</f>
        <v>18228465067</v>
      </c>
      <c r="L5315" s="62" t="str">
        <f>VLOOKUP(B5315,辅助信息!E:J,6,FALSE)</f>
        <v>联系实际收货人（易前刚18228465067）五冶建设送货单,6份材质书,锈货不收，装货前联系收货人核实到场规格,没提前告知进场规格现场不给予接收</v>
      </c>
      <c r="O5315" s="63" t="str">
        <f ca="1">IF(OR(M5315="",N5315&lt;&gt;""),"",MAX(M5315-TODAY(),0))</f>
        <v/>
      </c>
      <c r="P5315" s="63" t="str">
        <f ca="1">IF(M5315="","",IF(N5315&lt;&gt;"",MAX(N5315-M5315,0),IF(TODAY()&gt;M5315,TODAY()-M5315,0)))</f>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spans="2:18">
      <c r="B5316" s="59" t="s">
        <v>231</v>
      </c>
      <c r="C5316" s="96">
        <v>45967</v>
      </c>
      <c r="D5316" s="26" t="str">
        <f>VLOOKUP(B5316,辅助信息!E:K,7,FALSE)</f>
        <v>JWDDCD2025102100481</v>
      </c>
      <c r="E5316" s="26" t="str">
        <f>VLOOKUP(F5316,辅助信息!A:B,2,FALSE)</f>
        <v>盘螺</v>
      </c>
      <c r="F5316" s="26" t="s">
        <v>41</v>
      </c>
      <c r="G5316" s="60">
        <v>8</v>
      </c>
      <c r="I5316" s="29" t="str">
        <f>VLOOKUP(B5316,辅助信息!E:I,3,FALSE)</f>
        <v>(五冶建设成都盐道街中学初中部改扩建工程-一标)四川省成都市锦江区春熙路街道盐道街4号（盐道街中学初中部）</v>
      </c>
      <c r="J5316" s="26" t="str">
        <f>VLOOKUP(B5316,辅助信息!E:I,4,FALSE)</f>
        <v>谢鑫</v>
      </c>
      <c r="K5316" s="26">
        <f>VLOOKUP(J5316,辅助信息!H:I,2,FALSE)</f>
        <v>18228465067</v>
      </c>
      <c r="L5316" s="62" t="str">
        <f>VLOOKUP(B5316,辅助信息!E:J,6,FALSE)</f>
        <v>联系实际收货人（易前刚18228465067）五冶建设送货单,6份材质书,锈货不收，装货前联系收货人核实到场规格,没提前告知进场规格现场不给予接收</v>
      </c>
      <c r="O5316" s="63" t="str">
        <f ca="1">IF(OR(M5316="",N5316&lt;&gt;""),"",MAX(M5316-TODAY(),0))</f>
        <v/>
      </c>
      <c r="P5316" s="63" t="str">
        <f ca="1">IF(M5316="","",IF(N5316&lt;&gt;"",MAX(N5316-M5316,0),IF(TODAY()&gt;M5316,TODAY()-M5316,0)))</f>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spans="2:18">
      <c r="B5317" s="59" t="s">
        <v>231</v>
      </c>
      <c r="C5317" s="96">
        <v>45967</v>
      </c>
      <c r="D5317" s="26" t="str">
        <f>VLOOKUP(B5317,辅助信息!E:K,7,FALSE)</f>
        <v>JWDDCD2025102100481</v>
      </c>
      <c r="E5317" s="26" t="str">
        <f>VLOOKUP(F5317,辅助信息!A:B,2,FALSE)</f>
        <v>螺纹钢</v>
      </c>
      <c r="F5317" s="26" t="s">
        <v>28</v>
      </c>
      <c r="G5317" s="60">
        <v>5</v>
      </c>
      <c r="I5317" s="29" t="str">
        <f>VLOOKUP(B5317,辅助信息!E:I,3,FALSE)</f>
        <v>(五冶建设成都盐道街中学初中部改扩建工程-一标)四川省成都市锦江区春熙路街道盐道街4号（盐道街中学初中部）</v>
      </c>
      <c r="J5317" s="26" t="str">
        <f>VLOOKUP(B5317,辅助信息!E:I,4,FALSE)</f>
        <v>谢鑫</v>
      </c>
      <c r="K5317" s="26">
        <f>VLOOKUP(J5317,辅助信息!H:I,2,FALSE)</f>
        <v>18228465067</v>
      </c>
      <c r="L5317" s="62" t="str">
        <f>VLOOKUP(B5317,辅助信息!E:J,6,FALSE)</f>
        <v>联系实际收货人（易前刚18228465067）五冶建设送货单,6份材质书,锈货不收，装货前联系收货人核实到场规格,没提前告知进场规格现场不给予接收</v>
      </c>
      <c r="O5317" s="63" t="str">
        <f ca="1">IF(OR(M5317="",N5317&lt;&gt;""),"",MAX(M5317-TODAY(),0))</f>
        <v/>
      </c>
      <c r="P5317" s="63" t="str">
        <f ca="1">IF(M5317="","",IF(N5317&lt;&gt;"",MAX(N5317-M5317,0),IF(TODAY()&gt;M5317,TODAY()-M5317,0)))</f>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spans="2:18">
      <c r="B5318" s="59" t="s">
        <v>231</v>
      </c>
      <c r="C5318" s="96">
        <v>45967</v>
      </c>
      <c r="D5318" s="26" t="str">
        <f>VLOOKUP(B5318,辅助信息!E:K,7,FALSE)</f>
        <v>JWDDCD2025102100481</v>
      </c>
      <c r="E5318" s="26" t="str">
        <f>VLOOKUP(F5318,辅助信息!A:B,2,FALSE)</f>
        <v>螺纹钢</v>
      </c>
      <c r="F5318" s="26" t="s">
        <v>18</v>
      </c>
      <c r="G5318" s="60">
        <v>10</v>
      </c>
      <c r="I5318" s="29" t="str">
        <f>VLOOKUP(B5318,辅助信息!E:I,3,FALSE)</f>
        <v>(五冶建设成都盐道街中学初中部改扩建工程-一标)四川省成都市锦江区春熙路街道盐道街4号（盐道街中学初中部）</v>
      </c>
      <c r="J5318" s="26" t="str">
        <f>VLOOKUP(B5318,辅助信息!E:I,4,FALSE)</f>
        <v>谢鑫</v>
      </c>
      <c r="K5318" s="26">
        <f>VLOOKUP(J5318,辅助信息!H:I,2,FALSE)</f>
        <v>18228465067</v>
      </c>
      <c r="L5318" s="62" t="str">
        <f>VLOOKUP(B5318,辅助信息!E:J,6,FALSE)</f>
        <v>联系实际收货人（易前刚18228465067）五冶建设送货单,6份材质书,锈货不收，装货前联系收货人核实到场规格,没提前告知进场规格现场不给予接收</v>
      </c>
      <c r="O5318" s="63" t="str">
        <f ca="1">IF(OR(M5318="",N5318&lt;&gt;""),"",MAX(M5318-TODAY(),0))</f>
        <v/>
      </c>
      <c r="P5318" s="63" t="str">
        <f ca="1">IF(M5318="","",IF(N5318&lt;&gt;"",MAX(N5318-M5318,0),IF(TODAY()&gt;M5318,TODAY()-M5318,0)))</f>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spans="2:18">
      <c r="B5319" s="59" t="s">
        <v>228</v>
      </c>
      <c r="C5319" s="96">
        <v>45967</v>
      </c>
      <c r="D5319" s="26" t="str">
        <f>VLOOKUP(B5319,辅助信息!E:K,7,FALSE)</f>
        <v>JWDDCD2025092400190</v>
      </c>
      <c r="E5319" s="26" t="str">
        <f>VLOOKUP(F5319,辅助信息!A:B,2,FALSE)</f>
        <v>螺纹钢</v>
      </c>
      <c r="F5319" s="26" t="s">
        <v>27</v>
      </c>
      <c r="G5319" s="60">
        <v>10</v>
      </c>
      <c r="I5319" s="29" t="str">
        <f>VLOOKUP(B5319,辅助信息!E:I,3,FALSE)</f>
        <v>(五冶钢构龙泉东洪片区70亩住宅、商业及配套工程项目二标段)成都市龙泉驿外东洪路地铁2号线惠王陵地铁C口</v>
      </c>
      <c r="J5319" s="26" t="str">
        <f>VLOOKUP(B5319,辅助信息!E:I,4,FALSE)</f>
        <v>蒋嗣伟</v>
      </c>
      <c r="K5319" s="26">
        <f>VLOOKUP(J5319,辅助信息!H:I,2,FALSE)</f>
        <v>15014331252</v>
      </c>
      <c r="L5319" s="62">
        <f>VLOOKUP(B5319,辅助信息!E:J,6,FALSE)</f>
        <v>0</v>
      </c>
      <c r="O5319" s="63" t="str">
        <f ca="1">IF(OR(M5319="",N5319&lt;&gt;""),"",MAX(M5319-TODAY(),0))</f>
        <v/>
      </c>
      <c r="P5319" s="63" t="str">
        <f ca="1">IF(M5319="","",IF(N5319&lt;&gt;"",MAX(N5319-M5319,0),IF(TODAY()&gt;M5319,TODAY()-M5319,0)))</f>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spans="2:18">
      <c r="B5320" s="59" t="s">
        <v>228</v>
      </c>
      <c r="C5320" s="96">
        <v>45967</v>
      </c>
      <c r="D5320" s="26" t="str">
        <f>VLOOKUP(B5320,辅助信息!E:K,7,FALSE)</f>
        <v>JWDDCD2025092400190</v>
      </c>
      <c r="E5320" s="26" t="str">
        <f>VLOOKUP(F5320,辅助信息!A:B,2,FALSE)</f>
        <v>螺纹钢</v>
      </c>
      <c r="F5320" s="26" t="s">
        <v>19</v>
      </c>
      <c r="G5320" s="60">
        <v>10</v>
      </c>
      <c r="I5320" s="29" t="str">
        <f>VLOOKUP(B5320,辅助信息!E:I,3,FALSE)</f>
        <v>(五冶钢构龙泉东洪片区70亩住宅、商业及配套工程项目二标段)成都市龙泉驿外东洪路地铁2号线惠王陵地铁C口</v>
      </c>
      <c r="J5320" s="26" t="str">
        <f>VLOOKUP(B5320,辅助信息!E:I,4,FALSE)</f>
        <v>蒋嗣伟</v>
      </c>
      <c r="K5320" s="26">
        <f>VLOOKUP(J5320,辅助信息!H:I,2,FALSE)</f>
        <v>15014331252</v>
      </c>
      <c r="L5320" s="62">
        <f>VLOOKUP(B5320,辅助信息!E:J,6,FALSE)</f>
        <v>0</v>
      </c>
      <c r="O5320" s="63" t="str">
        <f ca="1">IF(OR(M5320="",N5320&lt;&gt;""),"",MAX(M5320-TODAY(),0))</f>
        <v/>
      </c>
      <c r="P5320" s="63" t="str">
        <f ca="1">IF(M5320="","",IF(N5320&lt;&gt;"",MAX(N5320-M5320,0),IF(TODAY()&gt;M5320,TODAY()-M5320,0)))</f>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spans="2:18">
      <c r="B5321" s="59" t="s">
        <v>228</v>
      </c>
      <c r="C5321" s="96">
        <v>45967</v>
      </c>
      <c r="D5321" s="26" t="str">
        <f>VLOOKUP(B5321,辅助信息!E:K,7,FALSE)</f>
        <v>JWDDCD2025092400190</v>
      </c>
      <c r="E5321" s="26" t="str">
        <f>VLOOKUP(F5321,辅助信息!A:B,2,FALSE)</f>
        <v>螺纹钢</v>
      </c>
      <c r="F5321" s="26" t="s">
        <v>32</v>
      </c>
      <c r="G5321" s="60">
        <v>15</v>
      </c>
      <c r="I5321" s="29" t="str">
        <f>VLOOKUP(B5321,辅助信息!E:I,3,FALSE)</f>
        <v>(五冶钢构龙泉东洪片区70亩住宅、商业及配套工程项目二标段)成都市龙泉驿外东洪路地铁2号线惠王陵地铁C口</v>
      </c>
      <c r="J5321" s="26" t="str">
        <f>VLOOKUP(B5321,辅助信息!E:I,4,FALSE)</f>
        <v>蒋嗣伟</v>
      </c>
      <c r="K5321" s="26">
        <f>VLOOKUP(J5321,辅助信息!H:I,2,FALSE)</f>
        <v>15014331252</v>
      </c>
      <c r="L5321" s="62">
        <f>VLOOKUP(B5321,辅助信息!E:J,6,FALSE)</f>
        <v>0</v>
      </c>
      <c r="O5321" s="63" t="str">
        <f ca="1">IF(OR(M5321="",N5321&lt;&gt;""),"",MAX(M5321-TODAY(),0))</f>
        <v/>
      </c>
      <c r="P5321" s="63" t="str">
        <f ca="1">IF(M5321="","",IF(N5321&lt;&gt;"",MAX(N5321-M5321,0),IF(TODAY()&gt;M5321,TODAY()-M5321,0)))</f>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spans="2:18">
      <c r="B5322" s="59" t="s">
        <v>228</v>
      </c>
      <c r="C5322" s="96">
        <v>45967</v>
      </c>
      <c r="D5322" s="26" t="str">
        <f>VLOOKUP(B5322,辅助信息!E:K,7,FALSE)</f>
        <v>JWDDCD2025092400190</v>
      </c>
      <c r="E5322" s="26" t="str">
        <f>VLOOKUP(F5322,辅助信息!A:B,2,FALSE)</f>
        <v>螺纹钢</v>
      </c>
      <c r="F5322" s="26" t="s">
        <v>30</v>
      </c>
      <c r="G5322" s="60">
        <v>27.5</v>
      </c>
      <c r="I5322" s="29" t="str">
        <f>VLOOKUP(B5322,辅助信息!E:I,3,FALSE)</f>
        <v>(五冶钢构龙泉东洪片区70亩住宅、商业及配套工程项目二标段)成都市龙泉驿外东洪路地铁2号线惠王陵地铁C口</v>
      </c>
      <c r="J5322" s="26" t="str">
        <f>VLOOKUP(B5322,辅助信息!E:I,4,FALSE)</f>
        <v>蒋嗣伟</v>
      </c>
      <c r="K5322" s="26">
        <f>VLOOKUP(J5322,辅助信息!H:I,2,FALSE)</f>
        <v>15014331252</v>
      </c>
      <c r="L5322" s="62">
        <f>VLOOKUP(B5322,辅助信息!E:J,6,FALSE)</f>
        <v>0</v>
      </c>
      <c r="O5322" s="63" t="str">
        <f ca="1">IF(OR(M5322="",N5322&lt;&gt;""),"",MAX(M5322-TODAY(),0))</f>
        <v/>
      </c>
      <c r="P5322" s="63" t="str">
        <f ca="1">IF(M5322="","",IF(N5322&lt;&gt;"",MAX(N5322-M5322,0),IF(TODAY()&gt;M5322,TODAY()-M5322,0)))</f>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spans="2:18">
      <c r="B5323" s="59" t="s">
        <v>228</v>
      </c>
      <c r="C5323" s="96">
        <v>45967</v>
      </c>
      <c r="D5323" s="26" t="str">
        <f>VLOOKUP(B5323,辅助信息!E:K,7,FALSE)</f>
        <v>JWDDCD2025092400190</v>
      </c>
      <c r="E5323" s="26" t="str">
        <f>VLOOKUP(F5323,辅助信息!A:B,2,FALSE)</f>
        <v>螺纹钢</v>
      </c>
      <c r="F5323" s="26" t="s">
        <v>28</v>
      </c>
      <c r="G5323" s="60">
        <v>7.5</v>
      </c>
      <c r="I5323" s="29" t="str">
        <f>VLOOKUP(B5323,辅助信息!E:I,3,FALSE)</f>
        <v>(五冶钢构龙泉东洪片区70亩住宅、商业及配套工程项目二标段)成都市龙泉驿外东洪路地铁2号线惠王陵地铁C口</v>
      </c>
      <c r="J5323" s="26" t="str">
        <f>VLOOKUP(B5323,辅助信息!E:I,4,FALSE)</f>
        <v>蒋嗣伟</v>
      </c>
      <c r="K5323" s="26">
        <f>VLOOKUP(J5323,辅助信息!H:I,2,FALSE)</f>
        <v>15014331252</v>
      </c>
      <c r="L5323" s="62">
        <f>VLOOKUP(B5323,辅助信息!E:J,6,FALSE)</f>
        <v>0</v>
      </c>
      <c r="O5323" s="63" t="str">
        <f ca="1">IF(OR(M5323="",N5323&lt;&gt;""),"",MAX(M5323-TODAY(),0))</f>
        <v/>
      </c>
      <c r="P5323" s="63" t="str">
        <f ca="1">IF(M5323="","",IF(N5323&lt;&gt;"",MAX(N5323-M5323,0),IF(TODAY()&gt;M5323,TODAY()-M5323,0)))</f>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spans="2:18">
      <c r="B5324" s="59" t="s">
        <v>215</v>
      </c>
      <c r="C5324" s="96">
        <v>45967</v>
      </c>
      <c r="D5324" s="26" t="str">
        <f>VLOOKUP(B5324,辅助信息!E:K,7,FALSE)</f>
        <v>JWDDCD2025102100486</v>
      </c>
      <c r="E5324" s="26" t="str">
        <f>VLOOKUP(F5324,辅助信息!A:B,2,FALSE)</f>
        <v>盘螺</v>
      </c>
      <c r="F5324" s="26" t="s">
        <v>49</v>
      </c>
      <c r="G5324" s="60">
        <v>2</v>
      </c>
      <c r="I5324" s="29" t="str">
        <f>VLOOKUP(B5324,辅助信息!E:I,3,FALSE)</f>
        <v>(五冶建设龙泉驿一医院配套建设工程)成都市龙泉驿区董朗路69号龙泉驿一医院5号门</v>
      </c>
      <c r="J5324" s="26" t="str">
        <f>VLOOKUP(B5324,辅助信息!E:I,4,FALSE)</f>
        <v>孙敏</v>
      </c>
      <c r="K5324" s="26">
        <f>VLOOKUP(J5324,辅助信息!H:I,2,FALSE)</f>
        <v>13617695006</v>
      </c>
      <c r="L5324" s="62" t="str">
        <f>VLOOKUP(B5324,辅助信息!E:J,6,FALSE)</f>
        <v>联系实际收货人（孙敏13617695006）五冶建设送货单,6份材质书,锈货不收，装货前联系收货人核实到场规格,没提前告知进场规格现场不给予接收</v>
      </c>
      <c r="O5324" s="63" t="str">
        <f ca="1">IF(OR(M5324="",N5324&lt;&gt;""),"",MAX(M5324-TODAY(),0))</f>
        <v/>
      </c>
      <c r="P5324" s="63" t="str">
        <f ca="1">IF(M5324="","",IF(N5324&lt;&gt;"",MAX(N5324-M5324,0),IF(TODAY()&gt;M5324,TODAY()-M5324,0)))</f>
        <v/>
      </c>
      <c r="Q5324" s="29" t="str">
        <f>VLOOKUP(B5324,辅助信息!E:M,9,FALSE)</f>
        <v>ZTWM-CDGS-XS-2025-0073-五冶天府-成都怡心湖片区及龙泉驿医院等项目</v>
      </c>
      <c r="R5324" s="29" t="str">
        <f>_xlfn._xlws.FILTER(辅助信息!D:D,辅助信息!E:E=B5324)</f>
        <v>五冶建设龙泉驿一医院配套建设工程</v>
      </c>
    </row>
    <row r="5325" spans="2:18">
      <c r="B5325" s="59" t="s">
        <v>215</v>
      </c>
      <c r="C5325" s="96">
        <v>45967</v>
      </c>
      <c r="D5325" s="26" t="str">
        <f>VLOOKUP(B5325,辅助信息!E:K,7,FALSE)</f>
        <v>JWDDCD2025102100486</v>
      </c>
      <c r="E5325" s="26" t="str">
        <f>VLOOKUP(F5325,辅助信息!A:B,2,FALSE)</f>
        <v>盘螺</v>
      </c>
      <c r="F5325" s="26" t="s">
        <v>40</v>
      </c>
      <c r="G5325" s="60">
        <v>20</v>
      </c>
      <c r="I5325" s="29" t="str">
        <f>VLOOKUP(B5325,辅助信息!E:I,3,FALSE)</f>
        <v>(五冶建设龙泉驿一医院配套建设工程)成都市龙泉驿区董朗路69号龙泉驿一医院5号门</v>
      </c>
      <c r="J5325" s="26" t="str">
        <f>VLOOKUP(B5325,辅助信息!E:I,4,FALSE)</f>
        <v>孙敏</v>
      </c>
      <c r="K5325" s="26">
        <f>VLOOKUP(J5325,辅助信息!H:I,2,FALSE)</f>
        <v>13617695006</v>
      </c>
      <c r="L5325" s="62" t="str">
        <f>VLOOKUP(B5325,辅助信息!E:J,6,FALSE)</f>
        <v>联系实际收货人（孙敏13617695006）五冶建设送货单,6份材质书,锈货不收，装货前联系收货人核实到场规格,没提前告知进场规格现场不给予接收</v>
      </c>
      <c r="O5325" s="63" t="str">
        <f ca="1">IF(OR(M5325="",N5325&lt;&gt;""),"",MAX(M5325-TODAY(),0))</f>
        <v/>
      </c>
      <c r="P5325" s="63" t="str">
        <f ca="1">IF(M5325="","",IF(N5325&lt;&gt;"",MAX(N5325-M5325,0),IF(TODAY()&gt;M5325,TODAY()-M5325,0)))</f>
        <v/>
      </c>
      <c r="Q5325" s="29" t="str">
        <f>VLOOKUP(B5325,辅助信息!E:M,9,FALSE)</f>
        <v>ZTWM-CDGS-XS-2025-0073-五冶天府-成都怡心湖片区及龙泉驿医院等项目</v>
      </c>
      <c r="R5325" s="29" t="str">
        <f>_xlfn._xlws.FILTER(辅助信息!D:D,辅助信息!E:E=B5325)</f>
        <v>五冶建设龙泉驿一医院配套建设工程</v>
      </c>
    </row>
    <row r="5326" spans="2:18">
      <c r="B5326" s="59" t="s">
        <v>215</v>
      </c>
      <c r="C5326" s="96">
        <v>45967</v>
      </c>
      <c r="D5326" s="26" t="str">
        <f>VLOOKUP(B5326,辅助信息!E:K,7,FALSE)</f>
        <v>JWDDCD2025102100486</v>
      </c>
      <c r="E5326" s="26" t="str">
        <f>VLOOKUP(F5326,辅助信息!A:B,2,FALSE)</f>
        <v>盘螺</v>
      </c>
      <c r="F5326" s="26" t="s">
        <v>41</v>
      </c>
      <c r="G5326" s="60">
        <v>12</v>
      </c>
      <c r="I5326" s="29" t="str">
        <f>VLOOKUP(B5326,辅助信息!E:I,3,FALSE)</f>
        <v>(五冶建设龙泉驿一医院配套建设工程)成都市龙泉驿区董朗路69号龙泉驿一医院5号门</v>
      </c>
      <c r="J5326" s="26" t="str">
        <f>VLOOKUP(B5326,辅助信息!E:I,4,FALSE)</f>
        <v>孙敏</v>
      </c>
      <c r="K5326" s="26">
        <f>VLOOKUP(J5326,辅助信息!H:I,2,FALSE)</f>
        <v>13617695006</v>
      </c>
      <c r="L5326" s="62" t="str">
        <f>VLOOKUP(B5326,辅助信息!E:J,6,FALSE)</f>
        <v>联系实际收货人（孙敏13617695006）五冶建设送货单,6份材质书,锈货不收，装货前联系收货人核实到场规格,没提前告知进场规格现场不给予接收</v>
      </c>
      <c r="O5326" s="63" t="str">
        <f ca="1">IF(OR(M5326="",N5326&lt;&gt;""),"",MAX(M5326-TODAY(),0))</f>
        <v/>
      </c>
      <c r="P5326" s="63" t="str">
        <f ca="1">IF(M5326="","",IF(N5326&lt;&gt;"",MAX(N5326-M5326,0),IF(TODAY()&gt;M5326,TODAY()-M5326,0)))</f>
        <v/>
      </c>
      <c r="Q5326" s="29" t="str">
        <f>VLOOKUP(B5326,辅助信息!E:M,9,FALSE)</f>
        <v>ZTWM-CDGS-XS-2025-0073-五冶天府-成都怡心湖片区及龙泉驿医院等项目</v>
      </c>
      <c r="R5326" s="29" t="str">
        <f>_xlfn._xlws.FILTER(辅助信息!D:D,辅助信息!E:E=B5326)</f>
        <v>五冶建设龙泉驿一医院配套建设工程</v>
      </c>
    </row>
    <row r="5327" spans="2:18">
      <c r="B5327" s="59" t="s">
        <v>215</v>
      </c>
      <c r="C5327" s="96">
        <v>45967</v>
      </c>
      <c r="D5327" s="26" t="str">
        <f>VLOOKUP(B5327,辅助信息!E:K,7,FALSE)</f>
        <v>JWDDCD2025102100486</v>
      </c>
      <c r="E5327" s="26" t="str">
        <f>VLOOKUP(F5327,辅助信息!A:B,2,FALSE)</f>
        <v>盘螺</v>
      </c>
      <c r="F5327" s="26" t="s">
        <v>26</v>
      </c>
      <c r="G5327" s="60">
        <v>8</v>
      </c>
      <c r="I5327" s="29" t="str">
        <f>VLOOKUP(B5327,辅助信息!E:I,3,FALSE)</f>
        <v>(五冶建设龙泉驿一医院配套建设工程)成都市龙泉驿区董朗路69号龙泉驿一医院5号门</v>
      </c>
      <c r="J5327" s="26" t="str">
        <f>VLOOKUP(B5327,辅助信息!E:I,4,FALSE)</f>
        <v>孙敏</v>
      </c>
      <c r="K5327" s="26">
        <f>VLOOKUP(J5327,辅助信息!H:I,2,FALSE)</f>
        <v>13617695006</v>
      </c>
      <c r="L5327" s="62" t="str">
        <f>VLOOKUP(B5327,辅助信息!E:J,6,FALSE)</f>
        <v>联系实际收货人（孙敏13617695006）五冶建设送货单,6份材质书,锈货不收，装货前联系收货人核实到场规格,没提前告知进场规格现场不给予接收</v>
      </c>
      <c r="O5327" s="63" t="str">
        <f ca="1">IF(OR(M5327="",N5327&lt;&gt;""),"",MAX(M5327-TODAY(),0))</f>
        <v/>
      </c>
      <c r="P5327" s="63" t="str">
        <f ca="1">IF(M5327="","",IF(N5327&lt;&gt;"",MAX(N5327-M5327,0),IF(TODAY()&gt;M5327,TODAY()-M5327,0)))</f>
        <v/>
      </c>
      <c r="Q5327" s="29" t="str">
        <f>VLOOKUP(B5327,辅助信息!E:M,9,FALSE)</f>
        <v>ZTWM-CDGS-XS-2025-0073-五冶天府-成都怡心湖片区及龙泉驿医院等项目</v>
      </c>
      <c r="R5327" s="29" t="str">
        <f>_xlfn._xlws.FILTER(辅助信息!D:D,辅助信息!E:E=B5327)</f>
        <v>五冶建设龙泉驿一医院配套建设工程</v>
      </c>
    </row>
    <row r="5328" spans="2:18">
      <c r="B5328" s="59" t="s">
        <v>215</v>
      </c>
      <c r="C5328" s="96">
        <v>45967</v>
      </c>
      <c r="D5328" s="26" t="str">
        <f>VLOOKUP(B5328,辅助信息!E:K,7,FALSE)</f>
        <v>JWDDCD2025102100486</v>
      </c>
      <c r="E5328" s="26" t="str">
        <f>VLOOKUP(F5328,辅助信息!A:B,2,FALSE)</f>
        <v>螺纹钢</v>
      </c>
      <c r="F5328" s="26" t="s">
        <v>27</v>
      </c>
      <c r="G5328" s="60">
        <v>6</v>
      </c>
      <c r="I5328" s="29" t="str">
        <f>VLOOKUP(B5328,辅助信息!E:I,3,FALSE)</f>
        <v>(五冶建设龙泉驿一医院配套建设工程)成都市龙泉驿区董朗路69号龙泉驿一医院5号门</v>
      </c>
      <c r="J5328" s="26" t="str">
        <f>VLOOKUP(B5328,辅助信息!E:I,4,FALSE)</f>
        <v>孙敏</v>
      </c>
      <c r="K5328" s="26">
        <f>VLOOKUP(J5328,辅助信息!H:I,2,FALSE)</f>
        <v>13617695006</v>
      </c>
      <c r="L5328" s="62" t="str">
        <f>VLOOKUP(B5328,辅助信息!E:J,6,FALSE)</f>
        <v>联系实际收货人（孙敏13617695006）五冶建设送货单,6份材质书,锈货不收，装货前联系收货人核实到场规格,没提前告知进场规格现场不给予接收</v>
      </c>
      <c r="O5328" s="63" t="str">
        <f ca="1">IF(OR(M5328="",N5328&lt;&gt;""),"",MAX(M5328-TODAY(),0))</f>
        <v/>
      </c>
      <c r="P5328" s="63" t="str">
        <f ca="1">IF(M5328="","",IF(N5328&lt;&gt;"",MAX(N5328-M5328,0),IF(TODAY()&gt;M5328,TODAY()-M5328,0)))</f>
        <v/>
      </c>
      <c r="Q5328" s="29" t="str">
        <f>VLOOKUP(B5328,辅助信息!E:M,9,FALSE)</f>
        <v>ZTWM-CDGS-XS-2025-0073-五冶天府-成都怡心湖片区及龙泉驿医院等项目</v>
      </c>
      <c r="R5328" s="29" t="str">
        <f>_xlfn._xlws.FILTER(辅助信息!D:D,辅助信息!E:E=B5328)</f>
        <v>五冶建设龙泉驿一医院配套建设工程</v>
      </c>
    </row>
    <row r="5329" spans="2:18">
      <c r="B5329" s="59" t="s">
        <v>215</v>
      </c>
      <c r="C5329" s="96">
        <v>45967</v>
      </c>
      <c r="D5329" s="26" t="str">
        <f>VLOOKUP(B5329,辅助信息!E:K,7,FALSE)</f>
        <v>JWDDCD2025102100486</v>
      </c>
      <c r="E5329" s="26" t="str">
        <f>VLOOKUP(F5329,辅助信息!A:B,2,FALSE)</f>
        <v>螺纹钢</v>
      </c>
      <c r="F5329" s="26" t="s">
        <v>32</v>
      </c>
      <c r="G5329" s="60">
        <v>2.5</v>
      </c>
      <c r="I5329" s="29" t="str">
        <f>VLOOKUP(B5329,辅助信息!E:I,3,FALSE)</f>
        <v>(五冶建设龙泉驿一医院配套建设工程)成都市龙泉驿区董朗路69号龙泉驿一医院5号门</v>
      </c>
      <c r="J5329" s="26" t="str">
        <f>VLOOKUP(B5329,辅助信息!E:I,4,FALSE)</f>
        <v>孙敏</v>
      </c>
      <c r="K5329" s="26">
        <f>VLOOKUP(J5329,辅助信息!H:I,2,FALSE)</f>
        <v>13617695006</v>
      </c>
      <c r="L5329" s="62" t="str">
        <f>VLOOKUP(B5329,辅助信息!E:J,6,FALSE)</f>
        <v>联系实际收货人（孙敏13617695006）五冶建设送货单,6份材质书,锈货不收，装货前联系收货人核实到场规格,没提前告知进场规格现场不给予接收</v>
      </c>
      <c r="O5329" s="63" t="str">
        <f ca="1">IF(OR(M5329="",N5329&lt;&gt;""),"",MAX(M5329-TODAY(),0))</f>
        <v/>
      </c>
      <c r="P5329" s="63" t="str">
        <f ca="1">IF(M5329="","",IF(N5329&lt;&gt;"",MAX(N5329-M5329,0),IF(TODAY()&gt;M5329,TODAY()-M5329,0)))</f>
        <v/>
      </c>
      <c r="Q5329" s="29" t="str">
        <f>VLOOKUP(B5329,辅助信息!E:M,9,FALSE)</f>
        <v>ZTWM-CDGS-XS-2025-0073-五冶天府-成都怡心湖片区及龙泉驿医院等项目</v>
      </c>
      <c r="R5329" s="29" t="str">
        <f>_xlfn._xlws.FILTER(辅助信息!D:D,辅助信息!E:E=B5329)</f>
        <v>五冶建设龙泉驿一医院配套建设工程</v>
      </c>
    </row>
    <row r="5330" spans="2:18">
      <c r="B5330" s="59" t="s">
        <v>215</v>
      </c>
      <c r="C5330" s="96">
        <v>45967</v>
      </c>
      <c r="D5330" s="26" t="str">
        <f>VLOOKUP(B5330,辅助信息!E:K,7,FALSE)</f>
        <v>JWDDCD2025102100486</v>
      </c>
      <c r="E5330" s="26" t="str">
        <f>VLOOKUP(F5330,辅助信息!A:B,2,FALSE)</f>
        <v>螺纹钢</v>
      </c>
      <c r="F5330" s="26" t="s">
        <v>30</v>
      </c>
      <c r="G5330" s="60">
        <v>2.5</v>
      </c>
      <c r="I5330" s="29" t="str">
        <f>VLOOKUP(B5330,辅助信息!E:I,3,FALSE)</f>
        <v>(五冶建设龙泉驿一医院配套建设工程)成都市龙泉驿区董朗路69号龙泉驿一医院5号门</v>
      </c>
      <c r="J5330" s="26" t="str">
        <f>VLOOKUP(B5330,辅助信息!E:I,4,FALSE)</f>
        <v>孙敏</v>
      </c>
      <c r="K5330" s="26">
        <f>VLOOKUP(J5330,辅助信息!H:I,2,FALSE)</f>
        <v>13617695006</v>
      </c>
      <c r="L5330" s="62" t="str">
        <f>VLOOKUP(B5330,辅助信息!E:J,6,FALSE)</f>
        <v>联系实际收货人（孙敏13617695006）五冶建设送货单,6份材质书,锈货不收，装货前联系收货人核实到场规格,没提前告知进场规格现场不给予接收</v>
      </c>
      <c r="O5330" s="63" t="str">
        <f ca="1">IF(OR(M5330="",N5330&lt;&gt;""),"",MAX(M5330-TODAY(),0))</f>
        <v/>
      </c>
      <c r="P5330" s="63" t="str">
        <f ca="1">IF(M5330="","",IF(N5330&lt;&gt;"",MAX(N5330-M5330,0),IF(TODAY()&gt;M5330,TODAY()-M5330,0)))</f>
        <v/>
      </c>
      <c r="Q5330" s="29" t="str">
        <f>VLOOKUP(B5330,辅助信息!E:M,9,FALSE)</f>
        <v>ZTWM-CDGS-XS-2025-0073-五冶天府-成都怡心湖片区及龙泉驿医院等项目</v>
      </c>
      <c r="R5330" s="29" t="str">
        <f>_xlfn._xlws.FILTER(辅助信息!D:D,辅助信息!E:E=B5330)</f>
        <v>五冶建设龙泉驿一医院配套建设工程</v>
      </c>
    </row>
    <row r="5331" spans="2:18">
      <c r="B5331" s="59" t="s">
        <v>215</v>
      </c>
      <c r="C5331" s="96">
        <v>45967</v>
      </c>
      <c r="D5331" s="26" t="str">
        <f>VLOOKUP(B5331,辅助信息!E:K,7,FALSE)</f>
        <v>JWDDCD2025102100486</v>
      </c>
      <c r="E5331" s="26" t="str">
        <f>VLOOKUP(F5331,辅助信息!A:B,2,FALSE)</f>
        <v>螺纹钢</v>
      </c>
      <c r="F5331" s="26" t="s">
        <v>33</v>
      </c>
      <c r="G5331" s="60">
        <v>2.5</v>
      </c>
      <c r="I5331" s="29" t="str">
        <f>VLOOKUP(B5331,辅助信息!E:I,3,FALSE)</f>
        <v>(五冶建设龙泉驿一医院配套建设工程)成都市龙泉驿区董朗路69号龙泉驿一医院5号门</v>
      </c>
      <c r="J5331" s="26" t="str">
        <f>VLOOKUP(B5331,辅助信息!E:I,4,FALSE)</f>
        <v>孙敏</v>
      </c>
      <c r="K5331" s="26">
        <f>VLOOKUP(J5331,辅助信息!H:I,2,FALSE)</f>
        <v>13617695006</v>
      </c>
      <c r="L5331" s="62" t="str">
        <f>VLOOKUP(B5331,辅助信息!E:J,6,FALSE)</f>
        <v>联系实际收货人（孙敏13617695006）五冶建设送货单,6份材质书,锈货不收，装货前联系收货人核实到场规格,没提前告知进场规格现场不给予接收</v>
      </c>
      <c r="O5331" s="63" t="str">
        <f ca="1">IF(OR(M5331="",N5331&lt;&gt;""),"",MAX(M5331-TODAY(),0))</f>
        <v/>
      </c>
      <c r="P5331" s="63" t="str">
        <f ca="1">IF(M5331="","",IF(N5331&lt;&gt;"",MAX(N5331-M5331,0),IF(TODAY()&gt;M5331,TODAY()-M5331,0)))</f>
        <v/>
      </c>
      <c r="Q5331" s="29" t="str">
        <f>VLOOKUP(B5331,辅助信息!E:M,9,FALSE)</f>
        <v>ZTWM-CDGS-XS-2025-0073-五冶天府-成都怡心湖片区及龙泉驿医院等项目</v>
      </c>
      <c r="R5331" s="29" t="str">
        <f>_xlfn._xlws.FILTER(辅助信息!D:D,辅助信息!E:E=B5331)</f>
        <v>五冶建设龙泉驿一医院配套建设工程</v>
      </c>
    </row>
    <row r="5332" spans="2:18">
      <c r="B5332" s="59" t="s">
        <v>215</v>
      </c>
      <c r="C5332" s="96">
        <v>45967</v>
      </c>
      <c r="D5332" s="26" t="str">
        <f>VLOOKUP(B5332,辅助信息!E:K,7,FALSE)</f>
        <v>JWDDCD2025102100486</v>
      </c>
      <c r="E5332" s="26" t="str">
        <f>VLOOKUP(F5332,辅助信息!A:B,2,FALSE)</f>
        <v>螺纹钢</v>
      </c>
      <c r="F5332" s="26" t="s">
        <v>28</v>
      </c>
      <c r="G5332" s="60">
        <v>2.5</v>
      </c>
      <c r="I5332" s="29" t="str">
        <f>VLOOKUP(B5332,辅助信息!E:I,3,FALSE)</f>
        <v>(五冶建设龙泉驿一医院配套建设工程)成都市龙泉驿区董朗路69号龙泉驿一医院5号门</v>
      </c>
      <c r="J5332" s="26" t="str">
        <f>VLOOKUP(B5332,辅助信息!E:I,4,FALSE)</f>
        <v>孙敏</v>
      </c>
      <c r="K5332" s="26">
        <f>VLOOKUP(J5332,辅助信息!H:I,2,FALSE)</f>
        <v>13617695006</v>
      </c>
      <c r="L5332" s="62" t="str">
        <f>VLOOKUP(B5332,辅助信息!E:J,6,FALSE)</f>
        <v>联系实际收货人（孙敏13617695006）五冶建设送货单,6份材质书,锈货不收，装货前联系收货人核实到场规格,没提前告知进场规格现场不给予接收</v>
      </c>
      <c r="O5332" s="63" t="str">
        <f ca="1">IF(OR(M5332="",N5332&lt;&gt;""),"",MAX(M5332-TODAY(),0))</f>
        <v/>
      </c>
      <c r="P5332" s="63" t="str">
        <f ca="1">IF(M5332="","",IF(N5332&lt;&gt;"",MAX(N5332-M5332,0),IF(TODAY()&gt;M5332,TODAY()-M5332,0)))</f>
        <v/>
      </c>
      <c r="Q5332" s="29" t="str">
        <f>VLOOKUP(B5332,辅助信息!E:M,9,FALSE)</f>
        <v>ZTWM-CDGS-XS-2025-0073-五冶天府-成都怡心湖片区及龙泉驿医院等项目</v>
      </c>
      <c r="R5332" s="29" t="str">
        <f>_xlfn._xlws.FILTER(辅助信息!D:D,辅助信息!E:E=B5332)</f>
        <v>五冶建设龙泉驿一医院配套建设工程</v>
      </c>
    </row>
    <row r="5333" spans="2:18">
      <c r="B5333" s="59" t="s">
        <v>215</v>
      </c>
      <c r="C5333" s="96">
        <v>45967</v>
      </c>
      <c r="D5333" s="26" t="str">
        <f>VLOOKUP(B5333,辅助信息!E:K,7,FALSE)</f>
        <v>JWDDCD2025102100486</v>
      </c>
      <c r="E5333" s="26" t="str">
        <f>VLOOKUP(F5333,辅助信息!A:B,2,FALSE)</f>
        <v>螺纹钢</v>
      </c>
      <c r="F5333" s="26" t="s">
        <v>58</v>
      </c>
      <c r="G5333" s="60">
        <v>10</v>
      </c>
      <c r="I5333" s="29" t="str">
        <f>VLOOKUP(B5333,辅助信息!E:I,3,FALSE)</f>
        <v>(五冶建设龙泉驿一医院配套建设工程)成都市龙泉驿区董朗路69号龙泉驿一医院5号门</v>
      </c>
      <c r="J5333" s="26" t="str">
        <f>VLOOKUP(B5333,辅助信息!E:I,4,FALSE)</f>
        <v>孙敏</v>
      </c>
      <c r="K5333" s="26">
        <f>VLOOKUP(J5333,辅助信息!H:I,2,FALSE)</f>
        <v>13617695006</v>
      </c>
      <c r="L5333" s="62" t="str">
        <f>VLOOKUP(B5333,辅助信息!E:J,6,FALSE)</f>
        <v>联系实际收货人（孙敏13617695006）五冶建设送货单,6份材质书,锈货不收，装货前联系收货人核实到场规格,没提前告知进场规格现场不给予接收</v>
      </c>
      <c r="O5333" s="63" t="str">
        <f ca="1">IF(OR(M5333="",N5333&lt;&gt;""),"",MAX(M5333-TODAY(),0))</f>
        <v/>
      </c>
      <c r="P5333" s="63" t="str">
        <f ca="1">IF(M5333="","",IF(N5333&lt;&gt;"",MAX(N5333-M5333,0),IF(TODAY()&gt;M5333,TODAY()-M5333,0)))</f>
        <v/>
      </c>
      <c r="Q5333" s="29" t="str">
        <f>VLOOKUP(B5333,辅助信息!E:M,9,FALSE)</f>
        <v>ZTWM-CDGS-XS-2025-0073-五冶天府-成都怡心湖片区及龙泉驿医院等项目</v>
      </c>
      <c r="R5333" s="29" t="str">
        <f>_xlfn._xlws.FILTER(辅助信息!D:D,辅助信息!E:E=B5333)</f>
        <v>五冶建设龙泉驿一医院配套建设工程</v>
      </c>
    </row>
    <row r="5334" spans="2:18">
      <c r="B5334" s="59" t="s">
        <v>215</v>
      </c>
      <c r="C5334" s="96">
        <v>45967</v>
      </c>
      <c r="D5334" s="26" t="str">
        <f>VLOOKUP(B5334,辅助信息!E:K,7,FALSE)</f>
        <v>JWDDCD2025102100486</v>
      </c>
      <c r="E5334" s="26" t="str">
        <f>VLOOKUP(F5334,辅助信息!A:B,2,FALSE)</f>
        <v>螺纹钢</v>
      </c>
      <c r="F5334" s="26" t="s">
        <v>46</v>
      </c>
      <c r="G5334" s="60">
        <v>10</v>
      </c>
      <c r="I5334" s="29" t="str">
        <f>VLOOKUP(B5334,辅助信息!E:I,3,FALSE)</f>
        <v>(五冶建设龙泉驿一医院配套建设工程)成都市龙泉驿区董朗路69号龙泉驿一医院5号门</v>
      </c>
      <c r="J5334" s="26" t="str">
        <f>VLOOKUP(B5334,辅助信息!E:I,4,FALSE)</f>
        <v>孙敏</v>
      </c>
      <c r="K5334" s="26">
        <f>VLOOKUP(J5334,辅助信息!H:I,2,FALSE)</f>
        <v>13617695006</v>
      </c>
      <c r="L5334" s="62" t="str">
        <f>VLOOKUP(B5334,辅助信息!E:J,6,FALSE)</f>
        <v>联系实际收货人（孙敏13617695006）五冶建设送货单,6份材质书,锈货不收，装货前联系收货人核实到场规格,没提前告知进场规格现场不给予接收</v>
      </c>
      <c r="O5334" s="63" t="str">
        <f ca="1">IF(OR(M5334="",N5334&lt;&gt;""),"",MAX(M5334-TODAY(),0))</f>
        <v/>
      </c>
      <c r="P5334" s="63" t="str">
        <f ca="1">IF(M5334="","",IF(N5334&lt;&gt;"",MAX(N5334-M5334,0),IF(TODAY()&gt;M5334,TODAY()-M5334,0)))</f>
        <v/>
      </c>
      <c r="Q5334" s="29" t="str">
        <f>VLOOKUP(B5334,辅助信息!E:M,9,FALSE)</f>
        <v>ZTWM-CDGS-XS-2025-0073-五冶天府-成都怡心湖片区及龙泉驿医院等项目</v>
      </c>
      <c r="R5334" s="29" t="str">
        <f>_xlfn._xlws.FILTER(辅助信息!D:D,辅助信息!E:E=B5334)</f>
        <v>五冶建设龙泉驿一医院配套建设工程</v>
      </c>
    </row>
    <row r="5335" spans="2:18">
      <c r="B5335" s="59" t="s">
        <v>215</v>
      </c>
      <c r="C5335" s="96">
        <v>45967</v>
      </c>
      <c r="D5335" s="26" t="str">
        <f>VLOOKUP(B5335,辅助信息!E:K,7,FALSE)</f>
        <v>JWDDCD2025102100486</v>
      </c>
      <c r="E5335" s="26" t="str">
        <f>VLOOKUP(F5335,辅助信息!A:B,2,FALSE)</f>
        <v>螺纹钢</v>
      </c>
      <c r="F5335" s="26" t="s">
        <v>22</v>
      </c>
      <c r="G5335" s="60">
        <v>32</v>
      </c>
      <c r="I5335" s="29" t="str">
        <f>VLOOKUP(B5335,辅助信息!E:I,3,FALSE)</f>
        <v>(五冶建设龙泉驿一医院配套建设工程)成都市龙泉驿区董朗路69号龙泉驿一医院5号门</v>
      </c>
      <c r="J5335" s="26" t="str">
        <f>VLOOKUP(B5335,辅助信息!E:I,4,FALSE)</f>
        <v>孙敏</v>
      </c>
      <c r="K5335" s="26">
        <f>VLOOKUP(J5335,辅助信息!H:I,2,FALSE)</f>
        <v>13617695006</v>
      </c>
      <c r="L5335" s="62" t="str">
        <f>VLOOKUP(B5335,辅助信息!E:J,6,FALSE)</f>
        <v>联系实际收货人（孙敏13617695006）五冶建设送货单,6份材质书,锈货不收，装货前联系收货人核实到场规格,没提前告知进场规格现场不给予接收</v>
      </c>
      <c r="O5335" s="63" t="str">
        <f ca="1">IF(OR(M5335="",N5335&lt;&gt;""),"",MAX(M5335-TODAY(),0))</f>
        <v/>
      </c>
      <c r="P5335" s="63" t="str">
        <f ca="1">IF(M5335="","",IF(N5335&lt;&gt;"",MAX(N5335-M5335,0),IF(TODAY()&gt;M5335,TODAY()-M5335,0)))</f>
        <v/>
      </c>
      <c r="Q5335" s="29" t="str">
        <f>VLOOKUP(B5335,辅助信息!E:M,9,FALSE)</f>
        <v>ZTWM-CDGS-XS-2025-0073-五冶天府-成都怡心湖片区及龙泉驿医院等项目</v>
      </c>
      <c r="R5335" s="29" t="str">
        <f>_xlfn._xlws.FILTER(辅助信息!D:D,辅助信息!E:E=B5335)</f>
        <v>五冶建设龙泉驿一医院配套建设工程</v>
      </c>
    </row>
  </sheetData>
  <protectedRanges>
    <protectedRange sqref="M3348:M3353" name="区域1"/>
  </protectedRanges>
  <autoFilter ref="A1:Q5335">
    <filterColumn colId="2">
      <filters>
        <dateGroupItem year="2025" month="11" day="6"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5" workbookViewId="0">
      <pane xSplit="2" topLeftCell="D1" activePane="topRight" state="frozen"/>
      <selection/>
      <selection pane="topRight" activeCell="E61" sqref="E61"/>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45967</v>
      </c>
      <c r="B2" s="9" t="s">
        <v>575</v>
      </c>
      <c r="C2" s="9" t="str">
        <f>VLOOKUP(D2,辅助信息!A:B,2,FALSE)</f>
        <v>盘螺</v>
      </c>
      <c r="D2" s="9" t="s">
        <v>41</v>
      </c>
    </row>
    <row r="3" spans="1:4">
      <c r="A3" s="12">
        <f ca="1" t="shared" si="0"/>
        <v>45967</v>
      </c>
      <c r="B3" s="9" t="s">
        <v>575</v>
      </c>
      <c r="C3" s="9" t="str">
        <f>VLOOKUP(D3,辅助信息!A:B,2,FALSE)</f>
        <v>螺纹钢</v>
      </c>
      <c r="D3" s="9" t="s">
        <v>27</v>
      </c>
    </row>
    <row r="4" spans="1:4">
      <c r="A4" s="12">
        <f ca="1" t="shared" si="0"/>
        <v>45967</v>
      </c>
      <c r="B4" s="9" t="s">
        <v>575</v>
      </c>
      <c r="C4" s="9" t="str">
        <f>VLOOKUP(D4,辅助信息!A:B,2,FALSE)</f>
        <v>螺纹钢</v>
      </c>
      <c r="D4" s="9" t="s">
        <v>19</v>
      </c>
    </row>
    <row r="5" spans="1:4">
      <c r="A5" s="12">
        <f ca="1" t="shared" si="0"/>
        <v>45967</v>
      </c>
      <c r="B5" s="9" t="s">
        <v>575</v>
      </c>
      <c r="C5" s="9" t="str">
        <f>VLOOKUP(D5,辅助信息!A:B,2,FALSE)</f>
        <v>螺纹钢</v>
      </c>
      <c r="D5" s="9" t="s">
        <v>28</v>
      </c>
    </row>
    <row r="6" spans="1:4">
      <c r="A6" s="12">
        <f ca="1" t="shared" si="0"/>
        <v>45967</v>
      </c>
      <c r="B6" s="9" t="s">
        <v>575</v>
      </c>
      <c r="C6" s="9" t="str">
        <f>VLOOKUP(D6,辅助信息!A:B,2,FALSE)</f>
        <v>螺纹钢</v>
      </c>
      <c r="D6" s="9" t="s">
        <v>52</v>
      </c>
    </row>
    <row r="7" spans="1:4">
      <c r="A7" s="12">
        <f ca="1" t="shared" si="0"/>
        <v>45967</v>
      </c>
      <c r="B7" s="9" t="s">
        <v>575</v>
      </c>
      <c r="C7" s="9" t="str">
        <f>VLOOKUP(D7,辅助信息!A:B,2,FALSE)</f>
        <v>螺纹钢</v>
      </c>
      <c r="D7" s="9" t="s">
        <v>76</v>
      </c>
    </row>
    <row r="8" spans="1:4">
      <c r="A8" s="12">
        <f ca="1" t="shared" si="0"/>
        <v>45967</v>
      </c>
      <c r="B8" s="9" t="s">
        <v>575</v>
      </c>
      <c r="C8" s="9" t="str">
        <f>VLOOKUP(D8,辅助信息!A:B,2,FALSE)</f>
        <v>螺纹钢</v>
      </c>
      <c r="D8" s="9" t="s">
        <v>86</v>
      </c>
    </row>
    <row r="9" spans="1:4">
      <c r="A9" s="12">
        <f ca="1" t="shared" si="0"/>
        <v>45967</v>
      </c>
      <c r="B9" s="9" t="s">
        <v>575</v>
      </c>
      <c r="C9" s="9" t="str">
        <f>VLOOKUP(D9,辅助信息!A:B,2,FALSE)</f>
        <v>螺纹钢</v>
      </c>
      <c r="D9" s="9" t="s">
        <v>82</v>
      </c>
    </row>
    <row r="10" spans="1:4">
      <c r="A10" s="12">
        <f ca="1" t="shared" si="0"/>
        <v>45967</v>
      </c>
      <c r="B10" s="9" t="s">
        <v>575</v>
      </c>
      <c r="C10" s="9" t="str">
        <f>VLOOKUP(D10,辅助信息!A:B,2,FALSE)</f>
        <v>螺纹钢</v>
      </c>
      <c r="D10" s="9" t="s">
        <v>45</v>
      </c>
    </row>
    <row r="11" spans="1:4">
      <c r="A11" s="12">
        <f ca="1" t="shared" si="0"/>
        <v>45967</v>
      </c>
      <c r="B11" s="9" t="s">
        <v>575</v>
      </c>
      <c r="C11" s="9" t="str">
        <f>VLOOKUP(D11,辅助信息!A:B,2,FALSE)</f>
        <v>螺纹钢</v>
      </c>
      <c r="D11" s="9" t="s">
        <v>21</v>
      </c>
    </row>
    <row r="12" ht="18.95" customHeight="1" spans="1:1">
      <c r="A12" s="12">
        <f ca="1" t="shared" si="0"/>
        <v>45967</v>
      </c>
    </row>
    <row r="13" spans="1:4">
      <c r="A13" s="12">
        <f ca="1" t="shared" ref="A13:A26" si="1">TODAY()</f>
        <v>45967</v>
      </c>
      <c r="B13" s="13" t="s">
        <v>576</v>
      </c>
      <c r="C13" s="9" t="str">
        <f>VLOOKUP(D13,辅助信息!A:B,2,FALSE)</f>
        <v>螺纹钢</v>
      </c>
      <c r="D13" s="9" t="s">
        <v>133</v>
      </c>
    </row>
    <row r="14" spans="1:4">
      <c r="A14" s="12">
        <f ca="1" t="shared" si="1"/>
        <v>45967</v>
      </c>
      <c r="B14" s="13" t="s">
        <v>576</v>
      </c>
      <c r="C14" s="9" t="str">
        <f>VLOOKUP(D14,辅助信息!A:B,2,FALSE)</f>
        <v>螺纹钢</v>
      </c>
      <c r="D14" s="9" t="s">
        <v>91</v>
      </c>
    </row>
    <row r="15" spans="1:4">
      <c r="A15" s="12">
        <f ca="1" t="shared" si="1"/>
        <v>45967</v>
      </c>
      <c r="B15" s="13" t="s">
        <v>576</v>
      </c>
      <c r="C15" s="9" t="str">
        <f>VLOOKUP(D15,辅助信息!A:B,2,FALSE)</f>
        <v>螺纹钢</v>
      </c>
      <c r="D15" s="9" t="s">
        <v>77</v>
      </c>
    </row>
    <row r="16" spans="1:4">
      <c r="A16" s="12">
        <f ca="1" t="shared" si="1"/>
        <v>45967</v>
      </c>
      <c r="B16" s="13" t="s">
        <v>576</v>
      </c>
      <c r="C16" s="9" t="str">
        <f>VLOOKUP(D16,辅助信息!A:B,2,FALSE)</f>
        <v>螺纹钢</v>
      </c>
      <c r="D16" s="9" t="s">
        <v>86</v>
      </c>
    </row>
    <row r="17" spans="1:4">
      <c r="A17" s="12">
        <f ca="1" t="shared" si="1"/>
        <v>45967</v>
      </c>
      <c r="B17" s="13" t="s">
        <v>576</v>
      </c>
      <c r="C17" s="9" t="str">
        <f>VLOOKUP(D17,辅助信息!A:B,2,FALSE)</f>
        <v>螺纹钢</v>
      </c>
      <c r="D17" s="9" t="s">
        <v>66</v>
      </c>
    </row>
    <row r="18" spans="1:4">
      <c r="A18" s="12">
        <f ca="1" t="shared" si="1"/>
        <v>45967</v>
      </c>
      <c r="B18" s="13" t="s">
        <v>576</v>
      </c>
      <c r="C18" s="9" t="str">
        <f>VLOOKUP(D18,辅助信息!A:B,2,FALSE)</f>
        <v>螺纹钢</v>
      </c>
      <c r="D18" s="9" t="s">
        <v>82</v>
      </c>
    </row>
    <row r="19" spans="1:4">
      <c r="A19" s="12">
        <f ca="1" t="shared" si="1"/>
        <v>45967</v>
      </c>
      <c r="B19" s="13" t="s">
        <v>576</v>
      </c>
      <c r="C19" s="9" t="str">
        <f>VLOOKUP(D19,辅助信息!A:B,2,FALSE)</f>
        <v>螺纹钢</v>
      </c>
      <c r="D19" s="9" t="s">
        <v>45</v>
      </c>
    </row>
    <row r="20" spans="1:4">
      <c r="A20" s="12">
        <f ca="1" t="shared" si="1"/>
        <v>45967</v>
      </c>
      <c r="B20" s="13" t="s">
        <v>576</v>
      </c>
      <c r="C20" s="9" t="str">
        <f>VLOOKUP(D20,辅助信息!A:B,2,FALSE)</f>
        <v>螺纹钢</v>
      </c>
      <c r="D20" s="9" t="s">
        <v>21</v>
      </c>
    </row>
    <row r="21" spans="1:4">
      <c r="A21" s="12">
        <f ca="1" t="shared" si="1"/>
        <v>45967</v>
      </c>
      <c r="B21" s="13" t="s">
        <v>576</v>
      </c>
      <c r="C21" s="9" t="str">
        <f>VLOOKUP(D21,辅助信息!A:B,2,FALSE)</f>
        <v>螺纹钢</v>
      </c>
      <c r="D21" s="9" t="s">
        <v>58</v>
      </c>
    </row>
    <row r="22" spans="1:4">
      <c r="A22" s="12">
        <f ca="1" t="shared" si="1"/>
        <v>45967</v>
      </c>
      <c r="B22" s="13" t="s">
        <v>576</v>
      </c>
      <c r="C22" s="9" t="str">
        <f>VLOOKUP(D22,辅助信息!A:B,2,FALSE)</f>
        <v>螺纹钢</v>
      </c>
      <c r="D22" s="9" t="s">
        <v>46</v>
      </c>
    </row>
    <row r="23" spans="1:4">
      <c r="A23" s="12">
        <f ca="1" t="shared" si="1"/>
        <v>45967</v>
      </c>
      <c r="B23" s="13" t="s">
        <v>576</v>
      </c>
      <c r="C23" s="9" t="str">
        <f>VLOOKUP(D23,辅助信息!A:B,2,FALSE)</f>
        <v>螺纹钢</v>
      </c>
      <c r="D23" s="9" t="s">
        <v>22</v>
      </c>
    </row>
    <row r="24" spans="1:4">
      <c r="A24" s="12">
        <f ca="1" t="shared" si="1"/>
        <v>45967</v>
      </c>
      <c r="B24" s="13" t="s">
        <v>576</v>
      </c>
      <c r="C24" s="9" t="str">
        <f>VLOOKUP(D24,辅助信息!A:B,2,FALSE)</f>
        <v>螺纹钢</v>
      </c>
      <c r="D24" s="9" t="s">
        <v>181</v>
      </c>
    </row>
    <row r="25" spans="1:4">
      <c r="A25" s="12">
        <f ca="1" t="shared" si="1"/>
        <v>45967</v>
      </c>
      <c r="B25" s="13" t="s">
        <v>576</v>
      </c>
      <c r="C25" s="9" t="str">
        <f>VLOOKUP(D25,辅助信息!A:B,2,FALSE)</f>
        <v>螺纹钢</v>
      </c>
      <c r="D25" s="9" t="s">
        <v>182</v>
      </c>
    </row>
    <row r="26" spans="1:4">
      <c r="A26" s="12">
        <f ca="1" t="shared" si="1"/>
        <v>45967</v>
      </c>
      <c r="B26" s="9" t="s">
        <v>577</v>
      </c>
      <c r="C26" s="9" t="str">
        <f>VLOOKUP(D26,辅助信息!A:B,2,FALSE)</f>
        <v>盘螺</v>
      </c>
      <c r="D26" s="9" t="s">
        <v>49</v>
      </c>
    </row>
    <row r="27" spans="1:4">
      <c r="A27" s="12">
        <f ca="1" t="shared" ref="A27:A36" si="2">TODAY()</f>
        <v>45967</v>
      </c>
      <c r="B27" s="9" t="s">
        <v>577</v>
      </c>
      <c r="C27" s="9" t="str">
        <f>VLOOKUP(D27,辅助信息!A:B,2,FALSE)</f>
        <v>盘螺</v>
      </c>
      <c r="D27" s="9" t="s">
        <v>40</v>
      </c>
    </row>
    <row r="28" spans="1:4">
      <c r="A28" s="12">
        <f ca="1" t="shared" si="2"/>
        <v>45967</v>
      </c>
      <c r="B28" s="9" t="s">
        <v>577</v>
      </c>
      <c r="C28" s="9" t="str">
        <f>VLOOKUP(D28,辅助信息!A:B,2,FALSE)</f>
        <v>盘螺</v>
      </c>
      <c r="D28" s="9" t="s">
        <v>41</v>
      </c>
    </row>
    <row r="29" spans="1:4">
      <c r="A29" s="12">
        <f ca="1" t="shared" si="2"/>
        <v>45967</v>
      </c>
      <c r="B29" s="9" t="s">
        <v>577</v>
      </c>
      <c r="C29" s="9" t="str">
        <f>VLOOKUP(D29,辅助信息!A:B,2,FALSE)</f>
        <v>盘螺</v>
      </c>
      <c r="D29" s="9" t="s">
        <v>26</v>
      </c>
    </row>
    <row r="30" spans="1:4">
      <c r="A30" s="12">
        <f ca="1" t="shared" si="2"/>
        <v>45967</v>
      </c>
      <c r="B30" s="9" t="s">
        <v>577</v>
      </c>
      <c r="C30" s="9" t="e">
        <f>VLOOKUP(D30,辅助信息!A:B,2,FALSE)</f>
        <v>#N/A</v>
      </c>
      <c r="D30" s="9" t="s">
        <v>578</v>
      </c>
    </row>
    <row r="31" spans="1:4">
      <c r="A31" s="12">
        <f ca="1" t="shared" si="2"/>
        <v>45967</v>
      </c>
      <c r="B31" s="9" t="s">
        <v>577</v>
      </c>
      <c r="C31" s="9" t="str">
        <f>VLOOKUP(D31,辅助信息!A:B,2,FALSE)</f>
        <v>螺纹钢</v>
      </c>
      <c r="D31" s="9" t="s">
        <v>27</v>
      </c>
    </row>
    <row r="32" spans="1:4">
      <c r="A32" s="12">
        <f ca="1" t="shared" si="2"/>
        <v>45967</v>
      </c>
      <c r="B32" s="9" t="s">
        <v>577</v>
      </c>
      <c r="C32" s="9" t="str">
        <f>VLOOKUP(D32,辅助信息!A:B,2,FALSE)</f>
        <v>螺纹钢</v>
      </c>
      <c r="D32" s="9" t="s">
        <v>19</v>
      </c>
    </row>
    <row r="33" spans="1:4">
      <c r="A33" s="12">
        <f ca="1" t="shared" si="2"/>
        <v>45967</v>
      </c>
      <c r="B33" s="9" t="s">
        <v>577</v>
      </c>
      <c r="C33" s="9" t="str">
        <f>VLOOKUP(D33,辅助信息!A:B,2,FALSE)</f>
        <v>螺纹钢</v>
      </c>
      <c r="D33" s="9" t="s">
        <v>32</v>
      </c>
    </row>
    <row r="34" spans="1:4">
      <c r="A34" s="12">
        <f ca="1" t="shared" si="2"/>
        <v>45967</v>
      </c>
      <c r="B34" s="9" t="s">
        <v>577</v>
      </c>
      <c r="C34" s="9" t="str">
        <f>VLOOKUP(D34,辅助信息!A:B,2,FALSE)</f>
        <v>螺纹钢</v>
      </c>
      <c r="D34" s="9" t="s">
        <v>33</v>
      </c>
    </row>
    <row r="35" spans="1:4">
      <c r="A35" s="12">
        <f ca="1" t="shared" si="2"/>
        <v>45967</v>
      </c>
      <c r="B35" s="9" t="s">
        <v>577</v>
      </c>
      <c r="C35" s="9" t="str">
        <f>VLOOKUP(D35,辅助信息!A:B,2,FALSE)</f>
        <v>螺纹钢</v>
      </c>
      <c r="D35" s="9" t="s">
        <v>28</v>
      </c>
    </row>
    <row r="36" spans="1:4">
      <c r="A36" s="12">
        <f ca="1" t="shared" si="2"/>
        <v>45967</v>
      </c>
      <c r="B36" s="9" t="s">
        <v>577</v>
      </c>
      <c r="C36" s="9" t="str">
        <f>VLOOKUP(D36,辅助信息!A:B,2,FALSE)</f>
        <v>螺纹钢</v>
      </c>
      <c r="D36" s="9" t="s">
        <v>18</v>
      </c>
    </row>
    <row r="37" spans="1:4">
      <c r="A37" s="12">
        <f ca="1" t="shared" ref="A37:A46" si="3">TODAY()</f>
        <v>45967</v>
      </c>
      <c r="B37" s="9" t="s">
        <v>577</v>
      </c>
      <c r="C37" s="9" t="str">
        <f>VLOOKUP(D37,辅助信息!A:B,2,FALSE)</f>
        <v>螺纹钢</v>
      </c>
      <c r="D37" s="9" t="s">
        <v>65</v>
      </c>
    </row>
    <row r="38" spans="1:4">
      <c r="A38" s="12">
        <f ca="1" t="shared" si="3"/>
        <v>45967</v>
      </c>
      <c r="B38" s="9" t="s">
        <v>577</v>
      </c>
      <c r="C38" s="9" t="str">
        <f>VLOOKUP(D38,辅助信息!A:B,2,FALSE)</f>
        <v>螺纹钢</v>
      </c>
      <c r="D38" s="9" t="s">
        <v>52</v>
      </c>
    </row>
    <row r="39" spans="1:4">
      <c r="A39" s="12">
        <f ca="1" t="shared" si="3"/>
        <v>45967</v>
      </c>
      <c r="B39" s="9" t="s">
        <v>577</v>
      </c>
      <c r="C39" s="9" t="str">
        <f>VLOOKUP(D39,辅助信息!A:B,2,FALSE)</f>
        <v>螺纹钢</v>
      </c>
      <c r="D39" s="9" t="s">
        <v>111</v>
      </c>
    </row>
    <row r="40" spans="1:4">
      <c r="A40" s="12">
        <f ca="1" t="shared" si="3"/>
        <v>45967</v>
      </c>
      <c r="B40" s="9" t="s">
        <v>577</v>
      </c>
      <c r="C40" s="9" t="str">
        <f>VLOOKUP(D40,辅助信息!A:B,2,FALSE)</f>
        <v>螺纹钢</v>
      </c>
      <c r="D40" s="9" t="s">
        <v>76</v>
      </c>
    </row>
    <row r="41" spans="1:4">
      <c r="A41" s="12">
        <f ca="1" t="shared" si="3"/>
        <v>45967</v>
      </c>
      <c r="B41" s="9" t="s">
        <v>577</v>
      </c>
      <c r="C41" s="9" t="str">
        <f>VLOOKUP(D41,辅助信息!A:B,2,FALSE)</f>
        <v>螺纹钢</v>
      </c>
      <c r="D41" s="9" t="s">
        <v>90</v>
      </c>
    </row>
    <row r="42" spans="1:4">
      <c r="A42" s="12">
        <f ca="1" t="shared" si="3"/>
        <v>45967</v>
      </c>
      <c r="B42" s="9" t="s">
        <v>577</v>
      </c>
      <c r="C42" s="9" t="str">
        <f>VLOOKUP(D42,辅助信息!A:B,2,FALSE)</f>
        <v>螺纹钢</v>
      </c>
      <c r="D42" s="9" t="s">
        <v>130</v>
      </c>
    </row>
    <row r="43" spans="1:4">
      <c r="A43" s="12">
        <f ca="1" t="shared" si="3"/>
        <v>45967</v>
      </c>
      <c r="B43" s="9" t="s">
        <v>577</v>
      </c>
      <c r="C43" s="9" t="str">
        <f>VLOOKUP(D43,辅助信息!A:B,2,FALSE)</f>
        <v>螺纹钢</v>
      </c>
      <c r="D43" s="9" t="s">
        <v>133</v>
      </c>
    </row>
    <row r="44" spans="1:4">
      <c r="A44" s="12">
        <f ca="1" t="shared" si="3"/>
        <v>45967</v>
      </c>
      <c r="B44" s="9" t="s">
        <v>577</v>
      </c>
      <c r="C44" s="9" t="str">
        <f>VLOOKUP(D44,辅助信息!A:B,2,FALSE)</f>
        <v>螺纹钢</v>
      </c>
      <c r="D44" s="9" t="s">
        <v>91</v>
      </c>
    </row>
    <row r="45" spans="1:4">
      <c r="A45" s="12">
        <f ca="1" t="shared" si="3"/>
        <v>45967</v>
      </c>
      <c r="B45" s="9" t="s">
        <v>577</v>
      </c>
      <c r="C45" s="9" t="str">
        <f>VLOOKUP(D45,辅助信息!A:B,2,FALSE)</f>
        <v>螺纹钢</v>
      </c>
      <c r="D45" s="9" t="s">
        <v>77</v>
      </c>
    </row>
    <row r="46" spans="1:4">
      <c r="A46" s="12">
        <f ca="1" t="shared" si="3"/>
        <v>45967</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(武汉电气化局成达万高铁强电项目-重庆开州)重庆市开州区岳溪镇中心幼儿园东南46米</v>
      </c>
      <c r="H9364" s="2" t="str">
        <f>'[1]2025年已发货'!H:H</f>
        <v>杨开洪</v>
      </c>
      <c r="I9364" s="2">
        <f>'[1]2025年已发货'!I:I</f>
        <v>18628900044</v>
      </c>
      <c r="J9364" s="2" t="str">
        <f>_xlfn._xlws.FILTER(辅助信息!D:D,辅助信息!G:G=G9364)</f>
        <v>武汉电气化局成达万高铁强电项目</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(武汉电气化局成达万高铁强电项目-重庆开州)重庆市开州区岳溪镇中心幼儿园东南46米</v>
      </c>
      <c r="H9365" s="2" t="str">
        <f>'[1]2025年已发货'!H:H</f>
        <v>杨开洪</v>
      </c>
      <c r="I9365" s="2">
        <f>'[1]2025年已发货'!I:I</f>
        <v>18628900044</v>
      </c>
      <c r="J9365" s="2" t="str">
        <f>_xlfn._xlws.FILTER(辅助信息!D:D,辅助信息!G:G=G9365)</f>
        <v>武汉电气化局成达万高铁强电项目</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(武汉电气化局成达万高铁强电项目-重庆开州)重庆市开州区岳溪镇中心幼儿园东南46米</v>
      </c>
      <c r="H9366" s="2" t="str">
        <f>'[1]2025年已发货'!H:H</f>
        <v>杨开洪</v>
      </c>
      <c r="I9366" s="2">
        <f>'[1]2025年已发货'!I:I</f>
        <v>18628900044</v>
      </c>
      <c r="J9366" s="2" t="str">
        <f>_xlfn._xlws.FILTER(辅助信息!D:D,辅助信息!G:G=G9366)</f>
        <v>武汉电气化局成达万高铁强电项目</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(武汉电气化局成达万高铁强电项目-重庆开州)重庆市开州区岳溪镇中心幼儿园东南46米</v>
      </c>
      <c r="H9367" s="2" t="str">
        <f>'[1]2025年已发货'!H:H</f>
        <v>杨开洪</v>
      </c>
      <c r="I9367" s="2">
        <f>'[1]2025年已发货'!I:I</f>
        <v>18628900044</v>
      </c>
      <c r="J9367" s="2" t="str">
        <f>_xlfn._xlws.FILTER(辅助信息!D:D,辅助信息!G:G=G9367)</f>
        <v>武汉电气化局成达万高铁强电项目</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2025-11-06T07:01:44Z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