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汇总计划!$A$1:$Q$1401</definedName>
    <definedName name="_xlnm._FilterDatabase" localSheetId="3" hidden="1">物流明细!$A$1:$K$415</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<sst xmlns="http://schemas.openxmlformats.org/spreadsheetml/2006/main" count="6811" uniqueCount="478">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</sst>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42">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righ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178" fontId="15" fillId="0" borderId="0" xfId="0" applyNumberFormat="1" applyFont="1" applyAlignment="1">
      <alignment horizontal="righ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xf numFmtId="0" fontId="7"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13"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row r="2796">
          <cell r="C2796" t="str">
            <v>HRB400E Φ6</v>
          </cell>
        </row>
        <row r="2796">
          <cell r="E2796">
            <v>12</v>
          </cell>
          <cell r="F2796">
            <v>45779</v>
          </cell>
          <cell r="G2796" t="str">
            <v>(五冶钢构医学科学产业园建设项目房建三部-管网总坪)四川省南充市顺庆区搬罾街道学府大道二段</v>
          </cell>
          <cell r="H2796" t="str">
            <v>郑林</v>
          </cell>
        </row>
        <row r="2797">
          <cell r="C2797" t="str">
            <v>HRB400E Φ10</v>
          </cell>
        </row>
        <row r="2797">
          <cell r="E2797">
            <v>10</v>
          </cell>
          <cell r="F2797">
            <v>45779</v>
          </cell>
          <cell r="G2797" t="str">
            <v>(五冶钢构医学科学产业园建设项目房建三部-管网总坪)四川省南充市顺庆区搬罾街道学府大道二段</v>
          </cell>
          <cell r="H2797" t="str">
            <v>郑林</v>
          </cell>
        </row>
        <row r="2798">
          <cell r="C2798" t="str">
            <v>HRB400E Φ12 9m</v>
          </cell>
        </row>
        <row r="2798">
          <cell r="E2798">
            <v>13</v>
          </cell>
          <cell r="F2798">
            <v>45779</v>
          </cell>
          <cell r="G2798" t="str">
            <v>(五冶钢构医学科学产业园建设项目房建三部-管网总坪)四川省南充市顺庆区搬罾街道学府大道二段</v>
          </cell>
          <cell r="H2798" t="str">
            <v>郑林</v>
          </cell>
        </row>
        <row r="2799">
          <cell r="C2799" t="str">
            <v>HRB400E Φ14 9m</v>
          </cell>
        </row>
        <row r="2799">
          <cell r="E2799">
            <v>3</v>
          </cell>
          <cell r="F2799">
            <v>45779</v>
          </cell>
          <cell r="G2799" t="str">
            <v>（五冶钢构宜宾高县月江镇建设项目）  四川省宜宾市高县月江镇刚记超市斜对面(还阳组团沪碳二期项目)</v>
          </cell>
          <cell r="H2799" t="str">
            <v>张朝亮</v>
          </cell>
        </row>
        <row r="2800">
          <cell r="C2800" t="str">
            <v>HRB400E Φ18 9m</v>
          </cell>
        </row>
        <row r="2800">
          <cell r="E2800">
            <v>6</v>
          </cell>
          <cell r="F2800">
            <v>45779</v>
          </cell>
          <cell r="G2800" t="str">
            <v>（五冶钢构宜宾高县月江镇建设项目）  四川省宜宾市高县月江镇刚记超市斜对面(还阳组团沪碳二期项目)</v>
          </cell>
          <cell r="H2800" t="str">
            <v>张朝亮</v>
          </cell>
        </row>
        <row r="2801">
          <cell r="C2801" t="str">
            <v>HRB400E Φ10</v>
          </cell>
        </row>
        <row r="2801">
          <cell r="E2801">
            <v>10</v>
          </cell>
          <cell r="F2801">
            <v>45779</v>
          </cell>
          <cell r="G2801" t="str">
            <v>(五冶钢构宜宾高县月江镇建设项目-2)四川省宜宾市高县月江镇高县宜宾保润汽车维修服务有限公司西南(S436西)(污水管网项目)</v>
          </cell>
          <cell r="H2801" t="str">
            <v>张朝亮</v>
          </cell>
        </row>
        <row r="2802">
          <cell r="C2802" t="str">
            <v>HRB400E Φ16 9m</v>
          </cell>
        </row>
        <row r="2802">
          <cell r="E2802">
            <v>18</v>
          </cell>
          <cell r="F2802">
            <v>45779</v>
          </cell>
          <cell r="G2802" t="str">
            <v>(五冶钢构宜宾高县月江镇建设项目-2)四川省宜宾市高县月江镇高县宜宾保润汽车维修服务有限公司西南(S436西)(污水管网项目)</v>
          </cell>
          <cell r="H2802" t="str">
            <v>张朝亮</v>
          </cell>
        </row>
        <row r="2803">
          <cell r="C2803" t="str">
            <v>HPB300Ф8</v>
          </cell>
        </row>
        <row r="2803">
          <cell r="E2803">
            <v>35</v>
          </cell>
          <cell r="F2803">
            <v>45779</v>
          </cell>
          <cell r="G2803" t="str">
            <v>（中铁一局四公司康新高速TJ1-1标雅加梗隧道）四川省甘孜州康定市雅加梗</v>
          </cell>
          <cell r="H2803" t="str">
            <v>范国义</v>
          </cell>
        </row>
        <row r="2804">
          <cell r="C2804" t="str">
            <v>HRB400E Φ10</v>
          </cell>
        </row>
        <row r="2804">
          <cell r="E2804">
            <v>35</v>
          </cell>
          <cell r="F2804">
            <v>45780</v>
          </cell>
          <cell r="G2804" t="str">
            <v>中铁建工集团贵州有限公司水城古镇改造工程(荷谐园三期)设计施工总承包项目部</v>
          </cell>
          <cell r="H2804" t="str">
            <v>陈国旺</v>
          </cell>
        </row>
        <row r="2805">
          <cell r="C2805" t="str">
            <v>HRB400E Φ25 9m</v>
          </cell>
        </row>
        <row r="2805">
          <cell r="E2805">
            <v>10</v>
          </cell>
          <cell r="F2805">
            <v>45780</v>
          </cell>
          <cell r="G2805" t="str">
            <v>（十九冶-华电重庆奉节）重庆市奉节县康乐镇七星村</v>
          </cell>
          <cell r="H2805" t="str">
            <v>岑甲乐</v>
          </cell>
        </row>
        <row r="2806">
          <cell r="C2806" t="str">
            <v>HRB400E Φ12 9m</v>
          </cell>
        </row>
        <row r="2806">
          <cell r="E2806">
            <v>21</v>
          </cell>
          <cell r="F2806">
            <v>45780</v>
          </cell>
          <cell r="G2806" t="str">
            <v>（华西简阳西城嘉苑）四川省成都市简阳市简城街道高屋村</v>
          </cell>
          <cell r="H2806" t="str">
            <v>张瀚镭</v>
          </cell>
        </row>
        <row r="2807">
          <cell r="C2807" t="str">
            <v>HRB400E Φ14 9m</v>
          </cell>
        </row>
        <row r="2807">
          <cell r="E2807">
            <v>9</v>
          </cell>
          <cell r="F2807">
            <v>45780</v>
          </cell>
          <cell r="G2807" t="str">
            <v>（华西简阳西城嘉苑）四川省成都市简阳市简城街道高屋村</v>
          </cell>
          <cell r="H2807" t="str">
            <v>张瀚镭</v>
          </cell>
        </row>
        <row r="2808">
          <cell r="C2808" t="str">
            <v>HRB400E Φ16 9m</v>
          </cell>
        </row>
        <row r="2808">
          <cell r="E2808">
            <v>63</v>
          </cell>
          <cell r="F2808">
            <v>45780</v>
          </cell>
          <cell r="G2808" t="str">
            <v>（华西简阳西城嘉苑）四川省成都市简阳市简城街道高屋村</v>
          </cell>
          <cell r="H2808" t="str">
            <v>张瀚镭</v>
          </cell>
        </row>
        <row r="2809">
          <cell r="C2809" t="str">
            <v>HRB400E Φ20 9m</v>
          </cell>
        </row>
        <row r="2809">
          <cell r="E2809">
            <v>9</v>
          </cell>
          <cell r="F2809">
            <v>45780</v>
          </cell>
          <cell r="G2809" t="str">
            <v>（华西简阳西城嘉苑）四川省成都市简阳市简城街道高屋村</v>
          </cell>
          <cell r="H2809" t="str">
            <v>张瀚镭</v>
          </cell>
        </row>
        <row r="2810">
          <cell r="C2810" t="str">
            <v>HRB400E Φ22 9m</v>
          </cell>
        </row>
        <row r="2810">
          <cell r="E2810">
            <v>6</v>
          </cell>
          <cell r="F2810">
            <v>45780</v>
          </cell>
          <cell r="G2810" t="str">
            <v>（华西简阳西城嘉苑）四川省成都市简阳市简城街道高屋村</v>
          </cell>
          <cell r="H2810" t="str">
            <v>张瀚镭</v>
          </cell>
        </row>
        <row r="2811">
          <cell r="C2811" t="str">
            <v>HRB400E Φ12 9m</v>
          </cell>
        </row>
        <row r="2811">
          <cell r="E2811">
            <v>21</v>
          </cell>
          <cell r="F2811">
            <v>45780</v>
          </cell>
          <cell r="G2811" t="str">
            <v>（商投建工达州中医药科技园-4工区-11号楼）达州市通川区达州中医药职业学院犀牛大道北段</v>
          </cell>
          <cell r="H2811" t="str">
            <v>张扬</v>
          </cell>
        </row>
        <row r="2812">
          <cell r="C2812" t="str">
            <v>HRB400E Φ18 9m</v>
          </cell>
        </row>
        <row r="2812">
          <cell r="E2812">
            <v>30</v>
          </cell>
          <cell r="F2812">
            <v>45780</v>
          </cell>
          <cell r="G2812" t="str">
            <v>（商投建工达州中医药科技园-4工区-11号楼）达州市通川区达州中医药职业学院犀牛大道北段</v>
          </cell>
          <cell r="H2812" t="str">
            <v>张扬</v>
          </cell>
        </row>
        <row r="2813">
          <cell r="C2813" t="str">
            <v>HPB300 Φ8</v>
          </cell>
        </row>
        <row r="2813">
          <cell r="E2813">
            <v>2.5</v>
          </cell>
          <cell r="F2813">
            <v>45780</v>
          </cell>
          <cell r="G2813" t="str">
            <v>(五冶钢构医学科学产业园建设项目房建二部-网羽馆（6-5）)四川省南充市顺庆区搬罾街道学府大道二段</v>
          </cell>
          <cell r="H2813" t="str">
            <v>安南</v>
          </cell>
        </row>
        <row r="2814">
          <cell r="C2814" t="str">
            <v>HRB400E Φ12 9m</v>
          </cell>
        </row>
        <row r="2814">
          <cell r="E2814">
            <v>33</v>
          </cell>
          <cell r="F2814">
            <v>45780</v>
          </cell>
          <cell r="G2814" t="str">
            <v>(五冶钢构医学科学产业园建设项目房建二部-网羽馆（6-5）)四川省南充市顺庆区搬罾街道学府大道二段</v>
          </cell>
          <cell r="H2814" t="str">
            <v>安南</v>
          </cell>
        </row>
        <row r="2815">
          <cell r="C2815" t="str">
            <v>HRB500EФ14*9m</v>
          </cell>
        </row>
        <row r="2815">
          <cell r="E2815">
            <v>30</v>
          </cell>
          <cell r="F2815">
            <v>45780</v>
          </cell>
          <cell r="G2815" t="str">
            <v>（中核中原-温江北林医养综合体项目）四川省成都市温江区万春大道第三人民医院东</v>
          </cell>
          <cell r="H2815" t="str">
            <v>蔡杰</v>
          </cell>
        </row>
        <row r="2816">
          <cell r="C2816" t="str">
            <v>HRB500EФ16*9m</v>
          </cell>
        </row>
        <row r="2816">
          <cell r="E2816">
            <v>30</v>
          </cell>
          <cell r="F2816">
            <v>45780</v>
          </cell>
          <cell r="G2816" t="str">
            <v>（中核中原-温江北林医养综合体项目）四川省成都市温江区万春大道第三人民医院东</v>
          </cell>
          <cell r="H2816" t="str">
            <v>蔡杰</v>
          </cell>
        </row>
        <row r="2817">
          <cell r="C2817" t="str">
            <v>HRB500EФ28*12m</v>
          </cell>
        </row>
        <row r="2817">
          <cell r="E2817">
            <v>12</v>
          </cell>
          <cell r="F2817">
            <v>45780</v>
          </cell>
          <cell r="G2817" t="str">
            <v>（中核中原-温江北林医养综合体项目）四川省成都市温江区万春大道第三人民医院东</v>
          </cell>
          <cell r="H2817" t="str">
            <v>蔡杰</v>
          </cell>
        </row>
        <row r="2818">
          <cell r="C2818" t="str">
            <v>HRB400E Φ32 9m</v>
          </cell>
        </row>
        <row r="2818">
          <cell r="E2818">
            <v>18</v>
          </cell>
          <cell r="F2818">
            <v>45780</v>
          </cell>
          <cell r="G2818" t="str">
            <v>（十九冶-华电重庆奉节）重庆市奉节县康乐镇七星村</v>
          </cell>
          <cell r="H2818" t="str">
            <v>岑甲乐</v>
          </cell>
        </row>
        <row r="2819">
          <cell r="C2819" t="str">
            <v>HRB400E Φ8</v>
          </cell>
        </row>
        <row r="2819">
          <cell r="E2819">
            <v>37.5</v>
          </cell>
          <cell r="F2819">
            <v>45780</v>
          </cell>
          <cell r="G2819" t="str">
            <v>（十九冶-华电重庆奉节）重庆市奉节县康乐镇七星村</v>
          </cell>
          <cell r="H2819" t="str">
            <v>岑甲乐</v>
          </cell>
        </row>
        <row r="2820">
          <cell r="C2820" t="str">
            <v>HRB400E Φ12 9m</v>
          </cell>
        </row>
        <row r="2820">
          <cell r="E2820">
            <v>9</v>
          </cell>
          <cell r="F2820">
            <v>45780</v>
          </cell>
          <cell r="G2820" t="str">
            <v>（十九冶-华电重庆奉节）重庆市奉节县康乐镇七星村</v>
          </cell>
          <cell r="H2820" t="str">
            <v>岑甲乐</v>
          </cell>
        </row>
        <row r="2821">
          <cell r="C2821" t="str">
            <v>HRB400E Φ14 9m</v>
          </cell>
        </row>
        <row r="2821">
          <cell r="E2821">
            <v>15</v>
          </cell>
          <cell r="F2821">
            <v>45780</v>
          </cell>
          <cell r="G2821" t="str">
            <v>（十九冶-华电重庆奉节）重庆市奉节县康乐镇七星村</v>
          </cell>
          <cell r="H2821" t="str">
            <v>岑甲乐</v>
          </cell>
        </row>
        <row r="2822">
          <cell r="C2822" t="str">
            <v>HRB400E Φ16 9m</v>
          </cell>
        </row>
        <row r="2822">
          <cell r="E2822">
            <v>9</v>
          </cell>
          <cell r="F2822">
            <v>45780</v>
          </cell>
          <cell r="G2822" t="str">
            <v>（十九冶-华电重庆奉节）重庆市奉节县康乐镇七星村</v>
          </cell>
          <cell r="H2822" t="str">
            <v>岑甲乐</v>
          </cell>
        </row>
        <row r="2823">
          <cell r="C2823" t="str">
            <v>HRB400E Φ20 9m</v>
          </cell>
        </row>
        <row r="2823">
          <cell r="E2823">
            <v>21</v>
          </cell>
          <cell r="F2823">
            <v>45780</v>
          </cell>
          <cell r="G2823" t="str">
            <v>（十九冶-华电重庆奉节）重庆市奉节县康乐镇七星村</v>
          </cell>
          <cell r="H2823" t="str">
            <v>岑甲乐</v>
          </cell>
        </row>
        <row r="2824">
          <cell r="C2824" t="str">
            <v>HRB400E Φ22 9m</v>
          </cell>
        </row>
        <row r="2824">
          <cell r="E2824">
            <v>36</v>
          </cell>
          <cell r="F2824">
            <v>45780</v>
          </cell>
          <cell r="G2824" t="str">
            <v>（十九冶-华电重庆奉节）重庆市奉节县康乐镇七星村</v>
          </cell>
          <cell r="H2824" t="str">
            <v>岑甲乐</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401"/>
  <sheetViews>
    <sheetView tabSelected="1" workbookViewId="0">
      <pane ySplit="1" topLeftCell="A1321" activePane="bottomLeft" state="frozen"/>
      <selection/>
      <selection pane="bottomLeft" activeCell="I1392" sqref="I1392"/>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4.375" style="67" customWidth="1"/>
    <col min="18" max="18" width="4.625" style="68" customWidth="1"/>
    <col min="19" max="16384" width="8.89166666666667" style="34" customWidth="1"/>
  </cols>
  <sheetData>
    <row r="1" s="61" customFormat="1" ht="24" customHeight="1" spans="1:18">
      <c r="A1" s="69"/>
      <c r="B1" s="70" t="s">
        <v>0</v>
      </c>
      <c r="C1" s="71" t="s">
        <v>1</v>
      </c>
      <c r="D1" s="71" t="s">
        <v>2</v>
      </c>
      <c r="E1" s="70" t="s">
        <v>3</v>
      </c>
      <c r="F1" s="70" t="s">
        <v>4</v>
      </c>
      <c r="G1" s="72" t="s">
        <v>5</v>
      </c>
      <c r="H1" s="73" t="s">
        <v>6</v>
      </c>
      <c r="I1" s="69" t="s">
        <v>7</v>
      </c>
      <c r="J1" s="69" t="s">
        <v>8</v>
      </c>
      <c r="K1" s="69" t="s">
        <v>9</v>
      </c>
      <c r="L1" s="79" t="s">
        <v>10</v>
      </c>
      <c r="M1" s="80" t="s">
        <v>11</v>
      </c>
      <c r="N1" s="81" t="s">
        <v>12</v>
      </c>
      <c r="O1" s="81" t="s">
        <v>13</v>
      </c>
      <c r="P1" s="81" t="s">
        <v>14</v>
      </c>
      <c r="Q1" s="88" t="s">
        <v>15</v>
      </c>
      <c r="R1" s="89"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90"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3"/>
      <c r="B133" s="91" t="s">
        <v>56</v>
      </c>
      <c r="C133" s="92">
        <v>45661</v>
      </c>
      <c r="D133" s="91" t="str">
        <f>VLOOKUP(B133,辅助信息!E:K,7,FALSE)</f>
        <v>JWDDCD2025011400164</v>
      </c>
      <c r="E133" s="91" t="str">
        <f>VLOOKUP(F133,辅助信息!A:B,2,FALSE)</f>
        <v>螺纹钢</v>
      </c>
      <c r="F133" s="91" t="s">
        <v>22</v>
      </c>
      <c r="G133" s="93">
        <v>12</v>
      </c>
      <c r="H133" s="93" t="e">
        <f>_xlfn._xlws.FILTER(#REF!,#REF!&amp;#REF!&amp;#REF!&amp;#REF!=C133&amp;F133&amp;I133&amp;J133,"未发货")</f>
        <v>#REF!</v>
      </c>
      <c r="I133" s="91" t="str">
        <f>VLOOKUP(B133,辅助信息!E:I,3,FALSE)</f>
        <v>（商投建工达州中医药科技园-4工区-7号楼）达州市通川区达州中医药职业学院犀牛大道北段</v>
      </c>
      <c r="J133" s="91" t="str">
        <f>VLOOKUP(B133,辅助信息!E:I,4,FALSE)</f>
        <v>张扬</v>
      </c>
      <c r="K133" s="91">
        <f>VLOOKUP(J133,辅助信息!H:I,2,FALSE)</f>
        <v>18381904567</v>
      </c>
      <c r="L133" s="63"/>
      <c r="M133" s="63"/>
      <c r="N133" s="63"/>
      <c r="O133" s="63"/>
      <c r="P133" s="63"/>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4" t="str">
        <f>VLOOKUP(B134,辅助信息!E:J,6,FALSE)</f>
        <v>送货单：送货单位：南充思临新材料科技有限公司,收货单位：五冶集团川北(南充)建设有限公司,项目名称：南充医学科学产业园,送货车型13米,装货前联系收货人核实到场规格</v>
      </c>
      <c r="M134" s="94"/>
      <c r="N134" s="94"/>
      <c r="O134" s="94"/>
      <c r="P134" s="94"/>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3"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4" t="str">
        <f>VLOOKUP(B174,辅助信息!E:J,6,FALSE)</f>
        <v>送货单：送货单位：南充思临新材料科技有限公司,收货单位：五冶集团川北(南充)建设有限公司,项目名称：南充医学科学产业园,送货车型13米,装货前联系收货人核实到场规格</v>
      </c>
      <c r="M174" s="94"/>
      <c r="N174" s="94"/>
      <c r="O174" s="94"/>
      <c r="P174" s="94"/>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4" t="str">
        <f>VLOOKUP(B185,辅助信息!E:J,6,FALSE)</f>
        <v>五冶建设送货单,4份材质书,送货车型9.6米,装货前联系收货人核实到场规格,没提前告知进场规格现场不给予接收</v>
      </c>
      <c r="M185" s="94"/>
      <c r="N185" s="94"/>
      <c r="O185" s="94"/>
      <c r="P185" s="94"/>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4" t="str">
        <f>VLOOKUP(B186,辅助信息!E:J,6,FALSE)</f>
        <v>五冶建设送货单,4份材质书,送货车型13米,装货前联系收货人核实到场规格,没提前告知进场规格现场不给予接收</v>
      </c>
      <c r="M186" s="94"/>
      <c r="N186" s="94"/>
      <c r="O186" s="94"/>
      <c r="P186" s="94"/>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90"/>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4" t="str">
        <f>VLOOKUP(B200,辅助信息!E:J,6,FALSE)</f>
        <v>对方卸车</v>
      </c>
      <c r="M200" s="94"/>
      <c r="N200" s="94"/>
      <c r="O200" s="94"/>
      <c r="P200" s="94"/>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5">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91" t="s">
        <v>56</v>
      </c>
      <c r="C232" s="92">
        <v>45667</v>
      </c>
      <c r="D232" s="91" t="str">
        <f>VLOOKUP(B232,辅助信息!E:K,7,FALSE)</f>
        <v>JWDDCD2025011400164</v>
      </c>
      <c r="E232" s="91" t="str">
        <f>VLOOKUP(F232,辅助信息!A:B,2,FALSE)</f>
        <v>螺纹钢</v>
      </c>
      <c r="F232" s="91" t="s">
        <v>46</v>
      </c>
      <c r="G232" s="93">
        <v>9</v>
      </c>
      <c r="H232" s="93" t="e">
        <f>_xlfn._xlws.FILTER(#REF!,#REF!&amp;#REF!&amp;#REF!&amp;#REF!=C232&amp;F232&amp;I232&amp;J232,"未发货")</f>
        <v>#REF!</v>
      </c>
      <c r="I232" s="91" t="str">
        <f>VLOOKUP(B232,辅助信息!E:I,3,FALSE)</f>
        <v>（商投建工达州中医药科技园-4工区-7号楼）达州市通川区达州中医药职业学院犀牛大道北段</v>
      </c>
      <c r="J232" s="91" t="str">
        <f>VLOOKUP(B232,辅助信息!E:I,4,FALSE)</f>
        <v>张扬</v>
      </c>
      <c r="K232" s="91">
        <f>VLOOKUP(J232,辅助信息!H:I,2,FALSE)</f>
        <v>18381904567</v>
      </c>
      <c r="L232" s="63"/>
      <c r="M232" s="63"/>
      <c r="N232" s="63"/>
      <c r="O232" s="63"/>
      <c r="P232" s="63"/>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6"/>
      <c r="M233" s="63"/>
      <c r="N233" s="63"/>
      <c r="O233" s="63"/>
      <c r="P233" s="63"/>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3"/>
      <c r="N235" s="63"/>
      <c r="O235" s="63"/>
      <c r="P235" s="63"/>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3"/>
      <c r="N236" s="63"/>
      <c r="O236" s="63"/>
      <c r="P236" s="63"/>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3"/>
      <c r="N239" s="63"/>
      <c r="O239" s="63"/>
      <c r="P239" s="63"/>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3"/>
      <c r="N241" s="63"/>
      <c r="O241" s="63"/>
      <c r="P241" s="63"/>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3"/>
      <c r="N242" s="63"/>
      <c r="O242" s="63"/>
      <c r="P242" s="63"/>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3"/>
      <c r="N244" s="63"/>
      <c r="O244" s="63"/>
      <c r="P244" s="63"/>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3"/>
      <c r="N245" s="63"/>
      <c r="O245" s="63"/>
      <c r="P245" s="63"/>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3"/>
      <c r="N246" s="63"/>
      <c r="O246" s="63"/>
      <c r="P246" s="63"/>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3"/>
      <c r="N247" s="63"/>
      <c r="O247" s="63"/>
      <c r="P247" s="63"/>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3"/>
      <c r="N248" s="63"/>
      <c r="O248" s="63"/>
      <c r="P248" s="63"/>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3"/>
      <c r="N249" s="63"/>
      <c r="O249" s="63"/>
      <c r="P249" s="63"/>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3"/>
      <c r="N251" s="63"/>
      <c r="O251" s="63"/>
      <c r="P251" s="63"/>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3"/>
      <c r="N252" s="63"/>
      <c r="O252" s="63"/>
      <c r="P252" s="63"/>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3"/>
      <c r="N253" s="63"/>
      <c r="O253" s="63"/>
      <c r="P253" s="63"/>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3"/>
      <c r="N254" s="63"/>
      <c r="O254" s="63"/>
      <c r="P254" s="63"/>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3"/>
      <c r="N255" s="63"/>
      <c r="O255" s="63"/>
      <c r="P255" s="63"/>
      <c r="Q255" s="34" t="str">
        <f>VLOOKUP(B255,辅助信息!E:M,9,FALSE)</f>
        <v>ZTWM-CDGS-XS-2024-0205-五冶钢构-达州市通川区西外复兴镇及临近片区建设项目</v>
      </c>
      <c r="R255" s="34"/>
    </row>
    <row r="256" hidden="1" spans="2:18">
      <c r="B256" s="91" t="s">
        <v>17</v>
      </c>
      <c r="C256" s="92">
        <v>45668</v>
      </c>
      <c r="D256" s="91" t="str">
        <f>VLOOKUP(B256,辅助信息!E:K,7,FALSE)</f>
        <v>JWDDCD2024101600090</v>
      </c>
      <c r="E256" s="91" t="str">
        <f>VLOOKUP(F256,辅助信息!A:B,2,FALSE)</f>
        <v>螺纹钢</v>
      </c>
      <c r="F256" s="91" t="s">
        <v>18</v>
      </c>
      <c r="G256" s="93">
        <v>18</v>
      </c>
      <c r="H256" s="93">
        <v>18</v>
      </c>
      <c r="I256" s="91" t="str">
        <f>VLOOKUP(B256,辅助信息!E:I,3,FALSE)</f>
        <v>（达州市公共卫生临床医疗中心项目-一标-1号制作房）达州市通川区西外复兴镇公共卫生临床医疗中心项目</v>
      </c>
      <c r="J256" s="91" t="str">
        <f>VLOOKUP(B256,辅助信息!E:I,4,FALSE)</f>
        <v>潘建发</v>
      </c>
      <c r="K256" s="91">
        <f>VLOOKUP(J256,辅助信息!H:I,2,FALSE)</f>
        <v>13658059919</v>
      </c>
      <c r="L256" s="83"/>
      <c r="M256" s="63"/>
      <c r="N256" s="63"/>
      <c r="O256" s="63"/>
      <c r="P256" s="63"/>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7"/>
      <c r="N284" s="97"/>
      <c r="O284" s="97"/>
      <c r="P284" s="97"/>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7"/>
      <c r="N295" s="97"/>
      <c r="O295" s="97"/>
      <c r="P295" s="97"/>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8"/>
      <c r="N296" s="98"/>
      <c r="O296" s="98"/>
      <c r="P296" s="98"/>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8"/>
      <c r="N297" s="98"/>
      <c r="O297" s="98"/>
      <c r="P297" s="98"/>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3"/>
      <c r="N305" s="63"/>
      <c r="O305" s="63"/>
      <c r="P305" s="63"/>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3"/>
      <c r="N306" s="63"/>
      <c r="O306" s="63"/>
      <c r="P306" s="63"/>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3"/>
      <c r="N308" s="63"/>
      <c r="O308" s="63"/>
      <c r="P308" s="63"/>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3"/>
      <c r="N309" s="63"/>
      <c r="O309" s="63"/>
      <c r="P309" s="63"/>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3"/>
      <c r="N311" s="63"/>
      <c r="O311" s="63"/>
      <c r="P311" s="63"/>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5">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3"/>
      <c r="N312" s="63"/>
      <c r="O312" s="63"/>
      <c r="P312" s="63"/>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3"/>
      <c r="N313" s="63"/>
      <c r="O313" s="63"/>
      <c r="P313" s="63"/>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5">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3"/>
      <c r="N314" s="63"/>
      <c r="O314" s="63"/>
      <c r="P314" s="63"/>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3"/>
      <c r="N315" s="63"/>
      <c r="O315" s="63"/>
      <c r="P315" s="63"/>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5">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3"/>
      <c r="N316" s="63"/>
      <c r="O316" s="63"/>
      <c r="P316" s="63"/>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5">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3"/>
      <c r="N317" s="63"/>
      <c r="O317" s="63"/>
      <c r="P317" s="63"/>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9">
        <v>45703</v>
      </c>
      <c r="N318" s="99"/>
      <c r="O318" s="66">
        <f ca="1" t="shared" ref="O318:O381" si="0">IF(OR(M318="",N318&lt;&gt;""),"",MAX(M318-TODAY(),0))</f>
        <v>0</v>
      </c>
      <c r="P318" s="66">
        <f ca="1" t="shared" ref="P318:P381" si="1">IF(M318="","",IF(N318&lt;&gt;"",MAX(N318-M318,0),IF(TODAY()&gt;M318,TODAY()-M318,0)))</f>
        <v>80</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9">
        <v>45703</v>
      </c>
      <c r="N319" s="99"/>
      <c r="O319" s="66">
        <f ca="1" t="shared" si="0"/>
        <v>0</v>
      </c>
      <c r="P319" s="66">
        <f ca="1" t="shared" si="1"/>
        <v>80</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9">
        <v>45703</v>
      </c>
      <c r="N320" s="99"/>
      <c r="O320" s="66">
        <f ca="1" t="shared" si="0"/>
        <v>0</v>
      </c>
      <c r="P320" s="66">
        <f ca="1" t="shared" si="1"/>
        <v>80</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9">
        <v>45703</v>
      </c>
      <c r="N321" s="99"/>
      <c r="O321" s="66">
        <f ca="1" t="shared" si="0"/>
        <v>0</v>
      </c>
      <c r="P321" s="66">
        <f ca="1" t="shared" si="1"/>
        <v>80</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9">
        <v>45703</v>
      </c>
      <c r="N322" s="99"/>
      <c r="O322" s="66">
        <f ca="1" t="shared" si="0"/>
        <v>0</v>
      </c>
      <c r="P322" s="66">
        <f ca="1" t="shared" si="1"/>
        <v>80</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9">
        <v>45703</v>
      </c>
      <c r="N323" s="99"/>
      <c r="O323" s="66">
        <f ca="1" t="shared" si="0"/>
        <v>0</v>
      </c>
      <c r="P323" s="66">
        <f ca="1" t="shared" si="1"/>
        <v>80</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9">
        <v>45703</v>
      </c>
      <c r="N324" s="99"/>
      <c r="O324" s="66">
        <f ca="1" t="shared" si="0"/>
        <v>0</v>
      </c>
      <c r="P324" s="66">
        <f ca="1" t="shared" si="1"/>
        <v>80</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9">
        <v>45703</v>
      </c>
      <c r="N325" s="99"/>
      <c r="O325" s="66">
        <f ca="1" t="shared" si="0"/>
        <v>0</v>
      </c>
      <c r="P325" s="66">
        <f ca="1" t="shared" si="1"/>
        <v>80</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9">
        <v>45703</v>
      </c>
      <c r="N326" s="99"/>
      <c r="O326" s="66">
        <f ca="1" t="shared" si="0"/>
        <v>0</v>
      </c>
      <c r="P326" s="66">
        <f ca="1" t="shared" si="1"/>
        <v>80</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9">
        <v>45703</v>
      </c>
      <c r="N327" s="99"/>
      <c r="O327" s="66">
        <f ca="1" t="shared" si="0"/>
        <v>0</v>
      </c>
      <c r="P327" s="66">
        <f ca="1" t="shared" si="1"/>
        <v>80</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9">
        <v>45703</v>
      </c>
      <c r="N328" s="99"/>
      <c r="O328" s="66">
        <f ca="1" t="shared" si="0"/>
        <v>0</v>
      </c>
      <c r="P328" s="66">
        <f ca="1" t="shared" si="1"/>
        <v>80</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9">
        <v>45703</v>
      </c>
      <c r="N329" s="99"/>
      <c r="O329" s="66">
        <f ca="1" t="shared" si="0"/>
        <v>0</v>
      </c>
      <c r="P329" s="66">
        <f ca="1" t="shared" si="1"/>
        <v>80</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9">
        <v>45703</v>
      </c>
      <c r="N330" s="99"/>
      <c r="O330" s="66">
        <f ca="1" t="shared" si="0"/>
        <v>0</v>
      </c>
      <c r="P330" s="66">
        <f ca="1" t="shared" si="1"/>
        <v>80</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9">
        <v>45703</v>
      </c>
      <c r="N331" s="99"/>
      <c r="O331" s="66">
        <f ca="1" t="shared" si="0"/>
        <v>0</v>
      </c>
      <c r="P331" s="66">
        <f ca="1" t="shared" si="1"/>
        <v>80</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9">
        <v>45702</v>
      </c>
      <c r="N332" s="99"/>
      <c r="O332" s="66">
        <f ca="1" t="shared" si="0"/>
        <v>0</v>
      </c>
      <c r="P332" s="66">
        <f ca="1" t="shared" si="1"/>
        <v>81</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9">
        <v>45702</v>
      </c>
      <c r="N333" s="99"/>
      <c r="O333" s="66">
        <f ca="1" t="shared" si="0"/>
        <v>0</v>
      </c>
      <c r="P333" s="66">
        <f ca="1" t="shared" si="1"/>
        <v>81</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9">
        <v>45702</v>
      </c>
      <c r="N334" s="99"/>
      <c r="O334" s="66">
        <f ca="1" t="shared" si="0"/>
        <v>0</v>
      </c>
      <c r="P334" s="66">
        <f ca="1" t="shared" si="1"/>
        <v>81</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9">
        <v>45702</v>
      </c>
      <c r="N335" s="99"/>
      <c r="O335" s="66">
        <f ca="1" t="shared" si="0"/>
        <v>0</v>
      </c>
      <c r="P335" s="66">
        <f ca="1" t="shared" si="1"/>
        <v>81</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9">
        <v>45703</v>
      </c>
      <c r="N336" s="99"/>
      <c r="O336" s="66">
        <f ca="1" t="shared" si="0"/>
        <v>0</v>
      </c>
      <c r="P336" s="66">
        <f ca="1" t="shared" si="1"/>
        <v>80</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9">
        <v>45703</v>
      </c>
      <c r="N337" s="99"/>
      <c r="O337" s="66">
        <f ca="1" t="shared" si="0"/>
        <v>0</v>
      </c>
      <c r="P337" s="66">
        <f ca="1" t="shared" si="1"/>
        <v>80</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9">
        <v>45703</v>
      </c>
      <c r="N338" s="99"/>
      <c r="O338" s="66">
        <f ca="1" t="shared" si="0"/>
        <v>0</v>
      </c>
      <c r="P338" s="66">
        <f ca="1" t="shared" si="1"/>
        <v>80</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9">
        <v>45703</v>
      </c>
      <c r="N339" s="99"/>
      <c r="O339" s="66">
        <f ca="1" t="shared" si="0"/>
        <v>0</v>
      </c>
      <c r="P339" s="66">
        <f ca="1" t="shared" si="1"/>
        <v>80</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9">
        <v>45703</v>
      </c>
      <c r="N340" s="99"/>
      <c r="O340" s="66">
        <f ca="1" t="shared" si="0"/>
        <v>0</v>
      </c>
      <c r="P340" s="66">
        <f ca="1" t="shared" si="1"/>
        <v>80</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9">
        <v>45703</v>
      </c>
      <c r="N341" s="99"/>
      <c r="O341" s="66">
        <f ca="1" t="shared" si="0"/>
        <v>0</v>
      </c>
      <c r="P341" s="66">
        <f ca="1" t="shared" si="1"/>
        <v>80</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9">
        <v>45702</v>
      </c>
      <c r="N342" s="99"/>
      <c r="O342" s="66">
        <f ca="1" t="shared" si="0"/>
        <v>0</v>
      </c>
      <c r="P342" s="66">
        <f ca="1" t="shared" si="1"/>
        <v>81</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9">
        <v>45702</v>
      </c>
      <c r="N343" s="99"/>
      <c r="O343" s="66">
        <f ca="1" t="shared" si="0"/>
        <v>0</v>
      </c>
      <c r="P343" s="66">
        <f ca="1" t="shared" si="1"/>
        <v>81</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9">
        <v>45702</v>
      </c>
      <c r="N344" s="99"/>
      <c r="O344" s="66">
        <f ca="1" t="shared" si="0"/>
        <v>0</v>
      </c>
      <c r="P344" s="66">
        <f ca="1" t="shared" si="1"/>
        <v>81</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9">
        <v>45702</v>
      </c>
      <c r="N345" s="99"/>
      <c r="O345" s="66">
        <f ca="1" t="shared" si="0"/>
        <v>0</v>
      </c>
      <c r="P345" s="66">
        <f ca="1" t="shared" si="1"/>
        <v>81</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9">
        <v>45701</v>
      </c>
      <c r="N346" s="99"/>
      <c r="O346" s="66">
        <f ca="1" t="shared" si="0"/>
        <v>0</v>
      </c>
      <c r="P346" s="66">
        <f ca="1" t="shared" si="1"/>
        <v>82</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9">
        <v>45702</v>
      </c>
      <c r="N347" s="63"/>
      <c r="O347" s="66">
        <f ca="1" t="shared" si="0"/>
        <v>0</v>
      </c>
      <c r="P347" s="66">
        <f ca="1" t="shared" si="1"/>
        <v>81</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9">
        <v>45702</v>
      </c>
      <c r="N348" s="63"/>
      <c r="O348" s="66">
        <f ca="1" t="shared" si="0"/>
        <v>0</v>
      </c>
      <c r="P348" s="66">
        <f ca="1" t="shared" si="1"/>
        <v>81</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9">
        <v>45702</v>
      </c>
      <c r="N349" s="63"/>
      <c r="O349" s="66">
        <f ca="1" t="shared" si="0"/>
        <v>0</v>
      </c>
      <c r="P349" s="66">
        <f ca="1" t="shared" si="1"/>
        <v>81</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9">
        <v>45703</v>
      </c>
      <c r="N350" s="99"/>
      <c r="O350" s="66">
        <f ca="1" t="shared" si="0"/>
        <v>0</v>
      </c>
      <c r="P350" s="66">
        <f ca="1" t="shared" si="1"/>
        <v>80</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9">
        <v>45703</v>
      </c>
      <c r="N351" s="99"/>
      <c r="O351" s="66">
        <f ca="1" t="shared" si="0"/>
        <v>0</v>
      </c>
      <c r="P351" s="66">
        <f ca="1" t="shared" si="1"/>
        <v>80</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9">
        <v>45703</v>
      </c>
      <c r="N352" s="99"/>
      <c r="O352" s="66">
        <f ca="1" t="shared" si="0"/>
        <v>0</v>
      </c>
      <c r="P352" s="66">
        <f ca="1" t="shared" si="1"/>
        <v>80</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1" t="str">
        <f>VLOOKUP(B356,辅助信息!E:J,6,FALSE)</f>
        <v>五冶建设送货单,送货车型9.6米,装货前联系收货人核实到场规格,没提前告知进场规格现场不给予接收</v>
      </c>
      <c r="M353" s="99">
        <v>45704</v>
      </c>
      <c r="N353" s="63"/>
      <c r="O353" s="66">
        <f ca="1" t="shared" si="0"/>
        <v>0</v>
      </c>
      <c r="P353" s="66">
        <f ca="1" t="shared" si="1"/>
        <v>79</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9">
        <v>45704</v>
      </c>
      <c r="N354" s="63"/>
      <c r="O354" s="66">
        <f ca="1" t="shared" si="0"/>
        <v>0</v>
      </c>
      <c r="P354" s="66">
        <f ca="1" t="shared" si="1"/>
        <v>79</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9">
        <v>45704</v>
      </c>
      <c r="N355" s="63"/>
      <c r="O355" s="66">
        <f ca="1" t="shared" si="0"/>
        <v>0</v>
      </c>
      <c r="P355" s="66">
        <f ca="1" t="shared" si="1"/>
        <v>79</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9">
        <v>45704</v>
      </c>
      <c r="N356" s="63"/>
      <c r="O356" s="66">
        <f ca="1" t="shared" si="0"/>
        <v>0</v>
      </c>
      <c r="P356" s="66">
        <f ca="1" t="shared" si="1"/>
        <v>79</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9">
        <v>45705</v>
      </c>
      <c r="N357" s="63"/>
      <c r="O357" s="66">
        <f ca="1" t="shared" si="0"/>
        <v>0</v>
      </c>
      <c r="P357" s="66">
        <f ca="1" t="shared" si="1"/>
        <v>78</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9">
        <v>45705</v>
      </c>
      <c r="N358" s="63"/>
      <c r="O358" s="66">
        <f ca="1" t="shared" si="0"/>
        <v>0</v>
      </c>
      <c r="P358" s="66">
        <f ca="1" t="shared" si="1"/>
        <v>78</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9">
        <v>45705</v>
      </c>
      <c r="N359" s="63"/>
      <c r="O359" s="66">
        <f ca="1" t="shared" si="0"/>
        <v>0</v>
      </c>
      <c r="P359" s="66">
        <f ca="1" t="shared" si="1"/>
        <v>78</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9">
        <v>45705</v>
      </c>
      <c r="N360" s="63"/>
      <c r="O360" s="66">
        <f ca="1" t="shared" si="0"/>
        <v>0</v>
      </c>
      <c r="P360" s="66">
        <f ca="1" t="shared" si="1"/>
        <v>78</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9">
        <v>45705</v>
      </c>
      <c r="N361" s="63"/>
      <c r="O361" s="66">
        <f ca="1" t="shared" si="0"/>
        <v>0</v>
      </c>
      <c r="P361" s="66">
        <f ca="1" t="shared" si="1"/>
        <v>78</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9">
        <v>45705</v>
      </c>
      <c r="N362" s="63"/>
      <c r="O362" s="66">
        <f ca="1" t="shared" si="0"/>
        <v>0</v>
      </c>
      <c r="P362" s="66">
        <f ca="1" t="shared" si="1"/>
        <v>78</v>
      </c>
      <c r="Q362" s="34" t="str">
        <f>VLOOKUP(B362,辅助信息!E:M,9,FALSE)</f>
        <v>ZTWM-CDGS-XS-2024-0181-五冶天府-国道542项目（二批次）</v>
      </c>
      <c r="R362" s="34"/>
    </row>
    <row r="363" hidden="1" spans="1:18">
      <c r="A363" s="100">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9">
        <v>45705</v>
      </c>
      <c r="N363" s="63"/>
      <c r="O363" s="66">
        <f ca="1" t="shared" si="0"/>
        <v>0</v>
      </c>
      <c r="P363" s="66">
        <f ca="1" t="shared" si="1"/>
        <v>78</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9">
        <v>45705</v>
      </c>
      <c r="N364" s="63"/>
      <c r="O364" s="66">
        <f ca="1" t="shared" si="0"/>
        <v>0</v>
      </c>
      <c r="P364" s="66">
        <f ca="1" t="shared" si="1"/>
        <v>78</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9">
        <v>45705</v>
      </c>
      <c r="N365" s="63"/>
      <c r="O365" s="66">
        <f ca="1" t="shared" si="0"/>
        <v>0</v>
      </c>
      <c r="P365" s="66">
        <f ca="1" t="shared" si="1"/>
        <v>78</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9">
        <v>45705</v>
      </c>
      <c r="N366" s="63"/>
      <c r="O366" s="66">
        <f ca="1" t="shared" si="0"/>
        <v>0</v>
      </c>
      <c r="P366" s="66">
        <f ca="1" t="shared" si="1"/>
        <v>78</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9">
        <v>45705</v>
      </c>
      <c r="N367" s="63"/>
      <c r="O367" s="66">
        <f ca="1" t="shared" si="0"/>
        <v>0</v>
      </c>
      <c r="P367" s="66">
        <f ca="1" t="shared" si="1"/>
        <v>78</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9">
        <v>45704</v>
      </c>
      <c r="N368" s="63"/>
      <c r="O368" s="66">
        <f ca="1" t="shared" si="0"/>
        <v>0</v>
      </c>
      <c r="P368" s="66">
        <f ca="1" t="shared" si="1"/>
        <v>79</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9">
        <v>45704</v>
      </c>
      <c r="N369" s="63"/>
      <c r="O369" s="66">
        <f ca="1" t="shared" si="0"/>
        <v>0</v>
      </c>
      <c r="P369" s="66">
        <f ca="1" t="shared" si="1"/>
        <v>79</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9">
        <v>45704</v>
      </c>
      <c r="N370" s="63"/>
      <c r="O370" s="66">
        <f ca="1" t="shared" si="0"/>
        <v>0</v>
      </c>
      <c r="P370" s="66">
        <f ca="1" t="shared" si="1"/>
        <v>79</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9">
        <v>45704</v>
      </c>
      <c r="N371" s="63"/>
      <c r="O371" s="66">
        <f ca="1" t="shared" si="0"/>
        <v>0</v>
      </c>
      <c r="P371" s="66">
        <f ca="1" t="shared" si="1"/>
        <v>79</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9">
        <v>45704</v>
      </c>
      <c r="N372" s="63"/>
      <c r="O372" s="66">
        <f ca="1" t="shared" si="0"/>
        <v>0</v>
      </c>
      <c r="P372" s="66">
        <f ca="1" t="shared" si="1"/>
        <v>79</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9">
        <v>45704</v>
      </c>
      <c r="N373" s="63"/>
      <c r="O373" s="66">
        <f ca="1" t="shared" si="0"/>
        <v>0</v>
      </c>
      <c r="P373" s="66">
        <f ca="1" t="shared" si="1"/>
        <v>79</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9">
        <v>45704</v>
      </c>
      <c r="N374" s="63"/>
      <c r="O374" s="66">
        <f ca="1" t="shared" si="0"/>
        <v>0</v>
      </c>
      <c r="P374" s="66">
        <f ca="1" t="shared" si="1"/>
        <v>79</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9">
        <v>45704</v>
      </c>
      <c r="N375" s="63"/>
      <c r="O375" s="66">
        <f ca="1" t="shared" si="0"/>
        <v>0</v>
      </c>
      <c r="P375" s="66">
        <f ca="1" t="shared" si="1"/>
        <v>79</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9">
        <v>45704</v>
      </c>
      <c r="N376" s="63"/>
      <c r="O376" s="66">
        <f ca="1" t="shared" si="0"/>
        <v>0</v>
      </c>
      <c r="P376" s="66">
        <f ca="1" t="shared" si="1"/>
        <v>79</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9">
        <v>45704</v>
      </c>
      <c r="N377" s="63"/>
      <c r="O377" s="66">
        <f ca="1" t="shared" si="0"/>
        <v>0</v>
      </c>
      <c r="P377" s="66">
        <f ca="1" t="shared" si="1"/>
        <v>79</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9">
        <v>45704</v>
      </c>
      <c r="N378" s="63"/>
      <c r="O378" s="66">
        <f ca="1" t="shared" si="0"/>
        <v>0</v>
      </c>
      <c r="P378" s="66">
        <f ca="1" t="shared" si="1"/>
        <v>79</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9">
        <v>45704</v>
      </c>
      <c r="N379" s="63"/>
      <c r="O379" s="66">
        <f ca="1" t="shared" si="0"/>
        <v>0</v>
      </c>
      <c r="P379" s="66">
        <f ca="1" t="shared" si="1"/>
        <v>79</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9">
        <v>45704</v>
      </c>
      <c r="N380" s="63"/>
      <c r="O380" s="66">
        <f ca="1" t="shared" si="0"/>
        <v>0</v>
      </c>
      <c r="P380" s="66">
        <f ca="1" t="shared" si="1"/>
        <v>79</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9">
        <v>45704</v>
      </c>
      <c r="N381" s="63"/>
      <c r="O381" s="66">
        <f ca="1" t="shared" si="0"/>
        <v>0</v>
      </c>
      <c r="P381" s="66">
        <f ca="1" t="shared" si="1"/>
        <v>79</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9">
        <v>45704</v>
      </c>
      <c r="N382" s="63"/>
      <c r="O382" s="66">
        <f ca="1" t="shared" ref="O382:O408" si="2">IF(OR(M382="",N382&lt;&gt;""),"",MAX(M382-TODAY(),0))</f>
        <v>0</v>
      </c>
      <c r="P382" s="66">
        <f ca="1" t="shared" ref="P382:P408" si="3">IF(M382="","",IF(N382&lt;&gt;"",MAX(N382-M382,0),IF(TODAY()&gt;M382,TODAY()-M382,0)))</f>
        <v>79</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2">
        <v>45703</v>
      </c>
      <c r="N383" s="102"/>
      <c r="O383" s="34">
        <f ca="1" t="shared" si="2"/>
        <v>0</v>
      </c>
      <c r="P383" s="34">
        <f ca="1" t="shared" si="3"/>
        <v>80</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2">
        <v>45703</v>
      </c>
      <c r="N384" s="102"/>
      <c r="O384" s="34">
        <f ca="1" t="shared" si="2"/>
        <v>0</v>
      </c>
      <c r="P384" s="34">
        <f ca="1" t="shared" si="3"/>
        <v>80</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2">
        <v>45703</v>
      </c>
      <c r="N385" s="102"/>
      <c r="O385" s="34">
        <f ca="1" t="shared" si="2"/>
        <v>0</v>
      </c>
      <c r="P385" s="34">
        <f ca="1" t="shared" si="3"/>
        <v>80</v>
      </c>
      <c r="Q385" s="34" t="e">
        <f>VLOOKUP(B385,辅助信息!E:M,9,FALSE)</f>
        <v>#N/A</v>
      </c>
    </row>
    <row r="386" s="34" customFormat="1" hidden="1" spans="1:17">
      <c r="A386" s="103" t="s">
        <v>83</v>
      </c>
      <c r="B386" s="47" t="s">
        <v>64</v>
      </c>
      <c r="C386" s="77">
        <v>45703</v>
      </c>
      <c r="D386" s="47" t="str">
        <f>VLOOKUP(B386,辅助信息!E:K,7,FALSE)</f>
        <v>JWDDCD2024102400111</v>
      </c>
      <c r="E386" s="47" t="str">
        <f>VLOOKUP(F386,辅助信息!A:B,2,FALSE)</f>
        <v>盘螺</v>
      </c>
      <c r="F386" s="47" t="s">
        <v>26</v>
      </c>
      <c r="G386" s="104">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2">
        <v>45704</v>
      </c>
      <c r="O386" s="34">
        <f ca="1" t="shared" si="2"/>
        <v>0</v>
      </c>
      <c r="P386" s="34">
        <f ca="1" t="shared" si="3"/>
        <v>79</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2">
        <v>45704</v>
      </c>
      <c r="O387" s="34">
        <f ca="1" t="shared" si="2"/>
        <v>0</v>
      </c>
      <c r="P387" s="34">
        <f ca="1" t="shared" si="3"/>
        <v>79</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2">
        <v>45704</v>
      </c>
      <c r="O388" s="34">
        <f ca="1" t="shared" si="2"/>
        <v>0</v>
      </c>
      <c r="P388" s="34">
        <f ca="1" t="shared" si="3"/>
        <v>79</v>
      </c>
      <c r="Q388" s="34" t="str">
        <f>VLOOKUP(B388,辅助信息!E:M,9,FALSE)</f>
        <v>ZTWM-CDGS-XS-2024-0181-五冶天府-国道542项目（二批次）</v>
      </c>
    </row>
    <row r="389" s="34" customFormat="1" hidden="1" spans="1:17">
      <c r="A389" s="66"/>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9">
        <v>45704</v>
      </c>
      <c r="N389" s="66"/>
      <c r="O389" s="66">
        <f ca="1" t="shared" si="2"/>
        <v>0</v>
      </c>
      <c r="P389" s="66">
        <f ca="1" t="shared" si="3"/>
        <v>79</v>
      </c>
      <c r="Q389" s="34" t="str">
        <f>VLOOKUP(B389,辅助信息!E:M,9,FALSE)</f>
        <v>ZTWM-CDGS-XS-2024-0181-五冶天府-国道542项目（二批次）</v>
      </c>
    </row>
    <row r="390" s="34" customFormat="1" hidden="1" spans="1:17">
      <c r="A390" s="66"/>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9">
        <v>45705</v>
      </c>
      <c r="N390" s="66"/>
      <c r="O390" s="66">
        <f ca="1" t="shared" si="2"/>
        <v>0</v>
      </c>
      <c r="P390" s="66">
        <f ca="1" t="shared" si="3"/>
        <v>78</v>
      </c>
      <c r="Q390" s="34" t="str">
        <f>VLOOKUP(B390,辅助信息!E:M,9,FALSE)</f>
        <v>ZTWM-CDGS-XS-2024-0093-华西-颐海科创农业生态谷</v>
      </c>
    </row>
    <row r="391" s="34" customFormat="1" hidden="1" spans="1:17">
      <c r="A391" s="66"/>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9">
        <v>45705</v>
      </c>
      <c r="N391" s="66"/>
      <c r="O391" s="66">
        <f ca="1" t="shared" si="2"/>
        <v>0</v>
      </c>
      <c r="P391" s="66">
        <f ca="1" t="shared" si="3"/>
        <v>78</v>
      </c>
      <c r="Q391" s="34" t="str">
        <f>VLOOKUP(B391,辅助信息!E:M,9,FALSE)</f>
        <v>ZTWM-CDGS-XS-2024-0093-华西-颐海科创农业生态谷</v>
      </c>
    </row>
    <row r="392" s="34" customFormat="1" hidden="1" spans="1:17">
      <c r="A392" s="66"/>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9">
        <v>45705</v>
      </c>
      <c r="N392" s="66"/>
      <c r="O392" s="66">
        <f ca="1" t="shared" si="2"/>
        <v>0</v>
      </c>
      <c r="P392" s="66">
        <f ca="1" t="shared" si="3"/>
        <v>78</v>
      </c>
      <c r="Q392" s="34" t="str">
        <f>VLOOKUP(B392,辅助信息!E:M,9,FALSE)</f>
        <v>ZTWM-CDGS-XS-2024-0093-华西-颐海科创农业生态谷</v>
      </c>
    </row>
    <row r="393" s="34" customFormat="1" hidden="1" spans="1:17">
      <c r="A393" s="66"/>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9">
        <v>45705</v>
      </c>
      <c r="N393" s="66"/>
      <c r="O393" s="66">
        <f ca="1" t="shared" si="2"/>
        <v>0</v>
      </c>
      <c r="P393" s="66">
        <f ca="1" t="shared" si="3"/>
        <v>78</v>
      </c>
      <c r="Q393" s="34" t="str">
        <f>VLOOKUP(B393,辅助信息!E:M,9,FALSE)</f>
        <v>ZTWM-CDGS-XS-2024-0093-华西-颐海科创农业生态谷</v>
      </c>
    </row>
    <row r="394" s="34" customFormat="1" hidden="1" spans="1:17">
      <c r="A394" s="66"/>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9">
        <v>45705</v>
      </c>
      <c r="N394" s="66"/>
      <c r="O394" s="66">
        <f ca="1" t="shared" si="2"/>
        <v>0</v>
      </c>
      <c r="P394" s="66">
        <f ca="1" t="shared" si="3"/>
        <v>78</v>
      </c>
      <c r="Q394" s="34" t="str">
        <f>VLOOKUP(B394,辅助信息!E:M,9,FALSE)</f>
        <v>ZTWM-CDGS-XS-2024-0093-华西-颐海科创农业生态谷</v>
      </c>
    </row>
    <row r="395" s="34" customFormat="1" hidden="1" spans="1:17">
      <c r="A395" s="66"/>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9">
        <v>45705</v>
      </c>
      <c r="N395" s="63"/>
      <c r="O395" s="66">
        <f ca="1" t="shared" si="2"/>
        <v>0</v>
      </c>
      <c r="P395" s="66">
        <f ca="1" t="shared" si="3"/>
        <v>78</v>
      </c>
      <c r="Q395" s="34" t="str">
        <f>VLOOKUP(B395,辅助信息!E:M,9,FALSE)</f>
        <v>ZTWM-CDGS-XS-2024-0181-五冶天府-国道542项目（二批次）</v>
      </c>
    </row>
    <row r="396" s="34" customFormat="1" hidden="1" spans="1:17">
      <c r="A396" s="66"/>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9">
        <v>45705</v>
      </c>
      <c r="N396" s="63"/>
      <c r="O396" s="66">
        <f ca="1" t="shared" si="2"/>
        <v>0</v>
      </c>
      <c r="P396" s="66">
        <f ca="1" t="shared" si="3"/>
        <v>78</v>
      </c>
      <c r="Q396" s="34" t="str">
        <f>VLOOKUP(B396,辅助信息!E:M,9,FALSE)</f>
        <v>ZTWM-CDGS-XS-2024-0181-五冶天府-国道542项目（二批次）</v>
      </c>
    </row>
    <row r="397" s="34" customFormat="1" hidden="1" spans="1:17">
      <c r="A397" s="66"/>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9">
        <v>45705</v>
      </c>
      <c r="N397" s="63"/>
      <c r="O397" s="66">
        <f ca="1" t="shared" si="2"/>
        <v>0</v>
      </c>
      <c r="P397" s="66">
        <f ca="1" t="shared" si="3"/>
        <v>78</v>
      </c>
      <c r="Q397" s="34" t="str">
        <f>VLOOKUP(B397,辅助信息!E:M,9,FALSE)</f>
        <v>ZTWM-CDGS-XS-2024-0181-五冶天府-国道542项目（二批次）</v>
      </c>
    </row>
    <row r="398" s="34" customFormat="1" ht="60" hidden="1" customHeight="1" spans="1:17">
      <c r="A398" s="66"/>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9">
        <v>45705</v>
      </c>
      <c r="N398" s="66"/>
      <c r="O398" s="66">
        <f ca="1" t="shared" si="2"/>
        <v>0</v>
      </c>
      <c r="P398" s="66">
        <f ca="1" t="shared" si="3"/>
        <v>78</v>
      </c>
      <c r="Q398" s="34" t="str">
        <f>VLOOKUP(B398,辅助信息!E:M,9,FALSE)</f>
        <v>ZTWM-CDGS-XS-2024-0181-五冶天府-国道542项目（二批次）</v>
      </c>
    </row>
    <row r="399" s="34" customFormat="1" hidden="1" spans="1:17">
      <c r="A399" s="66"/>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9">
        <v>45704</v>
      </c>
      <c r="N399" s="66"/>
      <c r="O399" s="66">
        <f ca="1" t="shared" si="2"/>
        <v>0</v>
      </c>
      <c r="P399" s="66">
        <f ca="1" t="shared" si="3"/>
        <v>79</v>
      </c>
      <c r="Q399" s="34" t="str">
        <f>VLOOKUP(B399,辅助信息!E:M,9,FALSE)</f>
        <v>ZTWM-CDGS-XS-2024-0134-商投建工达州中医药科技成果示范园项目</v>
      </c>
    </row>
    <row r="400" s="34" customFormat="1" hidden="1" spans="1:17">
      <c r="A400" s="66"/>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9">
        <v>45704</v>
      </c>
      <c r="N400" s="66"/>
      <c r="O400" s="66">
        <f ca="1" t="shared" si="2"/>
        <v>0</v>
      </c>
      <c r="P400" s="66">
        <f ca="1" t="shared" si="3"/>
        <v>79</v>
      </c>
      <c r="Q400" s="34" t="str">
        <f>VLOOKUP(B400,辅助信息!E:M,9,FALSE)</f>
        <v>ZTWM-CDGS-XS-2024-0134-商投建工达州中医药科技成果示范园项目</v>
      </c>
    </row>
    <row r="401" s="34" customFormat="1" hidden="1" spans="1:17">
      <c r="A401" s="66"/>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9">
        <v>45704</v>
      </c>
      <c r="N401" s="66"/>
      <c r="O401" s="66">
        <f ca="1" t="shared" si="2"/>
        <v>0</v>
      </c>
      <c r="P401" s="66">
        <f ca="1" t="shared" si="3"/>
        <v>79</v>
      </c>
      <c r="Q401" s="34" t="str">
        <f>VLOOKUP(B401,辅助信息!E:M,9,FALSE)</f>
        <v>ZTWM-CDGS-XS-2024-0134-商投建工达州中医药科技成果示范园项目</v>
      </c>
    </row>
    <row r="402" s="34" customFormat="1" hidden="1" spans="1:17">
      <c r="A402" s="66"/>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9">
        <v>45704</v>
      </c>
      <c r="N402" s="66"/>
      <c r="O402" s="66">
        <f ca="1" t="shared" si="2"/>
        <v>0</v>
      </c>
      <c r="P402" s="66">
        <f ca="1" t="shared" si="3"/>
        <v>79</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9">
        <v>45705</v>
      </c>
      <c r="N403" s="63"/>
      <c r="O403" s="66">
        <f ca="1" t="shared" si="2"/>
        <v>0</v>
      </c>
      <c r="P403" s="66">
        <f ca="1" t="shared" si="3"/>
        <v>78</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9">
        <v>45705</v>
      </c>
      <c r="N404" s="63"/>
      <c r="O404" s="66">
        <f ca="1" t="shared" si="2"/>
        <v>0</v>
      </c>
      <c r="P404" s="66">
        <f ca="1" t="shared" si="3"/>
        <v>78</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9">
        <v>45705</v>
      </c>
      <c r="N405" s="63"/>
      <c r="O405" s="66">
        <f ca="1" t="shared" si="2"/>
        <v>0</v>
      </c>
      <c r="P405" s="66">
        <f ca="1" t="shared" si="3"/>
        <v>78</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9">
        <v>45709</v>
      </c>
      <c r="N406" s="63"/>
      <c r="O406" s="66">
        <f ca="1" t="shared" si="2"/>
        <v>0</v>
      </c>
      <c r="P406" s="66">
        <f ca="1" t="shared" si="3"/>
        <v>74</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9">
        <v>45709</v>
      </c>
      <c r="N407" s="63"/>
      <c r="O407" s="66">
        <f ca="1" t="shared" si="2"/>
        <v>0</v>
      </c>
      <c r="P407" s="66">
        <f ca="1" t="shared" si="3"/>
        <v>74</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5">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9">
        <v>45709</v>
      </c>
      <c r="N408" s="63"/>
      <c r="O408" s="66">
        <f ca="1" t="shared" si="2"/>
        <v>0</v>
      </c>
      <c r="P408" s="66">
        <f ca="1" t="shared" si="3"/>
        <v>74</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5">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9"/>
      <c r="N409" s="63"/>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9">
        <v>45709</v>
      </c>
      <c r="N410" s="63"/>
      <c r="O410" s="66">
        <f ca="1" t="shared" ref="O410:O416" si="4">IF(OR(M410="",N410&lt;&gt;""),"",MAX(M410-TODAY(),0))</f>
        <v>0</v>
      </c>
      <c r="P410" s="66">
        <f ca="1" t="shared" ref="P410:P416" si="5">IF(M410="","",IF(N410&lt;&gt;"",MAX(N410-M410,0),IF(TODAY()&gt;M410,TODAY()-M410,0)))</f>
        <v>74</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9">
        <v>45706</v>
      </c>
      <c r="N411" s="63"/>
      <c r="O411" s="66">
        <f ca="1" t="shared" si="4"/>
        <v>0</v>
      </c>
      <c r="P411" s="66">
        <f ca="1" t="shared" si="5"/>
        <v>77</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9">
        <v>45706</v>
      </c>
      <c r="N412" s="63"/>
      <c r="O412" s="66">
        <f ca="1" t="shared" si="4"/>
        <v>0</v>
      </c>
      <c r="P412" s="66">
        <f ca="1" t="shared" si="5"/>
        <v>77</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9">
        <v>45711</v>
      </c>
      <c r="N413" s="63"/>
      <c r="O413" s="66">
        <f ca="1" t="shared" si="4"/>
        <v>0</v>
      </c>
      <c r="P413" s="66">
        <f ca="1" t="shared" si="5"/>
        <v>72</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9">
        <v>45711</v>
      </c>
      <c r="N414" s="63"/>
      <c r="O414" s="66">
        <f ca="1" t="shared" si="4"/>
        <v>0</v>
      </c>
      <c r="P414" s="66">
        <f ca="1" t="shared" si="5"/>
        <v>72</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9">
        <v>45711</v>
      </c>
      <c r="N415" s="63"/>
      <c r="O415" s="66">
        <f ca="1" t="shared" si="4"/>
        <v>0</v>
      </c>
      <c r="P415" s="66">
        <f ca="1" t="shared" si="5"/>
        <v>72</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9">
        <v>45711</v>
      </c>
      <c r="N416" s="63"/>
      <c r="O416" s="66">
        <f ca="1" t="shared" si="4"/>
        <v>0</v>
      </c>
      <c r="P416" s="66">
        <f ca="1" t="shared" si="5"/>
        <v>72</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3"/>
      <c r="N418" s="63"/>
      <c r="O418" s="63"/>
      <c r="P418" s="63"/>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5">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3"/>
      <c r="N419" s="63"/>
      <c r="O419" s="63"/>
      <c r="P419" s="63"/>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3"/>
      <c r="N420" s="63"/>
      <c r="O420" s="63"/>
      <c r="P420" s="63"/>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5">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3"/>
      <c r="N421" s="63"/>
      <c r="O421" s="63"/>
      <c r="P421" s="63"/>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3"/>
      <c r="N422" s="63"/>
      <c r="O422" s="63"/>
      <c r="P422" s="63"/>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5">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3"/>
      <c r="N423" s="63"/>
      <c r="O423" s="63"/>
      <c r="P423" s="63"/>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5">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3"/>
      <c r="N424" s="63"/>
      <c r="O424" s="63"/>
      <c r="P424" s="63"/>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2">
        <v>45703</v>
      </c>
      <c r="N425" s="102"/>
      <c r="O425" s="34">
        <f ca="1" t="shared" ref="O425:O442" si="6">IF(OR(M425="",N425&lt;&gt;""),"",MAX(M425-TODAY(),0))</f>
        <v>0</v>
      </c>
      <c r="P425" s="34">
        <f ca="1" t="shared" ref="P425:P442" si="7">IF(M425="","",IF(N425&lt;&gt;"",MAX(N425-M425,0),IF(TODAY()&gt;M425,TODAY()-M425,0)))</f>
        <v>80</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2">
        <v>45703</v>
      </c>
      <c r="N426" s="102"/>
      <c r="O426" s="34">
        <f ca="1" t="shared" si="6"/>
        <v>0</v>
      </c>
      <c r="P426" s="34">
        <f ca="1" t="shared" si="7"/>
        <v>80</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2">
        <v>45703</v>
      </c>
      <c r="N427" s="102"/>
      <c r="O427" s="34">
        <f ca="1" t="shared" si="6"/>
        <v>0</v>
      </c>
      <c r="P427" s="34">
        <f ca="1" t="shared" si="7"/>
        <v>80</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2">
        <v>45704</v>
      </c>
      <c r="O428" s="34">
        <f ca="1" t="shared" si="6"/>
        <v>0</v>
      </c>
      <c r="P428" s="34">
        <f ca="1" t="shared" si="7"/>
        <v>79</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2">
        <v>45704</v>
      </c>
      <c r="O429" s="34">
        <f ca="1" t="shared" si="6"/>
        <v>0</v>
      </c>
      <c r="P429" s="34">
        <f ca="1" t="shared" si="7"/>
        <v>79</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2">
        <v>45705</v>
      </c>
      <c r="O430" s="34">
        <f ca="1" t="shared" si="6"/>
        <v>0</v>
      </c>
      <c r="P430" s="34">
        <f ca="1" t="shared" si="7"/>
        <v>78</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2">
        <v>45705</v>
      </c>
      <c r="O431" s="34">
        <f ca="1" t="shared" si="6"/>
        <v>0</v>
      </c>
      <c r="P431" s="34">
        <f ca="1" t="shared" si="7"/>
        <v>78</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2">
        <v>45705</v>
      </c>
      <c r="O432" s="34">
        <f ca="1" t="shared" si="6"/>
        <v>0</v>
      </c>
      <c r="P432" s="34">
        <f ca="1" t="shared" si="7"/>
        <v>78</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2">
        <v>45705</v>
      </c>
      <c r="O433" s="34">
        <f ca="1" t="shared" si="6"/>
        <v>0</v>
      </c>
      <c r="P433" s="34">
        <f ca="1" t="shared" si="7"/>
        <v>78</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2">
        <v>45705</v>
      </c>
      <c r="O434" s="34">
        <f ca="1" t="shared" si="6"/>
        <v>0</v>
      </c>
      <c r="P434" s="34">
        <f ca="1" t="shared" si="7"/>
        <v>78</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4">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2">
        <v>45704</v>
      </c>
      <c r="O435" s="34">
        <f ca="1" t="shared" si="6"/>
        <v>0</v>
      </c>
      <c r="P435" s="34">
        <f ca="1" t="shared" si="7"/>
        <v>79</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2">
        <v>45704</v>
      </c>
      <c r="O436" s="34">
        <f ca="1" t="shared" si="6"/>
        <v>0</v>
      </c>
      <c r="P436" s="34">
        <f ca="1" t="shared" si="7"/>
        <v>79</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4"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2">
        <v>45704</v>
      </c>
      <c r="O437" s="34">
        <f ca="1" t="shared" si="6"/>
        <v>0</v>
      </c>
      <c r="P437" s="34">
        <f ca="1" t="shared" si="7"/>
        <v>79</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4"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2">
        <v>45704</v>
      </c>
      <c r="O438" s="34">
        <f ca="1" t="shared" si="6"/>
        <v>0</v>
      </c>
      <c r="P438" s="34">
        <f ca="1" t="shared" si="7"/>
        <v>79</v>
      </c>
      <c r="Q438" s="34" t="str">
        <f>VLOOKUP(B438,辅助信息!E:M,9,FALSE)</f>
        <v>ZTWM-CDGS-XS-2024-0134-商投建工达州中医药科技成果示范园项目</v>
      </c>
    </row>
    <row r="439" s="34" customFormat="1" hidden="1" spans="1:17">
      <c r="A439" s="66"/>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9">
        <v>45705</v>
      </c>
      <c r="N439" s="66"/>
      <c r="O439" s="66">
        <f ca="1" t="shared" si="6"/>
        <v>0</v>
      </c>
      <c r="P439" s="66">
        <f ca="1" t="shared" si="7"/>
        <v>78</v>
      </c>
      <c r="Q439" s="34" t="str">
        <f>VLOOKUP(B439,辅助信息!E:M,9,FALSE)</f>
        <v>ZTWM-CDGS-XS-2024-0181-五冶天府-国道542项目（二批次）</v>
      </c>
    </row>
    <row r="440" s="34" customFormat="1" hidden="1" spans="1:17">
      <c r="A440" s="66"/>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9">
        <v>45705</v>
      </c>
      <c r="N440" s="66"/>
      <c r="O440" s="66">
        <f ca="1" t="shared" si="6"/>
        <v>0</v>
      </c>
      <c r="P440" s="66">
        <f ca="1" t="shared" si="7"/>
        <v>78</v>
      </c>
      <c r="Q440" s="34" t="str">
        <f>VLOOKUP(B440,辅助信息!E:M,9,FALSE)</f>
        <v>ZTWM-CDGS-XS-2024-0181-五冶天府-国道542项目（二批次）</v>
      </c>
    </row>
    <row r="441" s="34" customFormat="1" hidden="1" spans="1:17">
      <c r="A441" s="66"/>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9">
        <v>45705</v>
      </c>
      <c r="N441" s="66"/>
      <c r="O441" s="66">
        <f ca="1" t="shared" si="6"/>
        <v>0</v>
      </c>
      <c r="P441" s="66">
        <f ca="1" t="shared" si="7"/>
        <v>78</v>
      </c>
      <c r="Q441" s="34" t="str">
        <f>VLOOKUP(B441,辅助信息!E:M,9,FALSE)</f>
        <v>ZTWM-CDGS-XS-2024-0181-五冶天府-国道542项目（二批次）</v>
      </c>
    </row>
    <row r="442" s="34" customFormat="1" hidden="1" spans="1:17">
      <c r="A442" s="66"/>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9">
        <v>45709</v>
      </c>
      <c r="N442" s="66"/>
      <c r="O442" s="66">
        <f ca="1" t="shared" si="6"/>
        <v>0</v>
      </c>
      <c r="P442" s="66">
        <f ca="1" t="shared" si="7"/>
        <v>74</v>
      </c>
      <c r="Q442" s="34" t="str">
        <f>VLOOKUP(B442,辅助信息!E:M,9,FALSE)</f>
        <v>ZTWM-CDGS-XS-2024-0181-五冶天府-国道542项目（二批次）</v>
      </c>
    </row>
    <row r="443" s="34" customFormat="1" hidden="1" spans="1:16">
      <c r="A443" s="66"/>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9"/>
      <c r="N443" s="66"/>
      <c r="O443" s="66"/>
      <c r="P443" s="66"/>
    </row>
    <row r="444" s="34" customFormat="1" hidden="1" spans="1:17">
      <c r="A444" s="66"/>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9">
        <v>45706</v>
      </c>
      <c r="N444" s="66"/>
      <c r="O444" s="66">
        <f ca="1" t="shared" ref="O444:O463" si="8">IF(OR(M444="",N444&lt;&gt;""),"",MAX(M444-TODAY(),0))</f>
        <v>0</v>
      </c>
      <c r="P444" s="66">
        <f ca="1" t="shared" ref="P444:P463" si="9">IF(M444="","",IF(N444&lt;&gt;"",MAX(N444-M444,0),IF(TODAY()&gt;M444,TODAY()-M444,0)))</f>
        <v>77</v>
      </c>
      <c r="Q444" s="34" t="str">
        <f>VLOOKUP(B444,辅助信息!E:M,9,FALSE)</f>
        <v>ZTWM-CDGS-XS-2024-0181-五冶天府-国道542项目（二批次）</v>
      </c>
    </row>
    <row r="445" s="34" customFormat="1" hidden="1" spans="1:17">
      <c r="A445" s="66"/>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9">
        <v>45706</v>
      </c>
      <c r="N445" s="66"/>
      <c r="O445" s="66">
        <f ca="1" t="shared" si="8"/>
        <v>0</v>
      </c>
      <c r="P445" s="66">
        <f ca="1" t="shared" si="9"/>
        <v>77</v>
      </c>
      <c r="Q445" s="34" t="str">
        <f>VLOOKUP(B445,辅助信息!E:M,9,FALSE)</f>
        <v>ZTWM-CDGS-XS-2024-0181-五冶天府-国道542项目（二批次）</v>
      </c>
    </row>
    <row r="446" s="34" customFormat="1" hidden="1" spans="1:17">
      <c r="A446" s="66"/>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9">
        <v>45711</v>
      </c>
      <c r="N446" s="66"/>
      <c r="O446" s="66">
        <f ca="1" t="shared" si="8"/>
        <v>0</v>
      </c>
      <c r="P446" s="66">
        <f ca="1" t="shared" si="9"/>
        <v>72</v>
      </c>
      <c r="Q446" s="34" t="str">
        <f>VLOOKUP(B446,辅助信息!E:M,9,FALSE)</f>
        <v>ZTWM-CDGS-XS-2024-0181-五冶天府-国道542项目（二批次）</v>
      </c>
    </row>
    <row r="447" s="34" customFormat="1" hidden="1" spans="1:17">
      <c r="A447" s="66"/>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9">
        <v>45711</v>
      </c>
      <c r="N447" s="66"/>
      <c r="O447" s="66">
        <f ca="1" t="shared" si="8"/>
        <v>0</v>
      </c>
      <c r="P447" s="66">
        <f ca="1" t="shared" si="9"/>
        <v>72</v>
      </c>
      <c r="Q447" s="34" t="str">
        <f>VLOOKUP(B447,辅助信息!E:M,9,FALSE)</f>
        <v>ZTWM-CDGS-XS-2024-0181-五冶天府-国道542项目（二批次）</v>
      </c>
    </row>
    <row r="448" s="34" customFormat="1" hidden="1" spans="1:17">
      <c r="A448" s="66"/>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9">
        <v>45711</v>
      </c>
      <c r="N448" s="66"/>
      <c r="O448" s="66">
        <f ca="1" t="shared" si="8"/>
        <v>0</v>
      </c>
      <c r="P448" s="66">
        <f ca="1" t="shared" si="9"/>
        <v>72</v>
      </c>
      <c r="Q448" s="34" t="str">
        <f>VLOOKUP(B448,辅助信息!E:M,9,FALSE)</f>
        <v>ZTWM-CDGS-XS-2024-0181-五冶天府-国道542项目（二批次）</v>
      </c>
    </row>
    <row r="449" s="34" customFormat="1" hidden="1" spans="1:17">
      <c r="A449" s="66"/>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9">
        <v>45711</v>
      </c>
      <c r="N449" s="66"/>
      <c r="O449" s="66">
        <f ca="1" t="shared" si="8"/>
        <v>0</v>
      </c>
      <c r="P449" s="66">
        <f ca="1" t="shared" si="9"/>
        <v>72</v>
      </c>
      <c r="Q449" s="34" t="str">
        <f>VLOOKUP(B449,辅助信息!E:M,9,FALSE)</f>
        <v>ZTWM-CDGS-XS-2024-0181-五冶天府-国道542项目（二批次）</v>
      </c>
    </row>
    <row r="450" s="34" customFormat="1" hidden="1" spans="1:17">
      <c r="A450" s="66"/>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9">
        <v>45706</v>
      </c>
      <c r="N458" s="63"/>
      <c r="O458" s="66">
        <f ca="1" t="shared" si="8"/>
        <v>0</v>
      </c>
      <c r="P458" s="66">
        <f ca="1" t="shared" si="9"/>
        <v>77</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9">
        <v>45706</v>
      </c>
      <c r="N459" s="63"/>
      <c r="O459" s="66">
        <f ca="1" t="shared" si="8"/>
        <v>0</v>
      </c>
      <c r="P459" s="66">
        <f ca="1" t="shared" si="9"/>
        <v>77</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9">
        <v>45706</v>
      </c>
      <c r="N460" s="63"/>
      <c r="O460" s="66">
        <f ca="1" t="shared" si="8"/>
        <v>0</v>
      </c>
      <c r="P460" s="66">
        <f ca="1" t="shared" si="9"/>
        <v>77</v>
      </c>
      <c r="Q460" s="34" t="str">
        <f>VLOOKUP(B460,辅助信息!E:M,9,FALSE)</f>
        <v>ZTWM-CDGS-XS-2024-0134-商投建工达州中医药科技成果示范园项目</v>
      </c>
      <c r="R460" s="34"/>
    </row>
    <row r="461" hidden="1" spans="2:18">
      <c r="B461" s="91" t="s">
        <v>68</v>
      </c>
      <c r="C461" s="92">
        <v>45704</v>
      </c>
      <c r="D461" s="91" t="str">
        <f>VLOOKUP(B461,辅助信息!E:K,7,FALSE)</f>
        <v>JWDDCD2025011400164</v>
      </c>
      <c r="E461" s="91" t="str">
        <f>VLOOKUP(F461,辅助信息!A:B,2,FALSE)</f>
        <v>螺纹钢</v>
      </c>
      <c r="F461" s="91" t="s">
        <v>65</v>
      </c>
      <c r="G461" s="93">
        <v>15</v>
      </c>
      <c r="H461" s="93" t="e">
        <f>_xlfn._xlws.FILTER(#REF!,#REF!&amp;#REF!&amp;#REF!&amp;#REF!=C461&amp;F461&amp;I461&amp;J461,"未发货")</f>
        <v>#REF!</v>
      </c>
      <c r="I461" s="91" t="str">
        <f>VLOOKUP(B461,辅助信息!E:I,3,FALSE)</f>
        <v>（商投建工达州中医药科技园-2工区-景观桥）达州市通川区达州中医药职业学院犀牛大道北段</v>
      </c>
      <c r="J461" s="91" t="str">
        <f>VLOOKUP(B461,辅助信息!E:I,4,FALSE)</f>
        <v>李波</v>
      </c>
      <c r="K461" s="91">
        <f>VLOOKUP(J461,辅助信息!H:I,2,FALSE)</f>
        <v>18381899787</v>
      </c>
      <c r="M461" s="99">
        <v>45706</v>
      </c>
      <c r="N461" s="63"/>
      <c r="O461" s="66">
        <f ca="1" t="shared" si="8"/>
        <v>0</v>
      </c>
      <c r="P461" s="66">
        <f ca="1" t="shared" si="9"/>
        <v>77</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2">
        <v>45703</v>
      </c>
      <c r="N462" s="102"/>
      <c r="O462" s="34">
        <f ca="1" t="shared" si="8"/>
        <v>0</v>
      </c>
      <c r="P462" s="34">
        <f ca="1" t="shared" si="9"/>
        <v>80</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2">
        <v>45703</v>
      </c>
      <c r="N463" s="102"/>
      <c r="O463" s="34">
        <f ca="1" t="shared" si="8"/>
        <v>0</v>
      </c>
      <c r="P463" s="34">
        <f ca="1" t="shared" si="9"/>
        <v>80</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2"/>
      <c r="N464" s="102"/>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2"/>
      <c r="N465" s="102"/>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2">
        <v>45703</v>
      </c>
      <c r="N466" s="102"/>
      <c r="O466" s="34">
        <f ca="1" t="shared" ref="O466:O529" si="10">IF(OR(M466="",N466&lt;&gt;""),"",MAX(M466-TODAY(),0))</f>
        <v>0</v>
      </c>
      <c r="P466" s="34">
        <f ca="1" t="shared" ref="P466:P529" si="11">IF(M466="","",IF(N466&lt;&gt;"",MAX(N466-M466,0),IF(TODAY()&gt;M466,TODAY()-M466,0)))</f>
        <v>80</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2">
        <v>45705</v>
      </c>
      <c r="O467" s="34">
        <f ca="1" t="shared" si="10"/>
        <v>0</v>
      </c>
      <c r="P467" s="34">
        <f ca="1" t="shared" si="11"/>
        <v>78</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2">
        <v>45705</v>
      </c>
      <c r="O468" s="34">
        <f ca="1" t="shared" si="10"/>
        <v>0</v>
      </c>
      <c r="P468" s="34">
        <f ca="1" t="shared" si="11"/>
        <v>78</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2">
        <v>45705</v>
      </c>
      <c r="O469" s="34">
        <f ca="1" t="shared" si="10"/>
        <v>0</v>
      </c>
      <c r="P469" s="34">
        <f ca="1" t="shared" si="11"/>
        <v>78</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2">
        <v>45705</v>
      </c>
      <c r="O470" s="34">
        <f ca="1" t="shared" si="10"/>
        <v>0</v>
      </c>
      <c r="P470" s="34">
        <f ca="1" t="shared" si="11"/>
        <v>78</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2">
        <v>45705</v>
      </c>
      <c r="O471" s="34">
        <f ca="1" t="shared" si="10"/>
        <v>0</v>
      </c>
      <c r="P471" s="34">
        <f ca="1" t="shared" si="11"/>
        <v>78</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2">
        <v>45704</v>
      </c>
      <c r="O472" s="34">
        <f ca="1" t="shared" si="10"/>
        <v>0</v>
      </c>
      <c r="P472" s="34">
        <f ca="1" t="shared" si="11"/>
        <v>79</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2">
        <v>45704</v>
      </c>
      <c r="O473" s="34">
        <f ca="1" t="shared" si="10"/>
        <v>0</v>
      </c>
      <c r="P473" s="34">
        <f ca="1" t="shared" si="11"/>
        <v>79</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2">
        <v>45704</v>
      </c>
      <c r="O474" s="34">
        <f ca="1" t="shared" si="10"/>
        <v>0</v>
      </c>
      <c r="P474" s="34">
        <f ca="1" t="shared" si="11"/>
        <v>79</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2">
        <v>45704</v>
      </c>
      <c r="O475" s="34">
        <f ca="1" t="shared" si="10"/>
        <v>0</v>
      </c>
      <c r="P475" s="34">
        <f ca="1" t="shared" si="11"/>
        <v>79</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2">
        <v>45705</v>
      </c>
      <c r="O476" s="34">
        <f ca="1" t="shared" si="10"/>
        <v>0</v>
      </c>
      <c r="P476" s="34">
        <f ca="1" t="shared" si="11"/>
        <v>78</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2">
        <v>45705</v>
      </c>
      <c r="O477" s="34">
        <f ca="1" t="shared" si="10"/>
        <v>0</v>
      </c>
      <c r="P477" s="34">
        <f ca="1" t="shared" si="11"/>
        <v>78</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2">
        <v>45705</v>
      </c>
      <c r="O478" s="34">
        <f ca="1" t="shared" si="10"/>
        <v>0</v>
      </c>
      <c r="P478" s="34">
        <f ca="1" t="shared" si="11"/>
        <v>78</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2">
        <v>45709</v>
      </c>
      <c r="O479" s="34">
        <f ca="1" t="shared" si="10"/>
        <v>0</v>
      </c>
      <c r="P479" s="34">
        <f ca="1" t="shared" si="11"/>
        <v>74</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2">
        <v>45706</v>
      </c>
      <c r="O480" s="34">
        <f ca="1" t="shared" si="10"/>
        <v>0</v>
      </c>
      <c r="P480" s="34">
        <f ca="1" t="shared" si="11"/>
        <v>77</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2">
        <v>45706</v>
      </c>
      <c r="O481" s="34">
        <f ca="1" t="shared" si="10"/>
        <v>0</v>
      </c>
      <c r="P481" s="34">
        <f ca="1" t="shared" si="11"/>
        <v>77</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2">
        <v>45711</v>
      </c>
      <c r="O482" s="34">
        <f ca="1" t="shared" si="10"/>
        <v>0</v>
      </c>
      <c r="P482" s="34">
        <f ca="1" t="shared" si="11"/>
        <v>72</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2">
        <v>45711</v>
      </c>
      <c r="O483" s="34">
        <f ca="1" t="shared" si="10"/>
        <v>0</v>
      </c>
      <c r="P483" s="34">
        <f ca="1" t="shared" si="11"/>
        <v>72</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2">
        <v>45711</v>
      </c>
      <c r="O484" s="34">
        <f ca="1" t="shared" si="10"/>
        <v>0</v>
      </c>
      <c r="P484" s="34">
        <f ca="1" t="shared" si="11"/>
        <v>72</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2">
        <v>45711</v>
      </c>
      <c r="O485" s="34">
        <f ca="1" t="shared" si="10"/>
        <v>0</v>
      </c>
      <c r="P485" s="34">
        <f ca="1" t="shared" si="11"/>
        <v>72</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9">
        <v>45706</v>
      </c>
      <c r="N489" s="66"/>
      <c r="O489" s="66">
        <f ca="1" t="shared" si="10"/>
        <v>0</v>
      </c>
      <c r="P489" s="66">
        <f ca="1" t="shared" si="11"/>
        <v>77</v>
      </c>
      <c r="Q489" s="34" t="str">
        <f>VLOOKUP(B489,辅助信息!E:M,9,FALSE)</f>
        <v>ZTWM-CDGS-XS-2024-0134-商投建工达州中医药科技成果示范园项目</v>
      </c>
    </row>
    <row r="490" s="34" customFormat="1" hidden="1" spans="1:17">
      <c r="A490" s="66"/>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9">
        <v>45706</v>
      </c>
      <c r="N490" s="66"/>
      <c r="O490" s="66">
        <f ca="1" t="shared" si="10"/>
        <v>0</v>
      </c>
      <c r="P490" s="66">
        <f ca="1" t="shared" si="11"/>
        <v>77</v>
      </c>
      <c r="Q490" s="34" t="str">
        <f>VLOOKUP(B490,辅助信息!E:M,9,FALSE)</f>
        <v>ZTWM-CDGS-XS-2024-0134-商投建工达州中医药科技成果示范园项目</v>
      </c>
    </row>
    <row r="491" s="34" customFormat="1" hidden="1" spans="1:17">
      <c r="A491" s="66"/>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9">
        <v>45706</v>
      </c>
      <c r="N491" s="66"/>
      <c r="O491" s="66">
        <f ca="1" t="shared" si="10"/>
        <v>0</v>
      </c>
      <c r="P491" s="66">
        <f ca="1" t="shared" si="11"/>
        <v>77</v>
      </c>
      <c r="Q491" s="34" t="str">
        <f>VLOOKUP(B491,辅助信息!E:M,9,FALSE)</f>
        <v>ZTWM-CDGS-XS-2024-0134-商投建工达州中医药科技成果示范园项目</v>
      </c>
    </row>
    <row r="492" s="34" customFormat="1" hidden="1" spans="1:17">
      <c r="A492" s="66"/>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9">
        <v>45706</v>
      </c>
      <c r="N492" s="66"/>
      <c r="O492" s="66">
        <f ca="1" t="shared" si="10"/>
        <v>0</v>
      </c>
      <c r="P492" s="66">
        <f ca="1" t="shared" si="11"/>
        <v>77</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9">
        <v>45706</v>
      </c>
      <c r="O493" s="66">
        <f ca="1" t="shared" si="10"/>
        <v>0</v>
      </c>
      <c r="P493" s="66">
        <f ca="1" t="shared" si="11"/>
        <v>77</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9">
        <v>45706</v>
      </c>
      <c r="O494" s="66">
        <f ca="1" t="shared" si="10"/>
        <v>0</v>
      </c>
      <c r="P494" s="66">
        <f ca="1" t="shared" si="11"/>
        <v>77</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9">
        <v>45706</v>
      </c>
      <c r="O495" s="66">
        <f ca="1" t="shared" si="10"/>
        <v>0</v>
      </c>
      <c r="P495" s="66">
        <f ca="1" t="shared" si="11"/>
        <v>77</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9">
        <v>45706</v>
      </c>
      <c r="O496" s="66">
        <f ca="1" t="shared" si="10"/>
        <v>0</v>
      </c>
      <c r="P496" s="66">
        <f ca="1" t="shared" si="11"/>
        <v>77</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9">
        <v>45706</v>
      </c>
      <c r="O497" s="66">
        <f ca="1" t="shared" si="10"/>
        <v>0</v>
      </c>
      <c r="P497" s="66">
        <f ca="1" t="shared" si="11"/>
        <v>77</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9">
        <v>45706</v>
      </c>
      <c r="O498" s="66">
        <f ca="1" t="shared" si="10"/>
        <v>0</v>
      </c>
      <c r="P498" s="66">
        <f ca="1" t="shared" si="11"/>
        <v>77</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9">
        <v>45706</v>
      </c>
      <c r="O499" s="66">
        <f ca="1" t="shared" si="10"/>
        <v>0</v>
      </c>
      <c r="P499" s="66">
        <f ca="1" t="shared" si="11"/>
        <v>77</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9">
        <v>45706</v>
      </c>
      <c r="O500" s="66">
        <f ca="1" t="shared" si="10"/>
        <v>0</v>
      </c>
      <c r="P500" s="66">
        <f ca="1" t="shared" si="11"/>
        <v>77</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9">
        <v>45707</v>
      </c>
      <c r="N501" s="63"/>
      <c r="O501" s="66">
        <f ca="1" t="shared" si="10"/>
        <v>0</v>
      </c>
      <c r="P501" s="66">
        <f ca="1" t="shared" si="11"/>
        <v>76</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9">
        <v>45707</v>
      </c>
      <c r="N502" s="63"/>
      <c r="O502" s="66">
        <f ca="1" t="shared" si="10"/>
        <v>0</v>
      </c>
      <c r="P502" s="66">
        <f ca="1" t="shared" si="11"/>
        <v>76</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9">
        <v>45707</v>
      </c>
      <c r="N503" s="63"/>
      <c r="O503" s="66">
        <f ca="1" t="shared" si="10"/>
        <v>0</v>
      </c>
      <c r="P503" s="66">
        <f ca="1" t="shared" si="11"/>
        <v>76</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9">
        <v>45707</v>
      </c>
      <c r="N504" s="63"/>
      <c r="O504" s="66">
        <f ca="1" t="shared" si="10"/>
        <v>0</v>
      </c>
      <c r="P504" s="66">
        <f ca="1" t="shared" si="11"/>
        <v>76</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9">
        <v>45708</v>
      </c>
      <c r="N505" s="63"/>
      <c r="O505" s="66">
        <f ca="1" t="shared" si="10"/>
        <v>0</v>
      </c>
      <c r="P505" s="66">
        <f ca="1" t="shared" si="11"/>
        <v>75</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9">
        <v>45708</v>
      </c>
      <c r="N506" s="63"/>
      <c r="O506" s="66">
        <f ca="1" t="shared" si="10"/>
        <v>0</v>
      </c>
      <c r="P506" s="66">
        <f ca="1" t="shared" si="11"/>
        <v>75</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9">
        <v>45708</v>
      </c>
      <c r="N507" s="63"/>
      <c r="O507" s="66">
        <f ca="1" t="shared" si="10"/>
        <v>0</v>
      </c>
      <c r="P507" s="66">
        <f ca="1" t="shared" si="11"/>
        <v>75</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9">
        <v>45708</v>
      </c>
      <c r="N508" s="63"/>
      <c r="O508" s="66">
        <f ca="1" t="shared" si="10"/>
        <v>0</v>
      </c>
      <c r="P508" s="66">
        <f ca="1" t="shared" si="11"/>
        <v>75</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9">
        <v>45708</v>
      </c>
      <c r="N509" s="63"/>
      <c r="O509" s="66">
        <f ca="1" t="shared" si="10"/>
        <v>0</v>
      </c>
      <c r="P509" s="66">
        <f ca="1" t="shared" si="11"/>
        <v>75</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9">
        <v>45708</v>
      </c>
      <c r="N510" s="63"/>
      <c r="O510" s="66">
        <f ca="1" t="shared" si="10"/>
        <v>0</v>
      </c>
      <c r="P510" s="66">
        <f ca="1" t="shared" si="11"/>
        <v>75</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9">
        <v>45708</v>
      </c>
      <c r="N511" s="63"/>
      <c r="O511" s="66">
        <f ca="1" t="shared" si="10"/>
        <v>0</v>
      </c>
      <c r="P511" s="66">
        <f ca="1" t="shared" si="11"/>
        <v>75</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9">
        <v>45708</v>
      </c>
      <c r="N512" s="63"/>
      <c r="O512" s="66">
        <f ca="1" t="shared" si="10"/>
        <v>0</v>
      </c>
      <c r="P512" s="66">
        <f ca="1" t="shared" si="11"/>
        <v>75</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9">
        <v>45708</v>
      </c>
      <c r="N513" s="63"/>
      <c r="O513" s="66">
        <f ca="1" t="shared" si="10"/>
        <v>0</v>
      </c>
      <c r="P513" s="66">
        <f ca="1" t="shared" si="11"/>
        <v>75</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9">
        <v>45708</v>
      </c>
      <c r="N514" s="63"/>
      <c r="O514" s="66">
        <f ca="1" t="shared" si="10"/>
        <v>0</v>
      </c>
      <c r="P514" s="66">
        <f ca="1" t="shared" si="11"/>
        <v>75</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9">
        <v>45708</v>
      </c>
      <c r="N515" s="63"/>
      <c r="O515" s="66">
        <f ca="1" t="shared" si="10"/>
        <v>0</v>
      </c>
      <c r="P515" s="66">
        <f ca="1" t="shared" si="11"/>
        <v>75</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9">
        <v>45708</v>
      </c>
      <c r="N516" s="63"/>
      <c r="O516" s="66">
        <f ca="1" t="shared" si="10"/>
        <v>0</v>
      </c>
      <c r="P516" s="66">
        <f ca="1" t="shared" si="11"/>
        <v>75</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9">
        <v>45708</v>
      </c>
      <c r="N517" s="63"/>
      <c r="O517" s="66">
        <f ca="1" t="shared" si="10"/>
        <v>0</v>
      </c>
      <c r="P517" s="66">
        <f ca="1" t="shared" si="11"/>
        <v>75</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9">
        <v>45708</v>
      </c>
      <c r="N518" s="63"/>
      <c r="O518" s="66">
        <f ca="1" t="shared" si="10"/>
        <v>0</v>
      </c>
      <c r="P518" s="66">
        <f ca="1" t="shared" si="11"/>
        <v>75</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9">
        <v>45708</v>
      </c>
      <c r="N519" s="63"/>
      <c r="O519" s="66">
        <f ca="1" t="shared" si="10"/>
        <v>0</v>
      </c>
      <c r="P519" s="66">
        <f ca="1" t="shared" si="11"/>
        <v>75</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2">
        <v>45703</v>
      </c>
      <c r="N520" s="102"/>
      <c r="O520" s="34">
        <f ca="1" t="shared" si="10"/>
        <v>0</v>
      </c>
      <c r="P520" s="34">
        <f ca="1" t="shared" si="11"/>
        <v>80</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2">
        <v>45703</v>
      </c>
      <c r="N521" s="102"/>
      <c r="O521" s="34">
        <f ca="1" t="shared" si="10"/>
        <v>0</v>
      </c>
      <c r="P521" s="34">
        <f ca="1" t="shared" si="11"/>
        <v>80</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2">
        <v>45703</v>
      </c>
      <c r="N522" s="102"/>
      <c r="O522" s="34">
        <f ca="1" t="shared" si="10"/>
        <v>0</v>
      </c>
      <c r="P522" s="34">
        <f ca="1" t="shared" si="11"/>
        <v>80</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2">
        <v>45703</v>
      </c>
      <c r="N523" s="102"/>
      <c r="O523" s="34">
        <f ca="1" t="shared" si="10"/>
        <v>0</v>
      </c>
      <c r="P523" s="34">
        <f ca="1" t="shared" si="11"/>
        <v>80</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2">
        <v>45705</v>
      </c>
      <c r="O524" s="34">
        <f ca="1" t="shared" si="10"/>
        <v>0</v>
      </c>
      <c r="P524" s="34">
        <f ca="1" t="shared" si="11"/>
        <v>78</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2">
        <v>45705</v>
      </c>
      <c r="O525" s="34">
        <f ca="1" t="shared" si="10"/>
        <v>0</v>
      </c>
      <c r="P525" s="34">
        <f ca="1" t="shared" si="11"/>
        <v>78</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2">
        <v>45705</v>
      </c>
      <c r="O526" s="34">
        <f ca="1" t="shared" si="10"/>
        <v>0</v>
      </c>
      <c r="P526" s="34">
        <f ca="1" t="shared" si="11"/>
        <v>78</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4">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2">
        <v>45705</v>
      </c>
      <c r="O527" s="34">
        <f ca="1" t="shared" si="10"/>
        <v>0</v>
      </c>
      <c r="P527" s="34">
        <f ca="1" t="shared" si="11"/>
        <v>78</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2">
        <v>45704</v>
      </c>
      <c r="O528" s="34">
        <f ca="1" t="shared" si="10"/>
        <v>0</v>
      </c>
      <c r="P528" s="34">
        <f ca="1" t="shared" si="11"/>
        <v>79</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2">
        <v>45705</v>
      </c>
      <c r="O529" s="34">
        <f ca="1" t="shared" si="10"/>
        <v>0</v>
      </c>
      <c r="P529" s="34">
        <f ca="1" t="shared" si="11"/>
        <v>78</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2">
        <v>45705</v>
      </c>
      <c r="O530" s="34">
        <f ca="1" t="shared" ref="O530:O593" si="12">IF(OR(M530="",N530&lt;&gt;""),"",MAX(M530-TODAY(),0))</f>
        <v>0</v>
      </c>
      <c r="P530" s="34">
        <f ca="1">IF(M530="","",IF(N530&lt;&gt;"",MAX(N530-M530,0),IF(TODAY()&gt;M530,TODAY()-M530,0)))</f>
        <v>78</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2">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2">
        <v>45709</v>
      </c>
      <c r="O532" s="34">
        <f ca="1" t="shared" si="12"/>
        <v>0</v>
      </c>
      <c r="P532" s="34">
        <f ca="1" t="shared" ref="P532:P570" si="13">IF(M532="","",IF(N532&lt;&gt;"",MAX(N532-M532,0),IF(TODAY()&gt;M532,TODAY()-M532,0)))</f>
        <v>74</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2">
        <v>45706</v>
      </c>
      <c r="O533" s="34">
        <f ca="1" t="shared" si="12"/>
        <v>0</v>
      </c>
      <c r="P533" s="34">
        <f ca="1" t="shared" si="13"/>
        <v>77</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2">
        <v>45706</v>
      </c>
      <c r="O534" s="34">
        <f ca="1" t="shared" si="12"/>
        <v>0</v>
      </c>
      <c r="P534" s="34">
        <f ca="1" t="shared" si="13"/>
        <v>77</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2">
        <v>45711</v>
      </c>
      <c r="O535" s="34">
        <f ca="1" t="shared" si="12"/>
        <v>0</v>
      </c>
      <c r="P535" s="34">
        <f ca="1" t="shared" si="13"/>
        <v>72</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2">
        <v>45711</v>
      </c>
      <c r="O536" s="34">
        <f ca="1" t="shared" si="12"/>
        <v>0</v>
      </c>
      <c r="P536" s="34">
        <f ca="1" t="shared" si="13"/>
        <v>72</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2">
        <v>45711</v>
      </c>
      <c r="O537" s="34">
        <f ca="1" t="shared" si="12"/>
        <v>0</v>
      </c>
      <c r="P537" s="34">
        <f ca="1" t="shared" si="13"/>
        <v>72</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2">
        <v>45711</v>
      </c>
      <c r="O538" s="34">
        <f ca="1" t="shared" si="12"/>
        <v>0</v>
      </c>
      <c r="P538" s="34">
        <f ca="1" t="shared" si="13"/>
        <v>72</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9">
        <v>45706</v>
      </c>
      <c r="N542" s="66"/>
      <c r="O542" s="66">
        <f ca="1" t="shared" si="12"/>
        <v>0</v>
      </c>
      <c r="P542" s="66">
        <f ca="1" t="shared" si="13"/>
        <v>77</v>
      </c>
      <c r="Q542" s="34" t="str">
        <f>VLOOKUP(B542,辅助信息!E:M,9,FALSE)</f>
        <v>ZTWM-CDGS-XS-2024-0248-五冶钢构-南充市医学院项目</v>
      </c>
    </row>
    <row r="543" s="34" customFormat="1" hidden="1" spans="1:17">
      <c r="A543" s="66"/>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9">
        <v>45706</v>
      </c>
      <c r="N543" s="66"/>
      <c r="O543" s="66">
        <f ca="1" t="shared" si="12"/>
        <v>0</v>
      </c>
      <c r="P543" s="66">
        <f ca="1" t="shared" si="13"/>
        <v>77</v>
      </c>
      <c r="Q543" s="34" t="str">
        <f>VLOOKUP(B543,辅助信息!E:M,9,FALSE)</f>
        <v>ZTWM-CDGS-XS-2024-0248-五冶钢构-南充市医学院项目</v>
      </c>
    </row>
    <row r="544" s="34" customFormat="1" hidden="1" spans="1:17">
      <c r="A544" s="66"/>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9">
        <v>45706</v>
      </c>
      <c r="N544" s="66"/>
      <c r="O544" s="66">
        <f ca="1" t="shared" si="12"/>
        <v>0</v>
      </c>
      <c r="P544" s="66">
        <f ca="1" t="shared" si="13"/>
        <v>77</v>
      </c>
      <c r="Q544" s="34" t="str">
        <f>VLOOKUP(B544,辅助信息!E:M,9,FALSE)</f>
        <v>ZTWM-CDGS-XS-2024-0248-五冶钢构-南充市医学院项目</v>
      </c>
    </row>
    <row r="545" s="34" customFormat="1" hidden="1" spans="1:17">
      <c r="A545" s="66"/>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9">
        <v>45706</v>
      </c>
      <c r="N545" s="66"/>
      <c r="O545" s="66">
        <f ca="1" t="shared" si="12"/>
        <v>0</v>
      </c>
      <c r="P545" s="66">
        <f ca="1" t="shared" si="13"/>
        <v>77</v>
      </c>
      <c r="Q545" s="34" t="str">
        <f>VLOOKUP(B545,辅助信息!E:M,9,FALSE)</f>
        <v>ZTWM-CDGS-XS-2024-0248-五冶钢构-南充市医学院项目</v>
      </c>
    </row>
    <row r="546" s="34" customFormat="1" hidden="1" spans="1:17">
      <c r="A546" s="66"/>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9">
        <v>45708</v>
      </c>
      <c r="N546" s="66"/>
      <c r="O546" s="66">
        <f ca="1" t="shared" si="12"/>
        <v>0</v>
      </c>
      <c r="P546" s="66">
        <f ca="1" t="shared" si="13"/>
        <v>75</v>
      </c>
      <c r="Q546" s="34" t="str">
        <f>VLOOKUP(B546,辅助信息!E:M,9,FALSE)</f>
        <v>ZTWM-CDGS-XS-2024-0248-五冶钢构-南充市医学院项目</v>
      </c>
    </row>
    <row r="547" s="34" customFormat="1" hidden="1" spans="1:17">
      <c r="A547" s="66"/>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9">
        <v>45708</v>
      </c>
      <c r="N547" s="66"/>
      <c r="O547" s="66">
        <f ca="1" t="shared" si="12"/>
        <v>0</v>
      </c>
      <c r="P547" s="66">
        <f ca="1" t="shared" si="13"/>
        <v>75</v>
      </c>
      <c r="Q547" s="34" t="str">
        <f>VLOOKUP(B547,辅助信息!E:M,9,FALSE)</f>
        <v>ZTWM-CDGS-XS-2024-0248-五冶钢构-南充市医学院项目</v>
      </c>
    </row>
    <row r="548" s="34" customFormat="1" hidden="1" spans="1:17">
      <c r="A548" s="66"/>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9">
        <v>45708</v>
      </c>
      <c r="N548" s="66"/>
      <c r="O548" s="66">
        <f ca="1" t="shared" si="12"/>
        <v>0</v>
      </c>
      <c r="P548" s="66">
        <f ca="1" t="shared" si="13"/>
        <v>75</v>
      </c>
      <c r="Q548" s="34" t="str">
        <f>VLOOKUP(B548,辅助信息!E:M,9,FALSE)</f>
        <v>ZTWM-CDGS-XS-2024-0248-五冶钢构-南充市医学院项目</v>
      </c>
    </row>
    <row r="549" s="34" customFormat="1" hidden="1" spans="1:17">
      <c r="A549" s="66"/>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9">
        <v>45708</v>
      </c>
      <c r="N549" s="66"/>
      <c r="O549" s="66">
        <f ca="1" t="shared" si="12"/>
        <v>0</v>
      </c>
      <c r="P549" s="66">
        <f ca="1" t="shared" si="13"/>
        <v>75</v>
      </c>
      <c r="Q549" s="34" t="str">
        <f>VLOOKUP(B549,辅助信息!E:M,9,FALSE)</f>
        <v>ZTWM-CDGS-XS-2024-0093-华西-颐海科创农业生态谷</v>
      </c>
    </row>
    <row r="550" s="34" customFormat="1" hidden="1" spans="1:17">
      <c r="A550" s="66"/>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9">
        <v>45708</v>
      </c>
      <c r="N550" s="66"/>
      <c r="O550" s="66">
        <f ca="1" t="shared" si="12"/>
        <v>0</v>
      </c>
      <c r="P550" s="66">
        <f ca="1" t="shared" si="13"/>
        <v>75</v>
      </c>
      <c r="Q550" s="34" t="str">
        <f>VLOOKUP(B550,辅助信息!E:M,9,FALSE)</f>
        <v>ZTWM-CDGS-XS-2024-0093-华西-颐海科创农业生态谷</v>
      </c>
    </row>
    <row r="551" s="34" customFormat="1" hidden="1" spans="1:17">
      <c r="A551" s="66"/>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9">
        <v>45708</v>
      </c>
      <c r="N551" s="66"/>
      <c r="O551" s="66">
        <f ca="1" t="shared" si="12"/>
        <v>0</v>
      </c>
      <c r="P551" s="66">
        <f ca="1" t="shared" si="13"/>
        <v>75</v>
      </c>
      <c r="Q551" s="34" t="str">
        <f>VLOOKUP(B551,辅助信息!E:M,9,FALSE)</f>
        <v>ZTWM-CDGS-XS-2024-0093-华西-颐海科创农业生态谷</v>
      </c>
    </row>
    <row r="552" s="34" customFormat="1" hidden="1" spans="1:17">
      <c r="A552" s="66"/>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9">
        <v>45708</v>
      </c>
      <c r="N552" s="66"/>
      <c r="O552" s="66">
        <f ca="1" t="shared" si="12"/>
        <v>0</v>
      </c>
      <c r="P552" s="66">
        <f ca="1" t="shared" si="13"/>
        <v>75</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9">
        <v>45708</v>
      </c>
      <c r="N553" s="63"/>
      <c r="O553" s="66">
        <f ca="1" t="shared" si="12"/>
        <v>0</v>
      </c>
      <c r="P553" s="66">
        <f ca="1" t="shared" si="13"/>
        <v>75</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9">
        <v>45708</v>
      </c>
      <c r="N554" s="63"/>
      <c r="O554" s="66">
        <f ca="1" t="shared" si="12"/>
        <v>0</v>
      </c>
      <c r="P554" s="66">
        <f ca="1" t="shared" si="13"/>
        <v>75</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9">
        <v>45708</v>
      </c>
      <c r="N555" s="63"/>
      <c r="O555" s="66">
        <f ca="1" t="shared" si="12"/>
        <v>0</v>
      </c>
      <c r="P555" s="66">
        <f ca="1" t="shared" si="13"/>
        <v>75</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9">
        <v>45708</v>
      </c>
      <c r="N556" s="63"/>
      <c r="O556" s="66">
        <f ca="1" t="shared" si="12"/>
        <v>0</v>
      </c>
      <c r="P556" s="66">
        <f ca="1" t="shared" si="13"/>
        <v>75</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9">
        <v>45708</v>
      </c>
      <c r="N557" s="63"/>
      <c r="O557" s="66">
        <f ca="1" t="shared" si="12"/>
        <v>0</v>
      </c>
      <c r="P557" s="66">
        <f ca="1" t="shared" si="13"/>
        <v>75</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9">
        <v>45708</v>
      </c>
      <c r="N558" s="63"/>
      <c r="O558" s="66">
        <f ca="1" t="shared" si="12"/>
        <v>0</v>
      </c>
      <c r="P558" s="66">
        <f ca="1" t="shared" si="13"/>
        <v>75</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9">
        <v>45708</v>
      </c>
      <c r="N559" s="63"/>
      <c r="O559" s="66">
        <f ca="1" t="shared" si="12"/>
        <v>0</v>
      </c>
      <c r="P559" s="66">
        <f ca="1" t="shared" si="13"/>
        <v>75</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9">
        <v>45708</v>
      </c>
      <c r="N560" s="63"/>
      <c r="O560" s="66">
        <f ca="1" t="shared" si="12"/>
        <v>0</v>
      </c>
      <c r="P560" s="66">
        <f ca="1" t="shared" si="13"/>
        <v>75</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9">
        <v>45708</v>
      </c>
      <c r="N561" s="63"/>
      <c r="O561" s="66">
        <f ca="1" t="shared" si="12"/>
        <v>0</v>
      </c>
      <c r="P561" s="66">
        <f ca="1" t="shared" si="13"/>
        <v>75</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9">
        <v>45708</v>
      </c>
      <c r="N562" s="63"/>
      <c r="O562" s="66">
        <f ca="1" t="shared" si="12"/>
        <v>0</v>
      </c>
      <c r="P562" s="66">
        <f ca="1" t="shared" si="13"/>
        <v>75</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9">
        <v>45708</v>
      </c>
      <c r="N563" s="63"/>
      <c r="O563" s="66">
        <f ca="1" t="shared" si="12"/>
        <v>0</v>
      </c>
      <c r="P563" s="66">
        <f ca="1" t="shared" si="13"/>
        <v>75</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2">
        <v>45705</v>
      </c>
      <c r="O564" s="34">
        <f ca="1" t="shared" si="12"/>
        <v>0</v>
      </c>
      <c r="P564" s="34">
        <f ca="1" t="shared" si="13"/>
        <v>78</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2">
        <v>45705</v>
      </c>
      <c r="O565" s="34">
        <f ca="1" t="shared" si="12"/>
        <v>0</v>
      </c>
      <c r="P565" s="34">
        <f ca="1" t="shared" si="13"/>
        <v>78</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2">
        <v>45705</v>
      </c>
      <c r="O566" s="34">
        <f ca="1" t="shared" si="12"/>
        <v>0</v>
      </c>
      <c r="P566" s="34">
        <f ca="1" t="shared" si="13"/>
        <v>78</v>
      </c>
      <c r="Q566" s="34" t="str">
        <f>VLOOKUP(B566,辅助信息!E:M,9,FALSE)</f>
        <v>ZTWM-CDGS-XS-2024-0181-五冶天府-国道542项目（二批次）</v>
      </c>
    </row>
    <row r="567" s="34" customFormat="1" ht="60" hidden="1" customHeight="1" spans="1:17">
      <c r="A567" s="103"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2">
        <v>45705</v>
      </c>
      <c r="O567" s="34">
        <f ca="1" t="shared" si="12"/>
        <v>0</v>
      </c>
      <c r="P567" s="34">
        <f ca="1" t="shared" si="13"/>
        <v>78</v>
      </c>
      <c r="Q567" s="34" t="str">
        <f>VLOOKUP(B567,辅助信息!E:M,9,FALSE)</f>
        <v>ZTWM-CDGS-XS-2024-0181-五冶天府-国道542项目（二批次）</v>
      </c>
    </row>
    <row r="568" s="34" customFormat="1" ht="36" hidden="1" customHeight="1" spans="1:17">
      <c r="A568" s="103"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2">
        <v>45704</v>
      </c>
      <c r="O568" s="34">
        <f ca="1" t="shared" si="12"/>
        <v>0</v>
      </c>
      <c r="P568" s="34">
        <f ca="1" t="shared" si="13"/>
        <v>79</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2">
        <v>45705</v>
      </c>
      <c r="O569" s="34">
        <f ca="1" t="shared" si="12"/>
        <v>0</v>
      </c>
      <c r="P569" s="34">
        <f ca="1" t="shared" si="13"/>
        <v>78</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2">
        <v>45705</v>
      </c>
      <c r="O570" s="34">
        <f ca="1" t="shared" si="12"/>
        <v>0</v>
      </c>
      <c r="P570" s="34">
        <f ca="1" t="shared" si="13"/>
        <v>78</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2">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2">
        <v>45705</v>
      </c>
      <c r="O572" s="34">
        <f ca="1" t="shared" si="12"/>
        <v>0</v>
      </c>
      <c r="P572" s="34">
        <v>3</v>
      </c>
    </row>
    <row r="573" s="34" customFormat="1" ht="60" hidden="1" customHeight="1" spans="1:17">
      <c r="A573" s="103"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2">
        <v>45709</v>
      </c>
      <c r="O573" s="34">
        <f ca="1" t="shared" si="12"/>
        <v>0</v>
      </c>
      <c r="P573" s="34">
        <f ca="1" t="shared" ref="P573:P624" si="14">IF(M573="","",IF(N573&lt;&gt;"",MAX(N573-M573,0),IF(TODAY()&gt;M573,TODAY()-M573,0)))</f>
        <v>74</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2">
        <v>45706</v>
      </c>
      <c r="O574" s="34">
        <f ca="1" t="shared" si="12"/>
        <v>0</v>
      </c>
      <c r="P574" s="34">
        <f ca="1" t="shared" si="14"/>
        <v>77</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2">
        <v>45706</v>
      </c>
      <c r="O575" s="34">
        <f ca="1" t="shared" si="12"/>
        <v>0</v>
      </c>
      <c r="P575" s="34">
        <f ca="1" t="shared" si="14"/>
        <v>77</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2">
        <v>45711</v>
      </c>
      <c r="O576" s="34">
        <f ca="1" t="shared" si="12"/>
        <v>0</v>
      </c>
      <c r="P576" s="34">
        <f ca="1" t="shared" si="14"/>
        <v>72</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2">
        <v>45711</v>
      </c>
      <c r="O577" s="34">
        <f ca="1" t="shared" si="12"/>
        <v>0</v>
      </c>
      <c r="P577" s="34">
        <f ca="1" t="shared" si="14"/>
        <v>72</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2">
        <v>45711</v>
      </c>
      <c r="O578" s="34">
        <f ca="1" t="shared" si="12"/>
        <v>0</v>
      </c>
      <c r="P578" s="34">
        <f ca="1" t="shared" si="14"/>
        <v>72</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2">
        <v>45711</v>
      </c>
      <c r="O579" s="34">
        <f ca="1" t="shared" si="12"/>
        <v>0</v>
      </c>
      <c r="P579" s="34">
        <f ca="1" t="shared" si="14"/>
        <v>72</v>
      </c>
      <c r="Q579" s="34" t="str">
        <f>VLOOKUP(B579,辅助信息!E:M,9,FALSE)</f>
        <v>ZTWM-CDGS-XS-2024-0181-五冶天府-国道542项目（二批次）</v>
      </c>
    </row>
    <row r="580" s="34" customFormat="1" hidden="1" spans="1:17">
      <c r="A580" s="103" t="s">
        <v>96</v>
      </c>
      <c r="B580" s="104"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2">
        <v>45706</v>
      </c>
      <c r="O580" s="34">
        <f ca="1" t="shared" si="12"/>
        <v>0</v>
      </c>
      <c r="P580" s="34">
        <f ca="1" t="shared" si="14"/>
        <v>77</v>
      </c>
      <c r="Q580" s="34" t="str">
        <f>VLOOKUP(B580,辅助信息!E:M,9,FALSE)</f>
        <v>ZTWM-CDGS-XS-2024-0248-五冶钢构-南充市医学院项目</v>
      </c>
    </row>
    <row r="581" s="34" customFormat="1" hidden="1" spans="2:17">
      <c r="B581" s="104"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2">
        <v>45706</v>
      </c>
      <c r="O581" s="34">
        <f ca="1" t="shared" si="12"/>
        <v>0</v>
      </c>
      <c r="P581" s="34">
        <f ca="1" t="shared" si="14"/>
        <v>77</v>
      </c>
      <c r="Q581" s="34" t="str">
        <f>VLOOKUP(B581,辅助信息!E:M,9,FALSE)</f>
        <v>ZTWM-CDGS-XS-2024-0248-五冶钢构-南充市医学院项目</v>
      </c>
    </row>
    <row r="582" s="34" customFormat="1" hidden="1" spans="2:17">
      <c r="B582" s="104"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2">
        <v>45706</v>
      </c>
      <c r="O582" s="34">
        <f ca="1" t="shared" si="12"/>
        <v>0</v>
      </c>
      <c r="P582" s="34">
        <f ca="1" t="shared" si="14"/>
        <v>77</v>
      </c>
      <c r="Q582" s="34" t="str">
        <f>VLOOKUP(B582,辅助信息!E:M,9,FALSE)</f>
        <v>ZTWM-CDGS-XS-2024-0248-五冶钢构-南充市医学院项目</v>
      </c>
    </row>
    <row r="583" s="34" customFormat="1" hidden="1" spans="2:17">
      <c r="B583" s="104"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2">
        <v>45708</v>
      </c>
      <c r="O583" s="34">
        <f ca="1" t="shared" si="12"/>
        <v>0</v>
      </c>
      <c r="P583" s="34">
        <f ca="1" t="shared" si="14"/>
        <v>75</v>
      </c>
      <c r="Q583" s="34" t="str">
        <f>VLOOKUP(B583,辅助信息!E:M,9,FALSE)</f>
        <v>ZTWM-CDGS-XS-2024-0248-五冶钢构-南充市医学院项目</v>
      </c>
    </row>
    <row r="584" s="34" customFormat="1" hidden="1" spans="2:17">
      <c r="B584" s="104" t="s">
        <v>72</v>
      </c>
      <c r="C584" s="77">
        <v>45707</v>
      </c>
      <c r="D584" s="47" t="str">
        <f>VLOOKUP(B584,辅助信息!E:K,7,FALSE)</f>
        <v>JWDDCD2025021900064</v>
      </c>
      <c r="E584" s="47" t="str">
        <f>VLOOKUP(F584,辅助信息!A:B,2,FALSE)</f>
        <v>螺纹钢</v>
      </c>
      <c r="F584" s="104"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2">
        <v>45708</v>
      </c>
      <c r="O584" s="34">
        <f ca="1" t="shared" si="12"/>
        <v>0</v>
      </c>
      <c r="P584" s="34">
        <f ca="1" t="shared" si="14"/>
        <v>75</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2">
        <v>45708</v>
      </c>
      <c r="O585" s="34">
        <f ca="1" t="shared" si="12"/>
        <v>0</v>
      </c>
      <c r="P585" s="34">
        <f ca="1" t="shared" si="14"/>
        <v>75</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2">
        <v>45708</v>
      </c>
      <c r="O586" s="34">
        <f ca="1" t="shared" si="12"/>
        <v>0</v>
      </c>
      <c r="P586" s="34">
        <f ca="1" t="shared" si="14"/>
        <v>75</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2">
        <v>45708</v>
      </c>
      <c r="O587" s="34">
        <f ca="1" t="shared" si="12"/>
        <v>0</v>
      </c>
      <c r="P587" s="34">
        <f ca="1" t="shared" si="14"/>
        <v>75</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9">
        <v>45709</v>
      </c>
      <c r="N588" s="63"/>
      <c r="O588" s="66">
        <f ca="1" t="shared" si="12"/>
        <v>0</v>
      </c>
      <c r="P588" s="66">
        <f ca="1" t="shared" si="14"/>
        <v>74</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9">
        <v>45709</v>
      </c>
      <c r="N589" s="63"/>
      <c r="O589" s="66">
        <f ca="1" t="shared" si="12"/>
        <v>0</v>
      </c>
      <c r="P589" s="66">
        <f ca="1" t="shared" si="14"/>
        <v>74</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9">
        <v>45709</v>
      </c>
      <c r="N590" s="63"/>
      <c r="O590" s="66">
        <f ca="1" t="shared" si="12"/>
        <v>0</v>
      </c>
      <c r="P590" s="66">
        <f ca="1" t="shared" si="14"/>
        <v>74</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9">
        <v>45709</v>
      </c>
      <c r="N591" s="63"/>
      <c r="O591" s="66">
        <f ca="1" t="shared" si="12"/>
        <v>0</v>
      </c>
      <c r="P591" s="66">
        <f ca="1" t="shared" si="14"/>
        <v>74</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9">
        <v>45709</v>
      </c>
      <c r="N592" s="63"/>
      <c r="O592" s="66">
        <f ca="1" t="shared" si="12"/>
        <v>0</v>
      </c>
      <c r="P592" s="66">
        <f ca="1" t="shared" si="14"/>
        <v>74</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9">
        <v>45709</v>
      </c>
      <c r="N593" s="63"/>
      <c r="O593" s="66">
        <f ca="1" t="shared" si="12"/>
        <v>0</v>
      </c>
      <c r="P593" s="66">
        <f ca="1" t="shared" si="14"/>
        <v>74</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2">
        <v>45708</v>
      </c>
      <c r="O594" s="34">
        <f ca="1" t="shared" ref="O594:O624" si="15">IF(OR(M594="",N594&lt;&gt;""),"",MAX(M594-TODAY(),0))</f>
        <v>0</v>
      </c>
      <c r="P594" s="34">
        <f ca="1" t="shared" si="14"/>
        <v>75</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2">
        <v>45708</v>
      </c>
      <c r="O595" s="34">
        <f ca="1" t="shared" si="15"/>
        <v>0</v>
      </c>
      <c r="P595" s="34">
        <f ca="1" t="shared" si="14"/>
        <v>75</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2">
        <v>45708</v>
      </c>
      <c r="O596" s="34">
        <f ca="1" t="shared" si="15"/>
        <v>0</v>
      </c>
      <c r="P596" s="34">
        <f ca="1" t="shared" si="14"/>
        <v>75</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2">
        <v>45708</v>
      </c>
      <c r="O597" s="34">
        <f ca="1" t="shared" si="15"/>
        <v>0</v>
      </c>
      <c r="P597" s="34">
        <f ca="1" t="shared" si="14"/>
        <v>75</v>
      </c>
      <c r="Q597" s="34" t="str">
        <f>VLOOKUP(B597,辅助信息!E:M,9,FALSE)</f>
        <v>ZTWM-CDGS-XS-2024-0093-华西-颐海科创农业生态谷</v>
      </c>
    </row>
    <row r="598" s="34" customFormat="1" hidden="1" spans="1:17">
      <c r="A598" s="66"/>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9">
        <v>45708</v>
      </c>
      <c r="N598" s="66"/>
      <c r="O598" s="66">
        <f ca="1" t="shared" si="15"/>
        <v>0</v>
      </c>
      <c r="P598" s="66">
        <f ca="1" t="shared" si="14"/>
        <v>75</v>
      </c>
      <c r="Q598" s="34" t="str">
        <f>VLOOKUP(B598,辅助信息!E:M,9,FALSE)</f>
        <v>ZTWM-CDGS-XS-2024-0179-四川商投-射洪城乡一体化建设项目</v>
      </c>
    </row>
    <row r="599" s="34" customFormat="1" hidden="1" spans="1:17">
      <c r="A599" s="66"/>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9">
        <v>45708</v>
      </c>
      <c r="N599" s="66"/>
      <c r="O599" s="66">
        <f ca="1" t="shared" si="15"/>
        <v>0</v>
      </c>
      <c r="P599" s="66">
        <f ca="1" t="shared" si="14"/>
        <v>75</v>
      </c>
      <c r="Q599" s="34" t="str">
        <f>VLOOKUP(B599,辅助信息!E:M,9,FALSE)</f>
        <v>ZTWM-CDGS-XS-2024-0179-四川商投-射洪城乡一体化建设项目</v>
      </c>
    </row>
    <row r="600" s="34" customFormat="1" hidden="1" spans="1:17">
      <c r="A600" s="66"/>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9">
        <v>45708</v>
      </c>
      <c r="N600" s="66"/>
      <c r="O600" s="66">
        <f ca="1" t="shared" si="15"/>
        <v>0</v>
      </c>
      <c r="P600" s="66">
        <f ca="1" t="shared" si="14"/>
        <v>75</v>
      </c>
      <c r="Q600" s="34" t="str">
        <f>VLOOKUP(B600,辅助信息!E:M,9,FALSE)</f>
        <v>ZTWM-CDGS-XS-2024-0093-华西-颐海科创农业生态谷</v>
      </c>
    </row>
    <row r="601" s="34" customFormat="1" hidden="1" spans="1:17">
      <c r="A601" s="66"/>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9">
        <v>45708</v>
      </c>
      <c r="N601" s="66"/>
      <c r="O601" s="66">
        <f ca="1" t="shared" si="15"/>
        <v>0</v>
      </c>
      <c r="P601" s="66">
        <f ca="1" t="shared" si="14"/>
        <v>75</v>
      </c>
      <c r="Q601" s="34" t="str">
        <f>VLOOKUP(B601,辅助信息!E:M,9,FALSE)</f>
        <v>ZTWM-CDGS-XS-2024-0093-华西-颐海科创农业生态谷</v>
      </c>
    </row>
    <row r="602" s="34" customFormat="1" hidden="1" spans="1:17">
      <c r="A602" s="66"/>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9">
        <v>45708</v>
      </c>
      <c r="N602" s="66"/>
      <c r="O602" s="66">
        <f ca="1" t="shared" si="15"/>
        <v>0</v>
      </c>
      <c r="P602" s="66">
        <f ca="1" t="shared" si="14"/>
        <v>75</v>
      </c>
      <c r="Q602" s="34" t="str">
        <f>VLOOKUP(B602,辅助信息!E:M,9,FALSE)</f>
        <v>ZTWM-CDGS-XS-2024-0093-华西-颐海科创农业生态谷</v>
      </c>
    </row>
    <row r="603" s="34" customFormat="1" hidden="1" spans="1:17">
      <c r="A603" s="66"/>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9">
        <v>45708</v>
      </c>
      <c r="N603" s="66"/>
      <c r="O603" s="66">
        <f ca="1" t="shared" si="15"/>
        <v>0</v>
      </c>
      <c r="P603" s="66">
        <f ca="1" t="shared" si="14"/>
        <v>75</v>
      </c>
      <c r="Q603" s="34" t="str">
        <f>VLOOKUP(B603,辅助信息!E:M,9,FALSE)</f>
        <v>ZTWM-CDGS-XS-2024-0093-华西-颐海科创农业生态谷</v>
      </c>
    </row>
    <row r="604" s="34" customFormat="1" hidden="1" spans="1:17">
      <c r="A604" s="66"/>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9">
        <v>45708</v>
      </c>
      <c r="N604" s="66"/>
      <c r="O604" s="66">
        <f ca="1" t="shared" si="15"/>
        <v>0</v>
      </c>
      <c r="P604" s="66">
        <f ca="1" t="shared" si="14"/>
        <v>75</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9">
        <v>45708</v>
      </c>
      <c r="N605" s="63"/>
      <c r="O605" s="66">
        <f ca="1" t="shared" si="15"/>
        <v>0</v>
      </c>
      <c r="P605" s="66">
        <f ca="1" t="shared" si="14"/>
        <v>75</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9">
        <v>45708</v>
      </c>
      <c r="N606" s="63"/>
      <c r="O606" s="66">
        <f ca="1" t="shared" si="15"/>
        <v>0</v>
      </c>
      <c r="P606" s="66">
        <f ca="1" t="shared" si="14"/>
        <v>75</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9">
        <v>45710</v>
      </c>
      <c r="N607" s="63"/>
      <c r="O607" s="66">
        <f ca="1" t="shared" si="15"/>
        <v>0</v>
      </c>
      <c r="P607" s="66">
        <f ca="1" t="shared" si="14"/>
        <v>73</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2">
        <v>45704</v>
      </c>
      <c r="O608" s="34">
        <f ca="1" t="shared" si="15"/>
        <v>0</v>
      </c>
      <c r="P608" s="66">
        <f ca="1" t="shared" si="14"/>
        <v>79</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2">
        <v>45705</v>
      </c>
      <c r="O609" s="34">
        <f ca="1" t="shared" si="15"/>
        <v>0</v>
      </c>
      <c r="P609" s="66">
        <f ca="1" t="shared" si="14"/>
        <v>78</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2">
        <v>45705</v>
      </c>
      <c r="O610" s="34">
        <f ca="1" t="shared" si="15"/>
        <v>0</v>
      </c>
      <c r="P610" s="66">
        <f ca="1" t="shared" si="14"/>
        <v>78</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2">
        <v>45705</v>
      </c>
      <c r="O611" s="34">
        <f ca="1" t="shared" si="15"/>
        <v>0</v>
      </c>
      <c r="P611" s="66">
        <f ca="1" t="shared" si="14"/>
        <v>78</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2">
        <v>45705</v>
      </c>
      <c r="O612" s="34">
        <f ca="1" t="shared" si="15"/>
        <v>0</v>
      </c>
      <c r="P612" s="66">
        <f ca="1" t="shared" si="14"/>
        <v>78</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2">
        <v>45709</v>
      </c>
      <c r="O613" s="34">
        <f ca="1" t="shared" si="15"/>
        <v>0</v>
      </c>
      <c r="P613" s="66">
        <f ca="1" t="shared" si="14"/>
        <v>74</v>
      </c>
      <c r="Q613" s="34" t="str">
        <f>VLOOKUP(B613,辅助信息!E:M,9,FALSE)</f>
        <v>ZTWM-CDGS-XS-2024-0181-五冶天府-国道542项目（二批次）</v>
      </c>
    </row>
    <row r="614" s="34" customFormat="1" hidden="1" spans="1:17">
      <c r="A614" s="66"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2">
        <v>45706</v>
      </c>
      <c r="O614" s="34">
        <f ca="1" t="shared" si="15"/>
        <v>0</v>
      </c>
      <c r="P614" s="66">
        <f ca="1" t="shared" si="14"/>
        <v>77</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2">
        <v>45706</v>
      </c>
      <c r="O615" s="34">
        <f ca="1" t="shared" si="15"/>
        <v>0</v>
      </c>
      <c r="P615" s="66">
        <f ca="1" t="shared" si="14"/>
        <v>77</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2">
        <v>45711</v>
      </c>
      <c r="O616" s="34">
        <f ca="1" t="shared" si="15"/>
        <v>0</v>
      </c>
      <c r="P616" s="66">
        <f ca="1" t="shared" si="14"/>
        <v>72</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2">
        <v>45711</v>
      </c>
      <c r="O617" s="34">
        <f ca="1" t="shared" si="15"/>
        <v>0</v>
      </c>
      <c r="P617" s="66">
        <f ca="1" t="shared" si="14"/>
        <v>72</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2">
        <v>45711</v>
      </c>
      <c r="O618" s="34">
        <f ca="1" t="shared" si="15"/>
        <v>0</v>
      </c>
      <c r="P618" s="66">
        <f ca="1" t="shared" si="14"/>
        <v>72</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2">
        <v>45711</v>
      </c>
      <c r="O619" s="34">
        <f ca="1" t="shared" si="15"/>
        <v>0</v>
      </c>
      <c r="P619" s="66">
        <f ca="1" t="shared" si="14"/>
        <v>72</v>
      </c>
      <c r="Q619" s="34" t="str">
        <f>VLOOKUP(B619,辅助信息!E:M,9,FALSE)</f>
        <v>ZTWM-CDGS-XS-2024-0181-五冶天府-国道542项目（二批次）</v>
      </c>
    </row>
    <row r="620" s="34" customFormat="1" hidden="1" spans="1:17">
      <c r="A620" s="103"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5" t="str">
        <f>VLOOKUP(B620,辅助信息!E:J,6,FALSE)</f>
        <v>送货单：送货单位：南充思临新材料科技有限公司,收货单位：五冶集团川北(南充)建设有限公司,项目名称：南充医学科学产业园,送货车型13米,装货前联系收货人核实到场规格</v>
      </c>
      <c r="M620" s="102">
        <v>45706</v>
      </c>
      <c r="O620" s="34">
        <f ca="1" t="shared" si="15"/>
        <v>0</v>
      </c>
      <c r="P620" s="66">
        <f ca="1" t="shared" si="14"/>
        <v>77</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2">
        <v>45706</v>
      </c>
      <c r="O621" s="34">
        <f ca="1" t="shared" si="15"/>
        <v>0</v>
      </c>
      <c r="P621" s="66">
        <f ca="1" t="shared" si="14"/>
        <v>77</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2">
        <v>45706</v>
      </c>
      <c r="O622" s="34">
        <f ca="1" t="shared" si="15"/>
        <v>0</v>
      </c>
      <c r="P622" s="66">
        <f ca="1" t="shared" si="14"/>
        <v>77</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2">
        <v>45708</v>
      </c>
      <c r="O623" s="34">
        <f ca="1" t="shared" si="15"/>
        <v>0</v>
      </c>
      <c r="P623" s="66">
        <f ca="1" t="shared" si="14"/>
        <v>75</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2">
        <v>45708</v>
      </c>
      <c r="O624" s="34">
        <f ca="1" t="shared" si="15"/>
        <v>0</v>
      </c>
      <c r="P624" s="66">
        <f ca="1" t="shared" si="14"/>
        <v>75</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2"/>
      <c r="P625" s="66"/>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2">
        <v>45708</v>
      </c>
      <c r="O626" s="34">
        <f ca="1" t="shared" ref="O626:O689" si="16">IF(OR(M626="",N626&lt;&gt;""),"",MAX(M626-TODAY(),0))</f>
        <v>0</v>
      </c>
      <c r="P626" s="66">
        <f ca="1" t="shared" ref="P626:P689" si="17">IF(M626="","",IF(N626&lt;&gt;"",MAX(N626-M626,0),IF(TODAY()&gt;M626,TODAY()-M626,0)))</f>
        <v>75</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2">
        <v>45708</v>
      </c>
      <c r="O627" s="34">
        <f ca="1" t="shared" si="16"/>
        <v>0</v>
      </c>
      <c r="P627" s="66">
        <f ca="1" t="shared" si="17"/>
        <v>75</v>
      </c>
      <c r="Q627" s="34" t="str">
        <f>VLOOKUP(B627,辅助信息!E:M,9,FALSE)</f>
        <v>ZTWM-CDGS-XS-2024-0248-五冶钢构-南充市医学院项目</v>
      </c>
    </row>
    <row r="628" s="34" customFormat="1" hidden="1" spans="1:17">
      <c r="A628" s="66"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9">
        <v>45709</v>
      </c>
      <c r="N628" s="66"/>
      <c r="O628" s="66">
        <f ca="1" t="shared" si="16"/>
        <v>0</v>
      </c>
      <c r="P628" s="66">
        <f ca="1" t="shared" si="17"/>
        <v>74</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9">
        <v>45709</v>
      </c>
      <c r="N629" s="66"/>
      <c r="O629" s="66">
        <f ca="1" t="shared" si="16"/>
        <v>0</v>
      </c>
      <c r="P629" s="66">
        <f ca="1" t="shared" si="17"/>
        <v>74</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9">
        <v>45709</v>
      </c>
      <c r="N630" s="66"/>
      <c r="O630" s="66">
        <f ca="1" t="shared" si="16"/>
        <v>0</v>
      </c>
      <c r="P630" s="66">
        <f ca="1" t="shared" si="17"/>
        <v>74</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9">
        <v>45709</v>
      </c>
      <c r="N631" s="66"/>
      <c r="O631" s="66">
        <f ca="1" t="shared" si="16"/>
        <v>0</v>
      </c>
      <c r="P631" s="66">
        <f ca="1" t="shared" si="17"/>
        <v>74</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9">
        <v>45709</v>
      </c>
      <c r="N632" s="66"/>
      <c r="O632" s="66">
        <f ca="1" t="shared" si="16"/>
        <v>0</v>
      </c>
      <c r="P632" s="66">
        <f ca="1" t="shared" si="17"/>
        <v>74</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9">
        <v>45709</v>
      </c>
      <c r="N633" s="66"/>
      <c r="O633" s="66">
        <f ca="1" t="shared" si="16"/>
        <v>0</v>
      </c>
      <c r="P633" s="66">
        <f ca="1" t="shared" si="17"/>
        <v>74</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2">
        <v>45708</v>
      </c>
      <c r="O634" s="34">
        <f ca="1" t="shared" si="16"/>
        <v>0</v>
      </c>
      <c r="P634" s="66">
        <f ca="1" t="shared" si="17"/>
        <v>75</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2">
        <v>45708</v>
      </c>
      <c r="O635" s="34">
        <f ca="1" t="shared" si="16"/>
        <v>0</v>
      </c>
      <c r="P635" s="66">
        <f ca="1" t="shared" si="17"/>
        <v>75</v>
      </c>
      <c r="Q635" s="34" t="str">
        <f>VLOOKUP(B635,辅助信息!E:M,9,FALSE)</f>
        <v>ZTWM-CDGS-XS-2024-0179-四川商投-射洪城乡一体化建设项目</v>
      </c>
    </row>
    <row r="636" s="34" customFormat="1" ht="36" hidden="1" customHeight="1" spans="1:17">
      <c r="A636" s="66"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9">
        <v>45710</v>
      </c>
      <c r="N636" s="66"/>
      <c r="O636" s="66">
        <f ca="1" t="shared" si="16"/>
        <v>0</v>
      </c>
      <c r="P636" s="66">
        <f ca="1" t="shared" si="17"/>
        <v>73</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9">
        <v>45711</v>
      </c>
      <c r="O637" s="66">
        <f ca="1" t="shared" si="16"/>
        <v>0</v>
      </c>
      <c r="P637" s="66">
        <f ca="1" t="shared" si="17"/>
        <v>72</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2">
        <v>45704</v>
      </c>
      <c r="O638" s="34">
        <f ca="1" t="shared" si="16"/>
        <v>0</v>
      </c>
      <c r="P638" s="66">
        <f ca="1" t="shared" si="17"/>
        <v>79</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2">
        <v>45710</v>
      </c>
      <c r="O639" s="34">
        <f ca="1" t="shared" si="16"/>
        <v>0</v>
      </c>
      <c r="P639" s="66">
        <f ca="1" t="shared" si="17"/>
        <v>73</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2">
        <v>45710</v>
      </c>
      <c r="O640" s="34">
        <f ca="1" t="shared" si="16"/>
        <v>0</v>
      </c>
      <c r="P640" s="66">
        <f ca="1" t="shared" si="17"/>
        <v>73</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2">
        <v>45705</v>
      </c>
      <c r="O641" s="34">
        <f ca="1" t="shared" si="16"/>
        <v>0</v>
      </c>
      <c r="P641" s="66">
        <f ca="1" t="shared" si="17"/>
        <v>78</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2">
        <v>45705</v>
      </c>
      <c r="O642" s="34">
        <f ca="1" t="shared" si="16"/>
        <v>0</v>
      </c>
      <c r="P642" s="66">
        <f ca="1" t="shared" si="17"/>
        <v>78</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2">
        <v>45705</v>
      </c>
      <c r="O643" s="34">
        <f ca="1" t="shared" si="16"/>
        <v>0</v>
      </c>
      <c r="P643" s="66">
        <f ca="1" t="shared" si="17"/>
        <v>78</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2">
        <v>45705</v>
      </c>
      <c r="O644" s="34">
        <f ca="1" t="shared" si="16"/>
        <v>0</v>
      </c>
      <c r="P644" s="66">
        <f ca="1" t="shared" si="17"/>
        <v>78</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2">
        <v>45711</v>
      </c>
      <c r="O645" s="34">
        <f ca="1" t="shared" si="16"/>
        <v>0</v>
      </c>
      <c r="P645" s="66">
        <f ca="1" t="shared" si="17"/>
        <v>72</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2">
        <v>45711</v>
      </c>
      <c r="O646" s="34">
        <f ca="1" t="shared" si="16"/>
        <v>0</v>
      </c>
      <c r="P646" s="66">
        <f ca="1" t="shared" si="17"/>
        <v>72</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2">
        <v>45711</v>
      </c>
      <c r="O647" s="34">
        <f ca="1" t="shared" si="16"/>
        <v>0</v>
      </c>
      <c r="P647" s="66">
        <f ca="1" t="shared" si="17"/>
        <v>72</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2">
        <v>45711</v>
      </c>
      <c r="O648" s="34">
        <f ca="1" t="shared" si="16"/>
        <v>0</v>
      </c>
      <c r="P648" s="66">
        <f ca="1" t="shared" si="17"/>
        <v>72</v>
      </c>
      <c r="Q648" s="34" t="str">
        <f>VLOOKUP(B648,辅助信息!E:M,9,FALSE)</f>
        <v>ZTWM-CDGS-XS-2024-0181-五冶天府-国道542项目（二批次）</v>
      </c>
    </row>
    <row r="649" s="34" customFormat="1" hidden="1" spans="1:17">
      <c r="A649" s="103"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2">
        <v>45709</v>
      </c>
      <c r="O649" s="34">
        <f ca="1" t="shared" si="16"/>
        <v>0</v>
      </c>
      <c r="P649" s="66">
        <f ca="1" t="shared" si="17"/>
        <v>74</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2">
        <v>45709</v>
      </c>
      <c r="O650" s="34">
        <f ca="1" t="shared" si="16"/>
        <v>0</v>
      </c>
      <c r="P650" s="66">
        <f ca="1" t="shared" si="17"/>
        <v>74</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2">
        <v>45709</v>
      </c>
      <c r="O651" s="34">
        <f ca="1" t="shared" si="16"/>
        <v>0</v>
      </c>
      <c r="P651" s="66">
        <f ca="1" t="shared" si="17"/>
        <v>74</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2">
        <v>45709</v>
      </c>
      <c r="O652" s="34">
        <f ca="1" t="shared" si="16"/>
        <v>0</v>
      </c>
      <c r="P652" s="66">
        <f ca="1" t="shared" si="17"/>
        <v>74</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2">
        <v>45709</v>
      </c>
      <c r="O653" s="34">
        <f ca="1" t="shared" si="16"/>
        <v>0</v>
      </c>
      <c r="P653" s="66">
        <f ca="1" t="shared" si="17"/>
        <v>74</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2">
        <v>45709</v>
      </c>
      <c r="O654" s="34">
        <f ca="1" t="shared" si="16"/>
        <v>0</v>
      </c>
      <c r="P654" s="66">
        <f ca="1" t="shared" si="17"/>
        <v>74</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2">
        <v>45708</v>
      </c>
      <c r="O655" s="34">
        <f ca="1" t="shared" si="16"/>
        <v>0</v>
      </c>
      <c r="P655" s="66">
        <f ca="1" t="shared" si="17"/>
        <v>75</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2">
        <v>45708</v>
      </c>
      <c r="O656" s="34">
        <f ca="1" t="shared" si="16"/>
        <v>0</v>
      </c>
      <c r="P656" s="66">
        <f ca="1" t="shared" si="17"/>
        <v>75</v>
      </c>
      <c r="Q656" s="34" t="str">
        <f>VLOOKUP(B656,辅助信息!E:M,9,FALSE)</f>
        <v>ZTWM-CDGS-XS-2024-0179-四川商投-射洪城乡一体化建设项目</v>
      </c>
    </row>
    <row r="657" s="34" customFormat="1" ht="36" hidden="1" customHeight="1" spans="1:17">
      <c r="A657" s="66"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9">
        <v>45711</v>
      </c>
      <c r="N657" s="66"/>
      <c r="O657" s="34">
        <f ca="1" t="shared" si="16"/>
        <v>0</v>
      </c>
      <c r="P657" s="66">
        <f ca="1" t="shared" si="17"/>
        <v>72</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2">
        <v>45704</v>
      </c>
      <c r="O658" s="34">
        <f ca="1" t="shared" si="16"/>
        <v>0</v>
      </c>
      <c r="P658" s="66">
        <f ca="1" t="shared" si="17"/>
        <v>79</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2">
        <v>45705</v>
      </c>
      <c r="O659" s="34">
        <f ca="1" t="shared" si="16"/>
        <v>0</v>
      </c>
      <c r="P659" s="66">
        <f ca="1" t="shared" si="17"/>
        <v>78</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2">
        <v>45705</v>
      </c>
      <c r="O660" s="34">
        <f ca="1" t="shared" si="16"/>
        <v>0</v>
      </c>
      <c r="P660" s="66">
        <f ca="1" t="shared" si="17"/>
        <v>78</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2">
        <v>45705</v>
      </c>
      <c r="O661" s="34">
        <f ca="1" t="shared" si="16"/>
        <v>0</v>
      </c>
      <c r="P661" s="66">
        <f ca="1" t="shared" si="17"/>
        <v>78</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2">
        <v>45705</v>
      </c>
      <c r="O662" s="34">
        <f ca="1" t="shared" si="16"/>
        <v>0</v>
      </c>
      <c r="P662" s="66">
        <f ca="1" t="shared" si="17"/>
        <v>78</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2">
        <v>45711</v>
      </c>
      <c r="O663" s="34">
        <f ca="1" t="shared" si="16"/>
        <v>0</v>
      </c>
      <c r="P663" s="66">
        <f ca="1" t="shared" si="17"/>
        <v>72</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2">
        <v>45711</v>
      </c>
      <c r="O664" s="34">
        <f ca="1" t="shared" si="16"/>
        <v>0</v>
      </c>
      <c r="P664" s="66">
        <f ca="1" t="shared" si="17"/>
        <v>72</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2">
        <v>45711</v>
      </c>
      <c r="O665" s="34">
        <f ca="1" t="shared" si="16"/>
        <v>0</v>
      </c>
      <c r="P665" s="66">
        <f ca="1" t="shared" si="17"/>
        <v>72</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2">
        <v>45711</v>
      </c>
      <c r="O666" s="34">
        <f ca="1" t="shared" si="16"/>
        <v>0</v>
      </c>
      <c r="P666" s="66">
        <f ca="1" t="shared" si="17"/>
        <v>72</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2">
        <v>45709</v>
      </c>
      <c r="O667" s="34">
        <f ca="1" t="shared" si="16"/>
        <v>0</v>
      </c>
      <c r="P667" s="66">
        <f ca="1" t="shared" si="17"/>
        <v>74</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2">
        <v>45709</v>
      </c>
      <c r="O668" s="34">
        <f ca="1" t="shared" si="16"/>
        <v>0</v>
      </c>
      <c r="P668" s="66">
        <f ca="1" t="shared" si="17"/>
        <v>74</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2">
        <v>45709</v>
      </c>
      <c r="O669" s="34">
        <f ca="1" t="shared" si="16"/>
        <v>0</v>
      </c>
      <c r="P669" s="66">
        <f ca="1" t="shared" si="17"/>
        <v>74</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2">
        <v>45709</v>
      </c>
      <c r="O670" s="34">
        <f ca="1" t="shared" si="16"/>
        <v>0</v>
      </c>
      <c r="P670" s="66">
        <f ca="1" t="shared" si="17"/>
        <v>74</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2">
        <v>45709</v>
      </c>
      <c r="O671" s="34">
        <f ca="1" t="shared" si="16"/>
        <v>0</v>
      </c>
      <c r="P671" s="66">
        <f ca="1" t="shared" si="17"/>
        <v>74</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2">
        <v>45709</v>
      </c>
      <c r="O672" s="34">
        <f ca="1" t="shared" si="16"/>
        <v>0</v>
      </c>
      <c r="P672" s="66">
        <f ca="1" t="shared" si="17"/>
        <v>74</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2">
        <v>45708</v>
      </c>
      <c r="O673" s="34">
        <f ca="1" t="shared" si="16"/>
        <v>0</v>
      </c>
      <c r="P673" s="66">
        <f ca="1" t="shared" si="17"/>
        <v>75</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2">
        <v>45708</v>
      </c>
      <c r="O674" s="34">
        <f ca="1" t="shared" si="16"/>
        <v>0</v>
      </c>
      <c r="P674" s="66">
        <f ca="1" t="shared" si="17"/>
        <v>75</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2">
        <v>45712</v>
      </c>
      <c r="N675" s="63"/>
      <c r="O675" s="34">
        <f ca="1" t="shared" si="16"/>
        <v>0</v>
      </c>
      <c r="P675" s="66">
        <f ca="1" t="shared" si="17"/>
        <v>71</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2">
        <v>45712</v>
      </c>
      <c r="N676" s="63"/>
      <c r="O676" s="34">
        <f ca="1" t="shared" si="16"/>
        <v>0</v>
      </c>
      <c r="P676" s="66">
        <f ca="1" t="shared" si="17"/>
        <v>71</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2">
        <v>45712</v>
      </c>
      <c r="N677" s="63"/>
      <c r="O677" s="34">
        <f ca="1" t="shared" si="16"/>
        <v>0</v>
      </c>
      <c r="P677" s="66">
        <f ca="1" t="shared" si="17"/>
        <v>71</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2">
        <v>45712</v>
      </c>
      <c r="N678" s="63"/>
      <c r="O678" s="34">
        <f ca="1" t="shared" si="16"/>
        <v>0</v>
      </c>
      <c r="P678" s="66">
        <f ca="1" t="shared" si="17"/>
        <v>71</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2">
        <v>45712</v>
      </c>
      <c r="N679" s="63"/>
      <c r="O679" s="34">
        <f ca="1" t="shared" si="16"/>
        <v>0</v>
      </c>
      <c r="P679" s="66">
        <f ca="1" t="shared" si="17"/>
        <v>71</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2">
        <v>45712</v>
      </c>
      <c r="N680" s="63"/>
      <c r="O680" s="34">
        <f ca="1" t="shared" si="16"/>
        <v>0</v>
      </c>
      <c r="P680" s="66">
        <f ca="1" t="shared" si="17"/>
        <v>71</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2">
        <v>45718</v>
      </c>
      <c r="N681" s="63"/>
      <c r="O681" s="34">
        <f ca="1" t="shared" si="16"/>
        <v>0</v>
      </c>
      <c r="P681" s="66">
        <f ca="1" t="shared" si="17"/>
        <v>65</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2">
        <v>45718</v>
      </c>
      <c r="N682" s="63"/>
      <c r="O682" s="34">
        <f ca="1" t="shared" si="16"/>
        <v>0</v>
      </c>
      <c r="P682" s="66">
        <f ca="1" t="shared" si="17"/>
        <v>65</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2">
        <v>45718</v>
      </c>
      <c r="N683" s="63"/>
      <c r="O683" s="34">
        <f ca="1" t="shared" si="16"/>
        <v>0</v>
      </c>
      <c r="P683" s="66">
        <f ca="1" t="shared" si="17"/>
        <v>65</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2">
        <v>45718</v>
      </c>
      <c r="N684" s="63"/>
      <c r="O684" s="34">
        <f ca="1" t="shared" si="16"/>
        <v>0</v>
      </c>
      <c r="P684" s="66">
        <f ca="1" t="shared" si="17"/>
        <v>65</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2">
        <v>45718</v>
      </c>
      <c r="N685" s="63"/>
      <c r="O685" s="34">
        <f ca="1" t="shared" si="16"/>
        <v>0</v>
      </c>
      <c r="P685" s="66">
        <f ca="1" t="shared" si="17"/>
        <v>65</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2">
        <v>45714</v>
      </c>
      <c r="N686" s="63"/>
      <c r="O686" s="34">
        <f ca="1" t="shared" si="16"/>
        <v>0</v>
      </c>
      <c r="P686" s="66">
        <f ca="1" t="shared" si="17"/>
        <v>69</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2">
        <v>45714</v>
      </c>
      <c r="N687" s="63"/>
      <c r="O687" s="34">
        <f ca="1" t="shared" si="16"/>
        <v>0</v>
      </c>
      <c r="P687" s="66">
        <f ca="1" t="shared" si="17"/>
        <v>69</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2">
        <v>45716</v>
      </c>
      <c r="N688" s="63"/>
      <c r="O688" s="34">
        <f ca="1" t="shared" si="16"/>
        <v>0</v>
      </c>
      <c r="P688" s="66">
        <f ca="1" t="shared" si="17"/>
        <v>67</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2">
        <v>45716</v>
      </c>
      <c r="N689" s="63"/>
      <c r="O689" s="34">
        <f ca="1" t="shared" si="16"/>
        <v>0</v>
      </c>
      <c r="P689" s="66">
        <f ca="1" t="shared" si="17"/>
        <v>67</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2">
        <v>45716</v>
      </c>
      <c r="N690" s="63"/>
      <c r="O690" s="34">
        <f ca="1" t="shared" ref="O690:O712" si="18">IF(OR(M690="",N690&lt;&gt;""),"",MAX(M690-TODAY(),0))</f>
        <v>0</v>
      </c>
      <c r="P690" s="66">
        <f ca="1" t="shared" ref="P690:P712" si="19">IF(M690="","",IF(N690&lt;&gt;"",MAX(N690-M690,0),IF(TODAY()&gt;M690,TODAY()-M690,0)))</f>
        <v>67</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2">
        <v>45716</v>
      </c>
      <c r="N691" s="63"/>
      <c r="O691" s="34">
        <f ca="1" t="shared" si="18"/>
        <v>0</v>
      </c>
      <c r="P691" s="66">
        <f ca="1" t="shared" si="19"/>
        <v>67</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2">
        <v>45716</v>
      </c>
      <c r="N692" s="63"/>
      <c r="O692" s="34">
        <f ca="1" t="shared" si="18"/>
        <v>0</v>
      </c>
      <c r="P692" s="66">
        <f ca="1" t="shared" si="19"/>
        <v>67</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9">
        <v>45712</v>
      </c>
      <c r="O693" s="66">
        <f ca="1" t="shared" si="18"/>
        <v>0</v>
      </c>
      <c r="P693" s="66">
        <f ca="1" t="shared" si="19"/>
        <v>71</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9">
        <v>45712</v>
      </c>
      <c r="O694" s="66">
        <f ca="1" t="shared" si="18"/>
        <v>0</v>
      </c>
      <c r="P694" s="66">
        <f ca="1" t="shared" si="19"/>
        <v>71</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9">
        <v>45712</v>
      </c>
      <c r="O695" s="66">
        <f ca="1" t="shared" si="18"/>
        <v>0</v>
      </c>
      <c r="P695" s="66">
        <f ca="1" t="shared" si="19"/>
        <v>71</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9">
        <v>45712</v>
      </c>
      <c r="O696" s="66">
        <f ca="1" t="shared" si="18"/>
        <v>0</v>
      </c>
      <c r="P696" s="66">
        <f ca="1" t="shared" si="19"/>
        <v>71</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9">
        <v>45714</v>
      </c>
      <c r="O697" s="66">
        <f ca="1" t="shared" si="18"/>
        <v>0</v>
      </c>
      <c r="P697" s="66">
        <f ca="1" t="shared" si="19"/>
        <v>69</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9">
        <v>45714</v>
      </c>
      <c r="O698" s="66">
        <f ca="1" t="shared" si="18"/>
        <v>0</v>
      </c>
      <c r="P698" s="66">
        <f ca="1" t="shared" si="19"/>
        <v>69</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9">
        <v>45716</v>
      </c>
      <c r="O699" s="66">
        <f ca="1" t="shared" si="18"/>
        <v>0</v>
      </c>
      <c r="P699" s="66">
        <f ca="1" t="shared" si="19"/>
        <v>67</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9">
        <v>45716</v>
      </c>
      <c r="O700" s="66">
        <f ca="1" t="shared" si="18"/>
        <v>0</v>
      </c>
      <c r="P700" s="66">
        <f ca="1" t="shared" si="19"/>
        <v>67</v>
      </c>
      <c r="Q700" s="34" t="str">
        <f>VLOOKUP(B700,辅助信息!E:M,9,FALSE)</f>
        <v>ZTWM-CDGS-XS-2024-0181-五冶天府-国道542项目（二批次）</v>
      </c>
      <c r="R700" s="34"/>
    </row>
    <row r="701" hidden="1" spans="2:18">
      <c r="B701" s="91" t="s">
        <v>75</v>
      </c>
      <c r="C701" s="77">
        <v>45713</v>
      </c>
      <c r="D701" s="91" t="str">
        <f>VLOOKUP(B701,辅助信息!E:K,7,FALSE)</f>
        <v>JWDDCD2024102400111</v>
      </c>
      <c r="E701" s="91" t="str">
        <f>VLOOKUP(F701,辅助信息!A:B,2,FALSE)</f>
        <v>螺纹钢</v>
      </c>
      <c r="F701" s="91" t="s">
        <v>86</v>
      </c>
      <c r="G701" s="93">
        <v>30</v>
      </c>
      <c r="H701" s="93">
        <f>_xlfn._xlws.FILTER('[1]2025年已发货'!$E:$E,'[1]2025年已发货'!$F:$F&amp;'[1]2025年已发货'!$C:$C&amp;'[1]2025年已发货'!$G:$G&amp;'[1]2025年已发货'!$H:$H=C701&amp;F701&amp;I701&amp;J701,"未发货")</f>
        <v>30</v>
      </c>
      <c r="I701" s="91" t="str">
        <f>VLOOKUP(B701,辅助信息!E:I,3,FALSE)</f>
        <v>（五冶达州国道542项目-一工区桥梁一工段）四川省达州市四川省达州市达川区石桥镇武寨村</v>
      </c>
      <c r="J701" s="91" t="str">
        <f>VLOOKUP(B701,辅助信息!E:I,4,FALSE)</f>
        <v>杨勇</v>
      </c>
      <c r="K701" s="91">
        <f>VLOOKUP(J701,辅助信息!H:I,2,FALSE)</f>
        <v>18398563998</v>
      </c>
      <c r="M701" s="99">
        <v>45716</v>
      </c>
      <c r="O701" s="66">
        <f ca="1" t="shared" si="18"/>
        <v>0</v>
      </c>
      <c r="P701" s="66">
        <f ca="1" t="shared" si="19"/>
        <v>67</v>
      </c>
      <c r="Q701" s="34" t="str">
        <f>VLOOKUP(B701,辅助信息!E:M,9,FALSE)</f>
        <v>ZTWM-CDGS-XS-2024-0181-五冶天府-国道542项目（二批次）</v>
      </c>
      <c r="R701" s="34"/>
    </row>
    <row r="702" hidden="1" spans="1:18">
      <c r="A702" s="90"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9">
        <v>45714</v>
      </c>
      <c r="O702" s="66">
        <f ca="1" t="shared" si="18"/>
        <v>0</v>
      </c>
      <c r="P702" s="66">
        <f ca="1" t="shared" si="19"/>
        <v>69</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9">
        <v>45714</v>
      </c>
      <c r="O703" s="66">
        <f ca="1" t="shared" si="18"/>
        <v>0</v>
      </c>
      <c r="P703" s="66">
        <f ca="1" t="shared" si="19"/>
        <v>69</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9">
        <v>45714</v>
      </c>
      <c r="O704" s="66">
        <f ca="1" t="shared" si="18"/>
        <v>0</v>
      </c>
      <c r="P704" s="66">
        <f ca="1" t="shared" si="19"/>
        <v>69</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9">
        <v>45714</v>
      </c>
      <c r="O705" s="66">
        <f ca="1" t="shared" si="18"/>
        <v>0</v>
      </c>
      <c r="P705" s="66">
        <f ca="1" t="shared" si="19"/>
        <v>69</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9">
        <v>45714</v>
      </c>
      <c r="O706" s="66">
        <f ca="1" t="shared" si="18"/>
        <v>0</v>
      </c>
      <c r="P706" s="66">
        <f ca="1" t="shared" si="19"/>
        <v>69</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9">
        <v>45714</v>
      </c>
      <c r="O707" s="66">
        <f ca="1" t="shared" si="18"/>
        <v>0</v>
      </c>
      <c r="P707" s="66">
        <f ca="1" t="shared" si="19"/>
        <v>69</v>
      </c>
      <c r="Q707" s="34"/>
      <c r="R707" s="34"/>
    </row>
    <row r="708" s="34" customFormat="1" hidden="1" spans="1:17">
      <c r="A708" s="106"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2">
        <v>45709</v>
      </c>
      <c r="O708" s="34">
        <f ca="1" t="shared" si="18"/>
        <v>0</v>
      </c>
      <c r="P708" s="34">
        <f ca="1" t="shared" si="19"/>
        <v>74</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2">
        <v>45709</v>
      </c>
      <c r="O709" s="34">
        <f ca="1" t="shared" si="18"/>
        <v>0</v>
      </c>
      <c r="P709" s="34">
        <f ca="1" t="shared" si="19"/>
        <v>74</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2">
        <v>45709</v>
      </c>
      <c r="O710" s="34">
        <f ca="1" t="shared" si="18"/>
        <v>0</v>
      </c>
      <c r="P710" s="34">
        <f ca="1" t="shared" si="19"/>
        <v>74</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2">
        <v>45709</v>
      </c>
      <c r="O711" s="34">
        <f ca="1" t="shared" si="18"/>
        <v>0</v>
      </c>
      <c r="P711" s="34">
        <f ca="1" t="shared" si="19"/>
        <v>74</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2">
        <v>45709</v>
      </c>
      <c r="O712" s="34">
        <f ca="1" t="shared" si="18"/>
        <v>0</v>
      </c>
      <c r="P712" s="34">
        <f ca="1" t="shared" si="19"/>
        <v>74</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91" t="s">
        <v>79</v>
      </c>
      <c r="C717" s="92">
        <v>45713</v>
      </c>
      <c r="D717" s="91" t="str">
        <f>VLOOKUP(B717,辅助信息!E:K,7,FALSE)</f>
        <v>JWDDCD2024102400111</v>
      </c>
      <c r="E717" s="91" t="str">
        <f>VLOOKUP(F717,辅助信息!A:B,2,FALSE)</f>
        <v>螺纹钢</v>
      </c>
      <c r="F717" s="91" t="s">
        <v>18</v>
      </c>
      <c r="G717" s="93">
        <v>45</v>
      </c>
      <c r="H717" s="91">
        <f>_xlfn._xlws.FILTER('[1]2025年已发货'!$E:$E,'[1]2025年已发货'!$F:$F&amp;'[1]2025年已发货'!$C:$C&amp;'[1]2025年已发货'!$G:$G&amp;'[1]2025年已发货'!$H:$H=C717&amp;F717&amp;I717&amp;J717,"未发货")</f>
        <v>45</v>
      </c>
      <c r="I717" s="91" t="str">
        <f>VLOOKUP(B717,辅助信息!E:I,3,FALSE)</f>
        <v>（五冶达州国道542项目-养护工区）四川省达州市达川区管村镇油房村</v>
      </c>
      <c r="J717" s="91" t="str">
        <f>VLOOKUP(B717,辅助信息!E:I,4,FALSE)</f>
        <v>侯自强</v>
      </c>
      <c r="K717" s="91">
        <f>VLOOKUP(J717,辅助信息!H:I,2,FALSE)</f>
        <v>13281725223</v>
      </c>
      <c r="M717" s="63"/>
      <c r="N717" s="63"/>
      <c r="O717" s="63"/>
      <c r="P717" s="63"/>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7">
        <v>45716</v>
      </c>
      <c r="N718" s="63"/>
      <c r="O718" s="63">
        <f ca="1" t="shared" ref="O718:O781" si="20">IF(OR(M718="",N718&lt;&gt;""),"",MAX(M718-TODAY(),0))</f>
        <v>0</v>
      </c>
      <c r="P718" s="63">
        <f ca="1" t="shared" ref="P718:P781" si="21">IF(M718="","",IF(N718&lt;&gt;"",MAX(N718-M718,0),IF(TODAY()&gt;M718,TODAY()-M718,0)))</f>
        <v>67</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7">
        <v>45716</v>
      </c>
      <c r="N719" s="63"/>
      <c r="O719" s="63">
        <f ca="1" t="shared" si="20"/>
        <v>0</v>
      </c>
      <c r="P719" s="63">
        <f ca="1" t="shared" si="21"/>
        <v>67</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7">
        <v>45716</v>
      </c>
      <c r="N720" s="63"/>
      <c r="O720" s="63">
        <f ca="1" t="shared" si="20"/>
        <v>0</v>
      </c>
      <c r="P720" s="63">
        <f ca="1" t="shared" si="21"/>
        <v>67</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7">
        <v>45716</v>
      </c>
      <c r="N721" s="63"/>
      <c r="O721" s="63">
        <f ca="1" t="shared" si="20"/>
        <v>0</v>
      </c>
      <c r="P721" s="63">
        <f ca="1" t="shared" si="21"/>
        <v>67</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7">
        <v>45716</v>
      </c>
      <c r="N722" s="63"/>
      <c r="O722" s="63">
        <f ca="1" t="shared" si="20"/>
        <v>0</v>
      </c>
      <c r="P722" s="63">
        <f ca="1" t="shared" si="21"/>
        <v>67</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7">
        <v>45716</v>
      </c>
      <c r="N723" s="63"/>
      <c r="O723" s="63">
        <f ca="1" t="shared" si="20"/>
        <v>0</v>
      </c>
      <c r="P723" s="63">
        <f ca="1" t="shared" si="21"/>
        <v>67</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7">
        <v>45716</v>
      </c>
      <c r="N724" s="63"/>
      <c r="O724" s="63">
        <f ca="1" t="shared" si="20"/>
        <v>0</v>
      </c>
      <c r="P724" s="63">
        <f ca="1" t="shared" si="21"/>
        <v>67</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7">
        <v>45716</v>
      </c>
      <c r="N725" s="63"/>
      <c r="O725" s="63">
        <f ca="1" t="shared" si="20"/>
        <v>0</v>
      </c>
      <c r="P725" s="63">
        <f ca="1" t="shared" si="21"/>
        <v>67</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7">
        <v>45716</v>
      </c>
      <c r="N726" s="63"/>
      <c r="O726" s="63">
        <f ca="1" t="shared" si="20"/>
        <v>0</v>
      </c>
      <c r="P726" s="63">
        <f ca="1" t="shared" si="21"/>
        <v>67</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7">
        <v>45716</v>
      </c>
      <c r="N727" s="63"/>
      <c r="O727" s="63">
        <f ca="1" t="shared" si="20"/>
        <v>0</v>
      </c>
      <c r="P727" s="63">
        <f ca="1" t="shared" si="21"/>
        <v>67</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7">
        <v>45716</v>
      </c>
      <c r="N728" s="63"/>
      <c r="O728" s="63">
        <f ca="1" t="shared" si="20"/>
        <v>0</v>
      </c>
      <c r="P728" s="63">
        <f ca="1" t="shared" si="21"/>
        <v>67</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7">
        <v>45716</v>
      </c>
      <c r="N729" s="63"/>
      <c r="O729" s="63">
        <f ca="1" t="shared" si="20"/>
        <v>0</v>
      </c>
      <c r="P729" s="63">
        <f ca="1" t="shared" si="21"/>
        <v>67</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7">
        <v>45716</v>
      </c>
      <c r="N730" s="63"/>
      <c r="O730" s="63">
        <f ca="1" t="shared" si="20"/>
        <v>0</v>
      </c>
      <c r="P730" s="63">
        <f ca="1" t="shared" si="21"/>
        <v>67</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7">
        <v>45716</v>
      </c>
      <c r="N731" s="63"/>
      <c r="O731" s="63">
        <f ca="1" t="shared" si="20"/>
        <v>0</v>
      </c>
      <c r="P731" s="63">
        <f ca="1" t="shared" si="21"/>
        <v>67</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7">
        <v>45716</v>
      </c>
      <c r="N732" s="63"/>
      <c r="O732" s="63">
        <f ca="1" t="shared" si="20"/>
        <v>0</v>
      </c>
      <c r="P732" s="63">
        <f ca="1" t="shared" si="21"/>
        <v>67</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7">
        <v>45717</v>
      </c>
      <c r="N733" s="63"/>
      <c r="O733" s="63">
        <f ca="1" t="shared" si="20"/>
        <v>0</v>
      </c>
      <c r="P733" s="63">
        <f ca="1" t="shared" si="21"/>
        <v>66</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7">
        <v>45717</v>
      </c>
      <c r="N734" s="63"/>
      <c r="O734" s="63">
        <f ca="1" t="shared" si="20"/>
        <v>0</v>
      </c>
      <c r="P734" s="63">
        <f ca="1" t="shared" si="21"/>
        <v>66</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7">
        <v>45717</v>
      </c>
      <c r="N735" s="63"/>
      <c r="O735" s="63">
        <f ca="1" t="shared" si="20"/>
        <v>0</v>
      </c>
      <c r="P735" s="63">
        <f ca="1" t="shared" si="21"/>
        <v>66</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7">
        <v>45717</v>
      </c>
      <c r="N736" s="63"/>
      <c r="O736" s="63">
        <f ca="1" t="shared" si="20"/>
        <v>0</v>
      </c>
      <c r="P736" s="63">
        <f ca="1" t="shared" si="21"/>
        <v>66</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7">
        <v>45717</v>
      </c>
      <c r="N737" s="63"/>
      <c r="O737" s="63">
        <f ca="1" t="shared" si="20"/>
        <v>0</v>
      </c>
      <c r="P737" s="63">
        <f ca="1" t="shared" si="21"/>
        <v>66</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7">
        <v>45716</v>
      </c>
      <c r="N738" s="63"/>
      <c r="O738" s="63">
        <f ca="1" t="shared" si="20"/>
        <v>0</v>
      </c>
      <c r="P738" s="63">
        <f ca="1" t="shared" si="21"/>
        <v>67</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7">
        <v>45716</v>
      </c>
      <c r="N739" s="63"/>
      <c r="O739" s="63">
        <f ca="1" t="shared" si="20"/>
        <v>0</v>
      </c>
      <c r="P739" s="63">
        <f ca="1" t="shared" si="21"/>
        <v>67</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7">
        <v>45716</v>
      </c>
      <c r="N740" s="63"/>
      <c r="O740" s="63">
        <f ca="1" t="shared" si="20"/>
        <v>0</v>
      </c>
      <c r="P740" s="63">
        <f ca="1" t="shared" si="21"/>
        <v>67</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7">
        <v>45716</v>
      </c>
      <c r="N741" s="63"/>
      <c r="O741" s="63">
        <f ca="1" t="shared" si="20"/>
        <v>0</v>
      </c>
      <c r="P741" s="63">
        <f ca="1" t="shared" si="21"/>
        <v>67</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7">
        <v>45716</v>
      </c>
      <c r="N742" s="63"/>
      <c r="O742" s="63">
        <f ca="1" t="shared" si="20"/>
        <v>0</v>
      </c>
      <c r="P742" s="63">
        <f ca="1" t="shared" si="21"/>
        <v>67</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7">
        <v>45716</v>
      </c>
      <c r="N743" s="63"/>
      <c r="O743" s="63">
        <f ca="1" t="shared" si="20"/>
        <v>0</v>
      </c>
      <c r="P743" s="63">
        <f ca="1" t="shared" si="21"/>
        <v>67</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7">
        <v>45716</v>
      </c>
      <c r="N744" s="63"/>
      <c r="O744" s="63">
        <f ca="1" t="shared" si="20"/>
        <v>0</v>
      </c>
      <c r="P744" s="63">
        <f ca="1" t="shared" si="21"/>
        <v>67</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7">
        <v>45716</v>
      </c>
      <c r="N745" s="63"/>
      <c r="O745" s="63">
        <f ca="1" t="shared" si="20"/>
        <v>0</v>
      </c>
      <c r="P745" s="63">
        <f ca="1" t="shared" si="21"/>
        <v>67</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7">
        <v>45716</v>
      </c>
      <c r="N746" s="63"/>
      <c r="O746" s="63">
        <f ca="1" t="shared" si="20"/>
        <v>0</v>
      </c>
      <c r="P746" s="63">
        <f ca="1" t="shared" si="21"/>
        <v>67</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7">
        <v>45716</v>
      </c>
      <c r="N747" s="63"/>
      <c r="O747" s="63">
        <f ca="1" t="shared" si="20"/>
        <v>0</v>
      </c>
      <c r="P747" s="63">
        <f ca="1" t="shared" si="21"/>
        <v>67</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7">
        <v>45716</v>
      </c>
      <c r="N748" s="63"/>
      <c r="O748" s="63">
        <f ca="1" t="shared" si="20"/>
        <v>0</v>
      </c>
      <c r="P748" s="63">
        <f ca="1" t="shared" si="21"/>
        <v>67</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7">
        <v>45716</v>
      </c>
      <c r="N749" s="63"/>
      <c r="O749" s="63">
        <f ca="1" t="shared" si="20"/>
        <v>0</v>
      </c>
      <c r="P749" s="63">
        <f ca="1" t="shared" si="21"/>
        <v>67</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7">
        <v>45716</v>
      </c>
      <c r="N750" s="63"/>
      <c r="O750" s="63">
        <f ca="1" t="shared" si="20"/>
        <v>0</v>
      </c>
      <c r="P750" s="63">
        <f ca="1" t="shared" si="21"/>
        <v>67</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7">
        <v>45716</v>
      </c>
      <c r="N751" s="63"/>
      <c r="O751" s="63">
        <f ca="1" t="shared" si="20"/>
        <v>0</v>
      </c>
      <c r="P751" s="66">
        <f ca="1" t="shared" si="21"/>
        <v>67</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7">
        <v>45716</v>
      </c>
      <c r="N752" s="63"/>
      <c r="O752" s="63">
        <f ca="1" t="shared" si="20"/>
        <v>0</v>
      </c>
      <c r="P752" s="66">
        <f ca="1" t="shared" si="21"/>
        <v>67</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7">
        <v>45716</v>
      </c>
      <c r="N753" s="63"/>
      <c r="O753" s="63">
        <f ca="1" t="shared" si="20"/>
        <v>0</v>
      </c>
      <c r="P753" s="66">
        <f ca="1" t="shared" si="21"/>
        <v>67</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7">
        <v>45716</v>
      </c>
      <c r="N754" s="63"/>
      <c r="O754" s="63">
        <f ca="1" t="shared" si="20"/>
        <v>0</v>
      </c>
      <c r="P754" s="66">
        <f ca="1" t="shared" si="21"/>
        <v>67</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7">
        <v>45716</v>
      </c>
      <c r="N755" s="63"/>
      <c r="O755" s="63">
        <f ca="1" t="shared" si="20"/>
        <v>0</v>
      </c>
      <c r="P755" s="66">
        <f ca="1" t="shared" si="21"/>
        <v>67</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7">
        <v>45716</v>
      </c>
      <c r="N756" s="63"/>
      <c r="O756" s="63">
        <f ca="1" t="shared" si="20"/>
        <v>0</v>
      </c>
      <c r="P756" s="66">
        <f ca="1" t="shared" si="21"/>
        <v>67</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7">
        <v>45716</v>
      </c>
      <c r="N757" s="63"/>
      <c r="O757" s="63">
        <f ca="1" t="shared" si="20"/>
        <v>0</v>
      </c>
      <c r="P757" s="66">
        <f ca="1" t="shared" si="21"/>
        <v>67</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7">
        <v>45716</v>
      </c>
      <c r="N758" s="63"/>
      <c r="O758" s="63">
        <f ca="1" t="shared" si="20"/>
        <v>0</v>
      </c>
      <c r="P758" s="66">
        <f ca="1" t="shared" si="21"/>
        <v>67</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7">
        <v>45716</v>
      </c>
      <c r="N759" s="63"/>
      <c r="O759" s="63">
        <f ca="1" t="shared" si="20"/>
        <v>0</v>
      </c>
      <c r="P759" s="66">
        <f ca="1" t="shared" si="21"/>
        <v>67</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7">
        <v>45717</v>
      </c>
      <c r="N760" s="63"/>
      <c r="O760" s="63">
        <f ca="1" t="shared" si="20"/>
        <v>0</v>
      </c>
      <c r="P760" s="66">
        <f ca="1" t="shared" si="21"/>
        <v>66</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7">
        <v>45717</v>
      </c>
      <c r="N761" s="63"/>
      <c r="O761" s="63">
        <f ca="1" t="shared" si="20"/>
        <v>0</v>
      </c>
      <c r="P761" s="66">
        <f ca="1" t="shared" si="21"/>
        <v>66</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7">
        <v>45717</v>
      </c>
      <c r="N762" s="63"/>
      <c r="O762" s="63">
        <f ca="1" t="shared" si="20"/>
        <v>0</v>
      </c>
      <c r="P762" s="66">
        <f ca="1" t="shared" si="21"/>
        <v>66</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7">
        <v>45717</v>
      </c>
      <c r="N763" s="63"/>
      <c r="O763" s="63">
        <f ca="1" t="shared" si="20"/>
        <v>0</v>
      </c>
      <c r="P763" s="66">
        <f ca="1" t="shared" si="21"/>
        <v>66</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7">
        <v>45717</v>
      </c>
      <c r="N764" s="63"/>
      <c r="O764" s="63">
        <f ca="1" t="shared" si="20"/>
        <v>0</v>
      </c>
      <c r="P764" s="66">
        <f ca="1" t="shared" si="21"/>
        <v>66</v>
      </c>
      <c r="Q764" s="34" t="str">
        <f>VLOOKUP(B764,辅助信息!E:M,9,FALSE)</f>
        <v>ZTWM-CDGS-XS-2024-0181-五冶天府-国道542项目（二批次）</v>
      </c>
      <c r="R764" s="34"/>
    </row>
    <row r="765" hidden="1" spans="2:18">
      <c r="B765" s="104"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7">
        <v>45716</v>
      </c>
      <c r="N765" s="63"/>
      <c r="O765" s="63">
        <f ca="1" t="shared" si="20"/>
        <v>0</v>
      </c>
      <c r="P765" s="66">
        <f ca="1" t="shared" si="21"/>
        <v>67</v>
      </c>
      <c r="Q765" s="34" t="str">
        <f>VLOOKUP(B765,辅助信息!E:M,9,FALSE)</f>
        <v>ZTWM-CDGS-XS-2024-0134-商投建工达州中医药科技成果示范园项目</v>
      </c>
      <c r="R765" s="34"/>
    </row>
    <row r="766" hidden="1" spans="2:18">
      <c r="B766" s="104"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7">
        <v>45716</v>
      </c>
      <c r="N766" s="63"/>
      <c r="O766" s="63">
        <f ca="1" t="shared" si="20"/>
        <v>0</v>
      </c>
      <c r="P766" s="66">
        <f ca="1" t="shared" si="21"/>
        <v>67</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7">
        <v>45716</v>
      </c>
      <c r="N767" s="63"/>
      <c r="O767" s="63">
        <f ca="1" t="shared" si="20"/>
        <v>0</v>
      </c>
      <c r="P767" s="66">
        <f ca="1" t="shared" si="21"/>
        <v>67</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7">
        <v>45716</v>
      </c>
      <c r="N768" s="63"/>
      <c r="O768" s="63">
        <f ca="1" t="shared" si="20"/>
        <v>0</v>
      </c>
      <c r="P768" s="66">
        <f ca="1" t="shared" si="21"/>
        <v>67</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7">
        <v>45716</v>
      </c>
      <c r="N769" s="63"/>
      <c r="O769" s="63">
        <f ca="1" t="shared" si="20"/>
        <v>0</v>
      </c>
      <c r="P769" s="66">
        <f ca="1" t="shared" si="21"/>
        <v>67</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7">
        <v>45716</v>
      </c>
      <c r="N770" s="63"/>
      <c r="O770" s="63">
        <f ca="1" t="shared" si="20"/>
        <v>0</v>
      </c>
      <c r="P770" s="66">
        <f ca="1" t="shared" si="21"/>
        <v>67</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7">
        <v>45716</v>
      </c>
      <c r="N771" s="63"/>
      <c r="O771" s="63">
        <f ca="1" t="shared" si="20"/>
        <v>0</v>
      </c>
      <c r="P771" s="66">
        <f ca="1" t="shared" si="21"/>
        <v>67</v>
      </c>
      <c r="Q771" s="34" t="str">
        <f>VLOOKUP(B771,辅助信息!E:M,9,FALSE)</f>
        <v>ZTWM-CDGS-XS-2024-0134-商投建工达州中医药科技成果示范园项目</v>
      </c>
      <c r="R771" s="34"/>
    </row>
    <row r="772" hidden="1" spans="2:18">
      <c r="B772" s="91" t="s">
        <v>56</v>
      </c>
      <c r="C772" s="92">
        <v>45715</v>
      </c>
      <c r="D772" s="91" t="str">
        <f>VLOOKUP(B772,辅助信息!E:K,7,FALSE)</f>
        <v>JWDDCD2025011400164</v>
      </c>
      <c r="E772" s="91" t="str">
        <f>VLOOKUP(F772,辅助信息!A:B,2,FALSE)</f>
        <v>螺纹钢</v>
      </c>
      <c r="F772" s="91" t="s">
        <v>22</v>
      </c>
      <c r="G772" s="93">
        <v>12</v>
      </c>
      <c r="H772" s="93" t="str">
        <f>_xlfn._xlws.FILTER('[1]2025年已发货'!$E:$E,'[1]2025年已发货'!$F:$F&amp;'[1]2025年已发货'!$C:$C&amp;'[1]2025年已发货'!$G:$G&amp;'[1]2025年已发货'!$H:$H=C772&amp;F772&amp;I772&amp;J772,"未发货")</f>
        <v>未发货</v>
      </c>
      <c r="I772" s="91" t="str">
        <f>VLOOKUP(B772,辅助信息!E:I,3,FALSE)</f>
        <v>（商投建工达州中医药科技园-4工区-7号楼）达州市通川区达州中医药职业学院犀牛大道北段</v>
      </c>
      <c r="J772" s="91" t="str">
        <f>VLOOKUP(B772,辅助信息!E:I,4,FALSE)</f>
        <v>张扬</v>
      </c>
      <c r="K772" s="91">
        <f>VLOOKUP(J772,辅助信息!H:I,2,FALSE)</f>
        <v>18381904567</v>
      </c>
      <c r="M772" s="107">
        <v>45716</v>
      </c>
      <c r="N772" s="63"/>
      <c r="O772" s="63">
        <f ca="1" t="shared" si="20"/>
        <v>0</v>
      </c>
      <c r="P772" s="66">
        <f ca="1" t="shared" si="21"/>
        <v>67</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7">
        <v>45716</v>
      </c>
      <c r="N773" s="63"/>
      <c r="O773" s="63">
        <f ca="1" t="shared" si="20"/>
        <v>0</v>
      </c>
      <c r="P773" s="66">
        <f ca="1" t="shared" si="21"/>
        <v>67</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9">
        <v>45717</v>
      </c>
      <c r="O774" s="66">
        <f ca="1" t="shared" si="20"/>
        <v>0</v>
      </c>
      <c r="P774" s="66">
        <f ca="1" t="shared" si="21"/>
        <v>66</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9">
        <v>45717</v>
      </c>
      <c r="O775" s="66">
        <f ca="1" t="shared" si="20"/>
        <v>0</v>
      </c>
      <c r="P775" s="66">
        <f ca="1" t="shared" si="21"/>
        <v>66</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9">
        <v>45717</v>
      </c>
      <c r="O776" s="66">
        <f ca="1" t="shared" si="20"/>
        <v>0</v>
      </c>
      <c r="P776" s="66">
        <f ca="1" t="shared" si="21"/>
        <v>66</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9">
        <v>45717</v>
      </c>
      <c r="O777" s="66">
        <f ca="1" t="shared" si="20"/>
        <v>0</v>
      </c>
      <c r="P777" s="66">
        <f ca="1" t="shared" si="21"/>
        <v>66</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9">
        <v>45717</v>
      </c>
      <c r="O778" s="66">
        <f ca="1" t="shared" si="20"/>
        <v>0</v>
      </c>
      <c r="P778" s="66">
        <f ca="1" t="shared" si="21"/>
        <v>66</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9">
        <v>45716</v>
      </c>
      <c r="O779" s="66">
        <f ca="1" t="shared" si="20"/>
        <v>0</v>
      </c>
      <c r="P779" s="66">
        <f ca="1" t="shared" si="21"/>
        <v>67</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9">
        <v>45716</v>
      </c>
      <c r="O780" s="66">
        <f ca="1" t="shared" si="20"/>
        <v>0</v>
      </c>
      <c r="P780" s="66">
        <f ca="1" t="shared" si="21"/>
        <v>67</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9">
        <v>45716</v>
      </c>
      <c r="O781" s="66">
        <f ca="1" t="shared" si="20"/>
        <v>0</v>
      </c>
      <c r="P781" s="66">
        <f ca="1" t="shared" si="21"/>
        <v>67</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9">
        <v>45716</v>
      </c>
      <c r="O782" s="66">
        <f ca="1" t="shared" ref="O782:O789" si="22">IF(OR(M782="",N782&lt;&gt;""),"",MAX(M782-TODAY(),0))</f>
        <v>0</v>
      </c>
      <c r="P782" s="66">
        <f ca="1" t="shared" ref="P782:P789" si="23">IF(M782="","",IF(N782&lt;&gt;"",MAX(N782-M782,0),IF(TODAY()&gt;M782,TODAY()-M782,0)))</f>
        <v>67</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9">
        <v>45716</v>
      </c>
      <c r="O783" s="66">
        <f ca="1" t="shared" si="22"/>
        <v>0</v>
      </c>
      <c r="P783" s="66">
        <f ca="1" t="shared" si="23"/>
        <v>67</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9">
        <v>45716</v>
      </c>
      <c r="O784" s="66">
        <f ca="1" t="shared" si="22"/>
        <v>0</v>
      </c>
      <c r="P784" s="66">
        <f ca="1" t="shared" si="23"/>
        <v>67</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9">
        <v>45717</v>
      </c>
      <c r="O785" s="66">
        <f ca="1" t="shared" si="22"/>
        <v>0</v>
      </c>
      <c r="P785" s="66">
        <f ca="1" t="shared" si="23"/>
        <v>66</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9">
        <v>45718</v>
      </c>
      <c r="O786" s="66">
        <f ca="1" t="shared" si="22"/>
        <v>0</v>
      </c>
      <c r="P786" s="66">
        <f ca="1" t="shared" si="23"/>
        <v>65</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9">
        <v>45718</v>
      </c>
      <c r="O787" s="66">
        <f ca="1" t="shared" si="22"/>
        <v>0</v>
      </c>
      <c r="P787" s="66">
        <f ca="1" t="shared" si="23"/>
        <v>65</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9">
        <v>45718</v>
      </c>
      <c r="O788" s="66">
        <f ca="1" t="shared" si="22"/>
        <v>0</v>
      </c>
      <c r="P788" s="66">
        <f ca="1" t="shared" si="23"/>
        <v>65</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9">
        <v>45718</v>
      </c>
      <c r="O789" s="66">
        <f ca="1" t="shared" si="22"/>
        <v>0</v>
      </c>
      <c r="P789" s="66">
        <f ca="1" t="shared" si="23"/>
        <v>65</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9"/>
      <c r="Q790" s="34"/>
      <c r="R790" s="34"/>
    </row>
    <row r="791" hidden="1" spans="1:18">
      <c r="A791" s="108"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9">
        <v>45718</v>
      </c>
      <c r="O791" s="66">
        <f ca="1" t="shared" ref="O791:O797" si="24">IF(OR(M791="",N791&lt;&gt;""),"",MAX(M791-TODAY(),0))</f>
        <v>0</v>
      </c>
      <c r="P791" s="66">
        <f ca="1" t="shared" ref="P791:P797" si="25">IF(M791="","",IF(N791&lt;&gt;"",MAX(N791-M791,0),IF(TODAY()&gt;M791,TODAY()-M791,0)))</f>
        <v>65</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9">
        <v>45718</v>
      </c>
      <c r="O792" s="66">
        <f ca="1" t="shared" si="24"/>
        <v>0</v>
      </c>
      <c r="P792" s="66">
        <f ca="1" t="shared" si="25"/>
        <v>65</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9">
        <v>45720</v>
      </c>
      <c r="O793" s="66">
        <f ca="1" t="shared" si="24"/>
        <v>0</v>
      </c>
      <c r="P793" s="66">
        <f ca="1" t="shared" si="25"/>
        <v>63</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9">
        <v>45720</v>
      </c>
      <c r="O794" s="66">
        <f ca="1" t="shared" si="24"/>
        <v>0</v>
      </c>
      <c r="P794" s="66">
        <f ca="1" t="shared" si="25"/>
        <v>63</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9">
        <v>45718</v>
      </c>
      <c r="O795" s="66">
        <f ca="1" t="shared" si="24"/>
        <v>0</v>
      </c>
      <c r="P795" s="66">
        <f ca="1" t="shared" si="25"/>
        <v>65</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9">
        <v>45718</v>
      </c>
      <c r="O796" s="66">
        <f ca="1" t="shared" si="24"/>
        <v>0</v>
      </c>
      <c r="P796" s="66">
        <f ca="1" t="shared" si="25"/>
        <v>65</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9">
        <v>45718</v>
      </c>
      <c r="O797" s="66">
        <f ca="1" t="shared" si="24"/>
        <v>0</v>
      </c>
      <c r="P797" s="66">
        <f ca="1" t="shared" si="25"/>
        <v>65</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9"/>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9">
        <v>45719</v>
      </c>
      <c r="O799" s="66">
        <f ca="1" t="shared" ref="O799:O846" si="26">IF(OR(M799="",N799&lt;&gt;""),"",MAX(M799-TODAY(),0))</f>
        <v>0</v>
      </c>
      <c r="P799" s="66">
        <f ca="1" t="shared" ref="P799:P858" si="27">IF(M799="","",IF(N799&lt;&gt;"",MAX(N799-M799,0),IF(TODAY()&gt;M799,TODAY()-M799,0)))</f>
        <v>64</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9">
        <v>45719</v>
      </c>
      <c r="O800" s="66">
        <f ca="1" t="shared" si="26"/>
        <v>0</v>
      </c>
      <c r="P800" s="66">
        <f ca="1" t="shared" si="27"/>
        <v>64</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9">
        <v>45724</v>
      </c>
      <c r="O801" s="66">
        <f ca="1" t="shared" si="26"/>
        <v>0</v>
      </c>
      <c r="P801" s="66">
        <f ca="1" t="shared" si="27"/>
        <v>59</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9">
        <v>45724</v>
      </c>
      <c r="O802" s="66">
        <f ca="1" t="shared" si="26"/>
        <v>0</v>
      </c>
      <c r="P802" s="66">
        <f ca="1" t="shared" si="27"/>
        <v>59</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9">
        <v>45718</v>
      </c>
      <c r="O803" s="66">
        <f ca="1" t="shared" si="26"/>
        <v>0</v>
      </c>
      <c r="P803" s="66">
        <f ca="1" t="shared" si="27"/>
        <v>65</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9">
        <v>45718</v>
      </c>
      <c r="O804" s="66">
        <f ca="1" t="shared" si="26"/>
        <v>0</v>
      </c>
      <c r="P804" s="66">
        <f ca="1" t="shared" si="27"/>
        <v>65</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9">
        <v>45719</v>
      </c>
      <c r="O805" s="66">
        <f ca="1" t="shared" si="26"/>
        <v>0</v>
      </c>
      <c r="P805" s="66">
        <f ca="1" t="shared" si="27"/>
        <v>64</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9">
        <v>45719</v>
      </c>
      <c r="O806" s="66">
        <f ca="1" t="shared" si="26"/>
        <v>0</v>
      </c>
      <c r="P806" s="66">
        <f ca="1" t="shared" si="27"/>
        <v>64</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9">
        <v>45719</v>
      </c>
      <c r="O807" s="66">
        <f ca="1" t="shared" si="26"/>
        <v>0</v>
      </c>
      <c r="P807" s="66">
        <f ca="1" t="shared" si="27"/>
        <v>64</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9">
        <v>45719</v>
      </c>
      <c r="O808" s="66">
        <f ca="1" t="shared" si="26"/>
        <v>0</v>
      </c>
      <c r="P808" s="66">
        <f ca="1" t="shared" si="27"/>
        <v>64</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9">
        <v>45719</v>
      </c>
      <c r="O809" s="66">
        <f ca="1" t="shared" si="26"/>
        <v>0</v>
      </c>
      <c r="P809" s="66">
        <f ca="1" t="shared" si="27"/>
        <v>64</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9">
        <v>45719</v>
      </c>
      <c r="O810" s="66">
        <f ca="1" t="shared" si="26"/>
        <v>0</v>
      </c>
      <c r="P810" s="66">
        <f ca="1" t="shared" si="27"/>
        <v>64</v>
      </c>
      <c r="Q810" s="34" t="str">
        <f>VLOOKUP(B810,辅助信息!E:M,9,FALSE)</f>
        <v>ZTWM-CDGS-XS-2024-0181-五冶天府-国道542项目（二批次）</v>
      </c>
      <c r="R810" s="34"/>
    </row>
    <row r="811" hidden="1" spans="2:18">
      <c r="B811" s="91" t="s">
        <v>25</v>
      </c>
      <c r="C811" s="92">
        <v>45719</v>
      </c>
      <c r="D811" s="91" t="str">
        <f>VLOOKUP(B811,辅助信息!E:K,7,FALSE)</f>
        <v>JWDDCD2024102400111</v>
      </c>
      <c r="E811" s="91" t="str">
        <f>VLOOKUP(F811,辅助信息!A:B,2,FALSE)</f>
        <v>螺纹钢</v>
      </c>
      <c r="F811" s="91" t="s">
        <v>65</v>
      </c>
      <c r="G811" s="93">
        <v>26</v>
      </c>
      <c r="H811" s="93">
        <f>_xlfn._xlws.FILTER('[1]2025年已发货'!$E:$E,'[1]2025年已发货'!$F:$F&amp;'[1]2025年已发货'!$C:$C&amp;'[1]2025年已发货'!$G:$G&amp;'[1]2025年已发货'!$H:$H=C811&amp;F811&amp;I811&amp;J811,"未发货")</f>
        <v>26</v>
      </c>
      <c r="I811" s="91" t="str">
        <f>VLOOKUP(B811,辅助信息!E:I,3,FALSE)</f>
        <v>（五冶达州国道542项目-二工区路基五工段）四川省达州市达川区赵固镇黄家坡</v>
      </c>
      <c r="J811" s="91" t="str">
        <f>VLOOKUP(B811,辅助信息!E:I,4,FALSE)</f>
        <v>潘远林</v>
      </c>
      <c r="K811" s="109">
        <f>VLOOKUP(J811,辅助信息!H:I,2,FALSE)</f>
        <v>18281865966</v>
      </c>
      <c r="M811" s="99">
        <v>45719</v>
      </c>
      <c r="O811" s="66">
        <f ca="1" t="shared" si="26"/>
        <v>0</v>
      </c>
      <c r="P811" s="66">
        <f ca="1" t="shared" si="27"/>
        <v>64</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9">
        <v>45717</v>
      </c>
      <c r="O812" s="66">
        <f ca="1" t="shared" si="26"/>
        <v>0</v>
      </c>
      <c r="P812" s="66">
        <f ca="1" t="shared" si="27"/>
        <v>66</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9">
        <v>45717</v>
      </c>
      <c r="O813" s="66">
        <f ca="1" t="shared" si="26"/>
        <v>0</v>
      </c>
      <c r="P813" s="66">
        <f ca="1" t="shared" si="27"/>
        <v>66</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9">
        <v>45717</v>
      </c>
      <c r="O814" s="66">
        <f ca="1" t="shared" si="26"/>
        <v>0</v>
      </c>
      <c r="P814" s="66">
        <f ca="1" t="shared" si="27"/>
        <v>66</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9">
        <v>45716</v>
      </c>
      <c r="O815" s="66">
        <f ca="1" t="shared" si="26"/>
        <v>0</v>
      </c>
      <c r="P815" s="66">
        <f ca="1" t="shared" si="27"/>
        <v>67</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9">
        <v>45716</v>
      </c>
      <c r="O816" s="66">
        <f ca="1" t="shared" si="26"/>
        <v>0</v>
      </c>
      <c r="P816" s="66">
        <f ca="1" t="shared" si="27"/>
        <v>67</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9">
        <v>45720</v>
      </c>
      <c r="O817" s="66">
        <f ca="1" t="shared" si="26"/>
        <v>0</v>
      </c>
      <c r="P817" s="66">
        <f ca="1" t="shared" si="27"/>
        <v>63</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9">
        <v>45718</v>
      </c>
      <c r="O818" s="66">
        <f ca="1" t="shared" si="26"/>
        <v>0</v>
      </c>
      <c r="P818" s="66">
        <f ca="1" t="shared" si="27"/>
        <v>65</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9">
        <v>45718</v>
      </c>
      <c r="O819" s="66">
        <f ca="1" t="shared" si="26"/>
        <v>0</v>
      </c>
      <c r="P819" s="66">
        <f ca="1" t="shared" si="27"/>
        <v>65</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9">
        <v>45722</v>
      </c>
      <c r="O820" s="66">
        <f ca="1" t="shared" si="26"/>
        <v>0</v>
      </c>
      <c r="P820" s="66">
        <f ca="1" t="shared" si="27"/>
        <v>61</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9">
        <v>45722</v>
      </c>
      <c r="O821" s="66">
        <f ca="1" t="shared" si="26"/>
        <v>0</v>
      </c>
      <c r="P821" s="66">
        <f ca="1" t="shared" si="27"/>
        <v>61</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9">
        <v>45722</v>
      </c>
      <c r="O822" s="66">
        <f ca="1" t="shared" si="26"/>
        <v>0</v>
      </c>
      <c r="P822" s="66">
        <f ca="1" t="shared" si="27"/>
        <v>61</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9">
        <v>45722</v>
      </c>
      <c r="O823" s="66">
        <f ca="1" t="shared" si="26"/>
        <v>0</v>
      </c>
      <c r="P823" s="66">
        <f ca="1" t="shared" si="27"/>
        <v>61</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9">
        <v>45722</v>
      </c>
      <c r="O824" s="66">
        <f ca="1" t="shared" si="26"/>
        <v>0</v>
      </c>
      <c r="P824" s="66">
        <f ca="1" t="shared" si="27"/>
        <v>61</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9">
        <v>45723</v>
      </c>
      <c r="O825" s="66">
        <f ca="1" t="shared" si="26"/>
        <v>0</v>
      </c>
      <c r="P825" s="66">
        <f ca="1" t="shared" si="27"/>
        <v>60</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9">
        <v>45723</v>
      </c>
      <c r="O826" s="66">
        <f ca="1" t="shared" si="26"/>
        <v>0</v>
      </c>
      <c r="P826" s="66">
        <f ca="1" t="shared" si="27"/>
        <v>60</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9">
        <v>45722</v>
      </c>
      <c r="O827" s="66">
        <f ca="1" t="shared" si="26"/>
        <v>0</v>
      </c>
      <c r="P827" s="66">
        <f ca="1" t="shared" si="27"/>
        <v>61</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9">
        <v>45722</v>
      </c>
      <c r="O828" s="66">
        <f ca="1" t="shared" si="26"/>
        <v>0</v>
      </c>
      <c r="P828" s="66">
        <f ca="1" t="shared" si="27"/>
        <v>61</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9">
        <v>45722</v>
      </c>
      <c r="O829" s="66">
        <f ca="1" t="shared" si="26"/>
        <v>0</v>
      </c>
      <c r="P829" s="66">
        <f ca="1" t="shared" si="27"/>
        <v>61</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9">
        <v>45722</v>
      </c>
      <c r="O830" s="66">
        <f ca="1" t="shared" si="26"/>
        <v>0</v>
      </c>
      <c r="P830" s="66">
        <f ca="1" t="shared" si="27"/>
        <v>61</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9">
        <v>45722</v>
      </c>
      <c r="O831" s="66">
        <f ca="1" t="shared" si="26"/>
        <v>0</v>
      </c>
      <c r="P831" s="66">
        <f ca="1" t="shared" si="27"/>
        <v>61</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9">
        <v>45722</v>
      </c>
      <c r="O832" s="66">
        <f ca="1" t="shared" si="26"/>
        <v>0</v>
      </c>
      <c r="P832" s="66">
        <f ca="1" t="shared" si="27"/>
        <v>61</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9">
        <v>45722</v>
      </c>
      <c r="O833" s="66">
        <f ca="1" t="shared" si="26"/>
        <v>0</v>
      </c>
      <c r="P833" s="66">
        <f ca="1" t="shared" si="27"/>
        <v>61</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9">
        <v>45716</v>
      </c>
      <c r="O834" s="66">
        <f ca="1" t="shared" si="26"/>
        <v>0</v>
      </c>
      <c r="P834" s="66">
        <f ca="1" t="shared" si="27"/>
        <v>67</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9">
        <v>45716</v>
      </c>
      <c r="O835" s="66">
        <f ca="1" t="shared" si="26"/>
        <v>0</v>
      </c>
      <c r="P835" s="66">
        <f ca="1" t="shared" si="27"/>
        <v>67</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9">
        <v>45720</v>
      </c>
      <c r="O836" s="66">
        <f ca="1" t="shared" si="26"/>
        <v>0</v>
      </c>
      <c r="P836" s="66">
        <f ca="1" t="shared" si="27"/>
        <v>63</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9">
        <v>45718</v>
      </c>
      <c r="O837" s="66">
        <f ca="1" t="shared" si="26"/>
        <v>0</v>
      </c>
      <c r="P837" s="66">
        <f ca="1" t="shared" si="27"/>
        <v>65</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9">
        <v>45718</v>
      </c>
      <c r="O838" s="66">
        <f ca="1" t="shared" si="26"/>
        <v>0</v>
      </c>
      <c r="P838" s="66">
        <f ca="1" t="shared" si="27"/>
        <v>65</v>
      </c>
      <c r="Q838" s="34" t="str">
        <f>VLOOKUP(B838,辅助信息!E:M,9,FALSE)</f>
        <v>ZTWM-CDGS-XS-2024-0181-五冶天府-国道542项目（二批次）</v>
      </c>
      <c r="R838" s="34"/>
    </row>
    <row r="839" hidden="1" spans="1:18">
      <c r="A839" s="63"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9">
        <v>45722</v>
      </c>
      <c r="O839" s="66">
        <f ca="1" t="shared" si="26"/>
        <v>0</v>
      </c>
      <c r="P839" s="66">
        <f ca="1" t="shared" si="27"/>
        <v>61</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9">
        <v>45722</v>
      </c>
      <c r="O840" s="66">
        <f ca="1" t="shared" si="26"/>
        <v>0</v>
      </c>
      <c r="P840" s="66">
        <f ca="1" t="shared" si="27"/>
        <v>61</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9">
        <v>45722</v>
      </c>
      <c r="O841" s="66">
        <f ca="1" t="shared" si="26"/>
        <v>0</v>
      </c>
      <c r="P841" s="66">
        <f ca="1" t="shared" si="27"/>
        <v>61</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9">
        <v>45722</v>
      </c>
      <c r="O842" s="66">
        <f ca="1" t="shared" si="26"/>
        <v>0</v>
      </c>
      <c r="P842" s="66">
        <f ca="1" t="shared" si="27"/>
        <v>61</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9">
        <v>45722</v>
      </c>
      <c r="O843" s="66">
        <f ca="1" t="shared" si="26"/>
        <v>0</v>
      </c>
      <c r="P843" s="66">
        <f ca="1" t="shared" si="27"/>
        <v>61</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9">
        <v>45722</v>
      </c>
      <c r="O844" s="66">
        <f ca="1" t="shared" si="26"/>
        <v>0</v>
      </c>
      <c r="P844" s="66">
        <f ca="1" t="shared" si="27"/>
        <v>61</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9">
        <v>45722</v>
      </c>
      <c r="O845" s="66">
        <f ca="1" t="shared" si="26"/>
        <v>0</v>
      </c>
      <c r="P845" s="66">
        <f ca="1" t="shared" si="27"/>
        <v>61</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9">
        <v>45722</v>
      </c>
      <c r="O846" s="66">
        <f ca="1" t="shared" si="26"/>
        <v>0</v>
      </c>
      <c r="P846" s="66">
        <f ca="1" t="shared" si="27"/>
        <v>61</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9">
        <v>45724</v>
      </c>
      <c r="P847" s="66">
        <f ca="1" t="shared" si="27"/>
        <v>59</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9">
        <v>45724</v>
      </c>
      <c r="P848" s="66">
        <f ca="1" t="shared" si="27"/>
        <v>59</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9">
        <v>45724</v>
      </c>
      <c r="P849" s="66">
        <f ca="1" t="shared" si="27"/>
        <v>59</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9">
        <v>45724</v>
      </c>
      <c r="P850" s="66">
        <f ca="1" t="shared" si="27"/>
        <v>59</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9">
        <v>45723</v>
      </c>
      <c r="P851" s="66">
        <f ca="1" t="shared" si="27"/>
        <v>60</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9">
        <v>45723</v>
      </c>
      <c r="P852" s="66">
        <f ca="1" t="shared" si="27"/>
        <v>60</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9">
        <v>45723</v>
      </c>
      <c r="P853" s="66">
        <f ca="1" t="shared" si="27"/>
        <v>60</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9">
        <v>45723</v>
      </c>
      <c r="P854" s="66">
        <f ca="1" t="shared" si="27"/>
        <v>60</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9">
        <v>45723</v>
      </c>
      <c r="P855" s="66">
        <f ca="1" t="shared" si="27"/>
        <v>60</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9">
        <v>45723</v>
      </c>
      <c r="O856" s="66">
        <f ca="1">IF(OR(M856="",N856&lt;&gt;""),"",MAX(M856-TODAY(),0))</f>
        <v>0</v>
      </c>
      <c r="P856" s="66">
        <f ca="1" t="shared" si="27"/>
        <v>60</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9">
        <v>45716</v>
      </c>
      <c r="O857" s="66">
        <f ca="1">IF(OR(M857="",N857&lt;&gt;""),"",MAX(M857-TODAY(),0))</f>
        <v>0</v>
      </c>
      <c r="P857" s="66">
        <f ca="1" t="shared" si="27"/>
        <v>67</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9">
        <v>45716</v>
      </c>
      <c r="O858" s="66">
        <f ca="1">IF(OR(M858="",N858&lt;&gt;""),"",MAX(M858-TODAY(),0))</f>
        <v>0</v>
      </c>
      <c r="P858" s="66">
        <f ca="1" t="shared" si="27"/>
        <v>67</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7"/>
      <c r="M859" s="99"/>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7"/>
      <c r="M860" s="99"/>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7" t="str">
        <f>VLOOKUP(B864,辅助信息!E:J,6,FALSE)</f>
        <v>控制炉批号尽量少,优先安排达钢,提前联系到场规格及数量</v>
      </c>
      <c r="M861" s="99"/>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9"/>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9"/>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9">
        <v>45720</v>
      </c>
      <c r="O864" s="66">
        <f ca="1">IF(OR(M864="",N864&lt;&gt;""),"",MAX(M864-TODAY(),0))</f>
        <v>0</v>
      </c>
      <c r="P864" s="66">
        <f ca="1">IF(M864="","",IF(N864&lt;&gt;"",MAX(N864-M864,0),IF(TODAY()&gt;M864,TODAY()-M864,0)))</f>
        <v>63</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9"/>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9">
        <v>45726</v>
      </c>
      <c r="O866" s="66">
        <f ca="1" t="shared" ref="O866:O929" si="28">IF(OR(M866="",N866&lt;&gt;""),"",MAX(M866-TODAY(),0))</f>
        <v>0</v>
      </c>
      <c r="P866" s="66">
        <f ca="1" t="shared" ref="P866:P929" si="29">IF(M866="","",IF(N866&lt;&gt;"",MAX(N866-M866,0),IF(TODAY()&gt;M866,TODAY()-M866,0)))</f>
        <v>57</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9">
        <v>45726</v>
      </c>
      <c r="O867" s="66">
        <f ca="1" t="shared" si="28"/>
        <v>0</v>
      </c>
      <c r="P867" s="66">
        <f ca="1" t="shared" si="29"/>
        <v>57</v>
      </c>
      <c r="Q867" s="34"/>
      <c r="R867" s="34"/>
    </row>
    <row r="868" hidden="1" spans="1:18">
      <c r="A868" s="90"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9">
        <v>45722</v>
      </c>
      <c r="O868" s="66">
        <f ca="1" t="shared" si="28"/>
        <v>0</v>
      </c>
      <c r="P868" s="66">
        <f ca="1" t="shared" si="29"/>
        <v>61</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9">
        <v>45722</v>
      </c>
      <c r="O869" s="66">
        <f ca="1" t="shared" si="28"/>
        <v>0</v>
      </c>
      <c r="P869" s="66">
        <f ca="1" t="shared" si="29"/>
        <v>61</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9">
        <v>45722</v>
      </c>
      <c r="O870" s="66">
        <f ca="1" t="shared" si="28"/>
        <v>0</v>
      </c>
      <c r="P870" s="66">
        <f ca="1" t="shared" si="29"/>
        <v>61</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9">
        <v>45722</v>
      </c>
      <c r="O871" s="66">
        <f ca="1" t="shared" si="28"/>
        <v>0</v>
      </c>
      <c r="P871" s="66">
        <f ca="1" t="shared" si="29"/>
        <v>61</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9">
        <v>45722</v>
      </c>
      <c r="O872" s="66">
        <f ca="1" t="shared" si="28"/>
        <v>0</v>
      </c>
      <c r="P872" s="66">
        <f ca="1" t="shared" si="29"/>
        <v>61</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9">
        <v>45722</v>
      </c>
      <c r="O873" s="66">
        <f ca="1" t="shared" si="28"/>
        <v>0</v>
      </c>
      <c r="P873" s="66">
        <f ca="1" t="shared" si="29"/>
        <v>61</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9">
        <v>45722</v>
      </c>
      <c r="O874" s="66">
        <f ca="1" t="shared" si="28"/>
        <v>0</v>
      </c>
      <c r="P874" s="66">
        <f ca="1" t="shared" si="29"/>
        <v>61</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9">
        <v>45722</v>
      </c>
      <c r="O875" s="66">
        <f ca="1" t="shared" si="28"/>
        <v>0</v>
      </c>
      <c r="P875" s="66">
        <f ca="1" t="shared" si="29"/>
        <v>61</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9">
        <v>45724</v>
      </c>
      <c r="O876" s="66">
        <f ca="1" t="shared" si="28"/>
        <v>0</v>
      </c>
      <c r="P876" s="66">
        <f ca="1" t="shared" si="29"/>
        <v>59</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9">
        <v>45724</v>
      </c>
      <c r="O877" s="66">
        <f ca="1" t="shared" si="28"/>
        <v>0</v>
      </c>
      <c r="P877" s="66">
        <f ca="1" t="shared" si="29"/>
        <v>59</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9">
        <v>45724</v>
      </c>
      <c r="O878" s="66">
        <f ca="1" t="shared" si="28"/>
        <v>0</v>
      </c>
      <c r="P878" s="66">
        <f ca="1" t="shared" si="29"/>
        <v>59</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9">
        <v>45724</v>
      </c>
      <c r="O879" s="66">
        <f ca="1" t="shared" si="28"/>
        <v>0</v>
      </c>
      <c r="P879" s="66">
        <f ca="1" t="shared" si="29"/>
        <v>59</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9">
        <v>45726</v>
      </c>
      <c r="O880" s="66">
        <f ca="1" t="shared" si="28"/>
        <v>0</v>
      </c>
      <c r="P880" s="66">
        <f ca="1" t="shared" si="29"/>
        <v>57</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9">
        <v>45728</v>
      </c>
      <c r="O881" s="66">
        <f ca="1" t="shared" si="28"/>
        <v>0</v>
      </c>
      <c r="P881" s="66">
        <f ca="1" t="shared" si="29"/>
        <v>55</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9">
        <v>45728</v>
      </c>
      <c r="O882" s="66">
        <f ca="1" t="shared" si="28"/>
        <v>0</v>
      </c>
      <c r="P882" s="66">
        <f ca="1" t="shared" si="29"/>
        <v>55</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9">
        <v>45726</v>
      </c>
      <c r="O883" s="66">
        <f ca="1" t="shared" si="28"/>
        <v>0</v>
      </c>
      <c r="P883" s="66">
        <f ca="1" t="shared" si="29"/>
        <v>57</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9">
        <v>45726</v>
      </c>
      <c r="O884" s="66">
        <f ca="1" t="shared" si="28"/>
        <v>0</v>
      </c>
      <c r="P884" s="66">
        <f ca="1" t="shared" si="29"/>
        <v>57</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9">
        <v>45726</v>
      </c>
      <c r="O885" s="66">
        <f ca="1" t="shared" si="28"/>
        <v>0</v>
      </c>
      <c r="P885" s="66">
        <f ca="1" t="shared" si="29"/>
        <v>57</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9">
        <v>45726</v>
      </c>
      <c r="O886" s="66">
        <f ca="1" t="shared" si="28"/>
        <v>0</v>
      </c>
      <c r="P886" s="66">
        <f ca="1" t="shared" si="29"/>
        <v>57</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9">
        <v>45727</v>
      </c>
      <c r="O887" s="66">
        <f ca="1" t="shared" si="28"/>
        <v>0</v>
      </c>
      <c r="P887" s="66">
        <f ca="1" t="shared" si="29"/>
        <v>56</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9">
        <v>45727</v>
      </c>
      <c r="O888" s="66">
        <f ca="1" t="shared" si="28"/>
        <v>0</v>
      </c>
      <c r="P888" s="66">
        <f ca="1" t="shared" si="29"/>
        <v>56</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9">
        <v>45727</v>
      </c>
      <c r="O889" s="66">
        <f ca="1" t="shared" si="28"/>
        <v>0</v>
      </c>
      <c r="P889" s="66">
        <f ca="1" t="shared" si="29"/>
        <v>56</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9">
        <v>45727</v>
      </c>
      <c r="O890" s="66">
        <f ca="1" t="shared" si="28"/>
        <v>0</v>
      </c>
      <c r="P890" s="66">
        <f ca="1" t="shared" si="29"/>
        <v>56</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9">
        <v>45727</v>
      </c>
      <c r="O891" s="66">
        <f ca="1" t="shared" si="28"/>
        <v>0</v>
      </c>
      <c r="P891" s="66">
        <f ca="1" t="shared" si="29"/>
        <v>56</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9">
        <v>45727</v>
      </c>
      <c r="O892" s="66">
        <f ca="1" t="shared" si="28"/>
        <v>0</v>
      </c>
      <c r="P892" s="66">
        <f ca="1" t="shared" si="29"/>
        <v>56</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9">
        <v>45727</v>
      </c>
      <c r="O893" s="66">
        <f ca="1" t="shared" si="28"/>
        <v>0</v>
      </c>
      <c r="P893" s="66">
        <f ca="1" t="shared" si="29"/>
        <v>56</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9">
        <v>45727</v>
      </c>
      <c r="O894" s="66">
        <f ca="1" t="shared" si="28"/>
        <v>0</v>
      </c>
      <c r="P894" s="66">
        <f ca="1" t="shared" si="29"/>
        <v>56</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9">
        <v>45727</v>
      </c>
      <c r="O895" s="66">
        <f ca="1" t="shared" si="28"/>
        <v>0</v>
      </c>
      <c r="P895" s="66">
        <f ca="1" t="shared" si="29"/>
        <v>56</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9">
        <v>45727</v>
      </c>
      <c r="O896" s="66">
        <f ca="1" t="shared" si="28"/>
        <v>0</v>
      </c>
      <c r="P896" s="66">
        <f ca="1" t="shared" si="29"/>
        <v>56</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9">
        <v>45727</v>
      </c>
      <c r="O897" s="66">
        <f ca="1" t="shared" si="28"/>
        <v>0</v>
      </c>
      <c r="P897" s="66">
        <f ca="1" t="shared" si="29"/>
        <v>56</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9">
        <v>45727</v>
      </c>
      <c r="O898" s="66">
        <f ca="1" t="shared" si="28"/>
        <v>0</v>
      </c>
      <c r="P898" s="66">
        <f ca="1" t="shared" si="29"/>
        <v>56</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9">
        <v>45727</v>
      </c>
      <c r="O899" s="66">
        <f ca="1" t="shared" si="28"/>
        <v>0</v>
      </c>
      <c r="P899" s="66">
        <f ca="1" t="shared" si="29"/>
        <v>56</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9">
        <v>45727</v>
      </c>
      <c r="O900" s="66">
        <f ca="1" t="shared" si="28"/>
        <v>0</v>
      </c>
      <c r="P900" s="66">
        <f ca="1" t="shared" si="29"/>
        <v>56</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9">
        <v>45728</v>
      </c>
      <c r="O901" s="66">
        <f ca="1" t="shared" si="28"/>
        <v>0</v>
      </c>
      <c r="P901" s="66">
        <f ca="1" t="shared" si="29"/>
        <v>55</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9">
        <v>45728</v>
      </c>
      <c r="O902" s="66">
        <f ca="1" t="shared" si="28"/>
        <v>0</v>
      </c>
      <c r="P902" s="66">
        <f ca="1" t="shared" si="29"/>
        <v>55</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9">
        <v>45728</v>
      </c>
      <c r="O903" s="66">
        <f ca="1" t="shared" si="28"/>
        <v>0</v>
      </c>
      <c r="P903" s="66">
        <f ca="1" t="shared" si="29"/>
        <v>55</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9">
        <v>45728</v>
      </c>
      <c r="O904" s="66">
        <f ca="1" t="shared" si="28"/>
        <v>0</v>
      </c>
      <c r="P904" s="66">
        <f ca="1" t="shared" si="29"/>
        <v>55</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9">
        <v>45731</v>
      </c>
      <c r="O905" s="66">
        <f ca="1" t="shared" si="28"/>
        <v>0</v>
      </c>
      <c r="P905" s="66">
        <f ca="1" t="shared" si="29"/>
        <v>52</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5">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9">
        <v>45731</v>
      </c>
      <c r="O906" s="66">
        <f ca="1" t="shared" si="28"/>
        <v>0</v>
      </c>
      <c r="P906" s="66">
        <f ca="1" t="shared" si="29"/>
        <v>52</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5">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9">
        <v>45731</v>
      </c>
      <c r="O907" s="66">
        <f ca="1" t="shared" si="28"/>
        <v>0</v>
      </c>
      <c r="P907" s="66">
        <f ca="1" t="shared" si="29"/>
        <v>52</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5">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9">
        <v>45728</v>
      </c>
      <c r="O908" s="66">
        <f ca="1" t="shared" si="28"/>
        <v>0</v>
      </c>
      <c r="P908" s="66">
        <f ca="1" t="shared" si="29"/>
        <v>55</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5">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9">
        <v>45728</v>
      </c>
      <c r="O909" s="66">
        <f ca="1" t="shared" si="28"/>
        <v>0</v>
      </c>
      <c r="P909" s="66">
        <f ca="1" t="shared" si="29"/>
        <v>55</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5">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9">
        <v>45728</v>
      </c>
      <c r="O910" s="66">
        <f ca="1" t="shared" si="28"/>
        <v>0</v>
      </c>
      <c r="P910" s="66">
        <f ca="1" t="shared" si="29"/>
        <v>55</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9">
        <v>45728</v>
      </c>
      <c r="O911" s="66">
        <f ca="1" t="shared" si="28"/>
        <v>0</v>
      </c>
      <c r="P911" s="66">
        <f ca="1" t="shared" si="29"/>
        <v>55</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9">
        <v>45728</v>
      </c>
      <c r="O912" s="66">
        <f ca="1" t="shared" si="28"/>
        <v>0</v>
      </c>
      <c r="P912" s="66">
        <f ca="1" t="shared" si="29"/>
        <v>55</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9">
        <v>45728</v>
      </c>
      <c r="O913" s="66">
        <f ca="1" t="shared" si="28"/>
        <v>0</v>
      </c>
      <c r="P913" s="66">
        <f ca="1" t="shared" si="29"/>
        <v>55</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9">
        <v>45728</v>
      </c>
      <c r="O914" s="66">
        <f ca="1" t="shared" si="28"/>
        <v>0</v>
      </c>
      <c r="P914" s="66">
        <f ca="1" t="shared" si="29"/>
        <v>55</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9">
        <v>45728</v>
      </c>
      <c r="O915" s="66">
        <f ca="1" t="shared" si="28"/>
        <v>0</v>
      </c>
      <c r="P915" s="66">
        <f ca="1" t="shared" si="29"/>
        <v>55</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9">
        <v>45728</v>
      </c>
      <c r="O916" s="66">
        <f ca="1" t="shared" si="28"/>
        <v>0</v>
      </c>
      <c r="P916" s="66">
        <f ca="1" t="shared" si="29"/>
        <v>55</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5">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9">
        <v>45728</v>
      </c>
      <c r="O917" s="66">
        <f ca="1" t="shared" si="28"/>
        <v>0</v>
      </c>
      <c r="P917" s="66">
        <f ca="1" t="shared" si="29"/>
        <v>55</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5">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9">
        <v>45728</v>
      </c>
      <c r="O918" s="66">
        <f ca="1" t="shared" si="28"/>
        <v>0</v>
      </c>
      <c r="P918" s="66">
        <f ca="1" t="shared" si="29"/>
        <v>55</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5">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9">
        <v>45728</v>
      </c>
      <c r="O919" s="66">
        <f ca="1" t="shared" si="28"/>
        <v>0</v>
      </c>
      <c r="P919" s="66">
        <f ca="1" t="shared" si="29"/>
        <v>55</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5">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9">
        <v>45728</v>
      </c>
      <c r="O920" s="66">
        <f ca="1" t="shared" si="28"/>
        <v>0</v>
      </c>
      <c r="P920" s="66">
        <f ca="1" t="shared" si="29"/>
        <v>55</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5">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9">
        <v>45728</v>
      </c>
      <c r="O921" s="66">
        <f ca="1" t="shared" si="28"/>
        <v>0</v>
      </c>
      <c r="P921" s="66">
        <f ca="1" t="shared" si="29"/>
        <v>55</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5">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9">
        <v>45728</v>
      </c>
      <c r="O922" s="66">
        <f ca="1" t="shared" si="28"/>
        <v>0</v>
      </c>
      <c r="P922" s="66">
        <f ca="1" t="shared" si="29"/>
        <v>55</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5">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9">
        <v>45728</v>
      </c>
      <c r="O923" s="66">
        <f ca="1" t="shared" si="28"/>
        <v>0</v>
      </c>
      <c r="P923" s="66">
        <f ca="1" t="shared" si="29"/>
        <v>55</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5">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9">
        <v>45728</v>
      </c>
      <c r="O924" s="66">
        <f ca="1" t="shared" si="28"/>
        <v>0</v>
      </c>
      <c r="P924" s="66">
        <f ca="1" t="shared" si="29"/>
        <v>55</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5">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9">
        <v>45728</v>
      </c>
      <c r="O925" s="66">
        <f ca="1" t="shared" si="28"/>
        <v>0</v>
      </c>
      <c r="P925" s="66">
        <f ca="1" t="shared" si="29"/>
        <v>55</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5">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9">
        <v>45728</v>
      </c>
      <c r="O926" s="66">
        <f ca="1" t="shared" si="28"/>
        <v>0</v>
      </c>
      <c r="P926" s="66">
        <f ca="1" t="shared" si="29"/>
        <v>55</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5">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9">
        <v>45728</v>
      </c>
      <c r="O927" s="66">
        <f ca="1" t="shared" si="28"/>
        <v>0</v>
      </c>
      <c r="P927" s="66">
        <f ca="1" t="shared" si="29"/>
        <v>55</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9">
        <v>45726</v>
      </c>
      <c r="O928" s="66">
        <f ca="1" t="shared" si="28"/>
        <v>0</v>
      </c>
      <c r="P928" s="66">
        <f ca="1" t="shared" si="29"/>
        <v>57</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5">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9">
        <v>45726</v>
      </c>
      <c r="O929" s="66">
        <f ca="1" t="shared" si="28"/>
        <v>0</v>
      </c>
      <c r="P929" s="66">
        <f ca="1" t="shared" si="29"/>
        <v>57</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5">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9">
        <v>45726</v>
      </c>
      <c r="O930" s="66">
        <f ca="1" t="shared" ref="O930:O993" si="30">IF(OR(M930="",N930&lt;&gt;""),"",MAX(M930-TODAY(),0))</f>
        <v>0</v>
      </c>
      <c r="P930" s="66">
        <f ca="1" t="shared" ref="P930:P993" si="31">IF(M930="","",IF(N930&lt;&gt;"",MAX(N930-M930,0),IF(TODAY()&gt;M930,TODAY()-M930,0)))</f>
        <v>57</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9">
        <v>45726</v>
      </c>
      <c r="O931" s="66">
        <f ca="1" t="shared" si="30"/>
        <v>0</v>
      </c>
      <c r="P931" s="66">
        <f ca="1" t="shared" si="31"/>
        <v>57</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5">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9">
        <v>45726</v>
      </c>
      <c r="O932" s="66">
        <f ca="1" t="shared" si="30"/>
        <v>0</v>
      </c>
      <c r="P932" s="66">
        <f ca="1" t="shared" si="31"/>
        <v>57</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5">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9">
        <v>45726</v>
      </c>
      <c r="O933" s="66">
        <f ca="1" t="shared" si="30"/>
        <v>0</v>
      </c>
      <c r="P933" s="66">
        <f ca="1" t="shared" si="31"/>
        <v>57</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5">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9">
        <v>45726</v>
      </c>
      <c r="O934" s="66">
        <f ca="1" t="shared" si="30"/>
        <v>0</v>
      </c>
      <c r="P934" s="66">
        <f ca="1" t="shared" si="31"/>
        <v>57</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5">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9">
        <v>45728</v>
      </c>
      <c r="O935" s="66">
        <f ca="1" t="shared" si="30"/>
        <v>0</v>
      </c>
      <c r="P935" s="66">
        <f ca="1" t="shared" si="31"/>
        <v>55</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5">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9">
        <v>45728</v>
      </c>
      <c r="O936" s="66">
        <f ca="1" t="shared" si="30"/>
        <v>0</v>
      </c>
      <c r="P936" s="66">
        <f ca="1" t="shared" si="31"/>
        <v>55</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5">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9">
        <v>45727</v>
      </c>
      <c r="O937" s="66">
        <f ca="1" t="shared" si="30"/>
        <v>0</v>
      </c>
      <c r="P937" s="66">
        <f ca="1" t="shared" si="31"/>
        <v>56</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5">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9">
        <v>45727</v>
      </c>
      <c r="O938" s="66">
        <f ca="1" t="shared" si="30"/>
        <v>0</v>
      </c>
      <c r="P938" s="66">
        <f ca="1" t="shared" si="31"/>
        <v>56</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5">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9">
        <v>45727</v>
      </c>
      <c r="O939" s="66">
        <f ca="1" t="shared" si="30"/>
        <v>0</v>
      </c>
      <c r="P939" s="66">
        <f ca="1" t="shared" si="31"/>
        <v>56</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5">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9">
        <v>45727</v>
      </c>
      <c r="O940" s="66">
        <f ca="1" t="shared" si="30"/>
        <v>0</v>
      </c>
      <c r="P940" s="66">
        <f ca="1" t="shared" si="31"/>
        <v>56</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5">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9">
        <v>45727</v>
      </c>
      <c r="O941" s="66">
        <f ca="1" t="shared" si="30"/>
        <v>0</v>
      </c>
      <c r="P941" s="66">
        <f ca="1" t="shared" si="31"/>
        <v>56</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9">
        <v>45728</v>
      </c>
      <c r="O942" s="66">
        <f ca="1" t="shared" si="30"/>
        <v>0</v>
      </c>
      <c r="P942" s="66">
        <f ca="1" t="shared" si="31"/>
        <v>55</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9">
        <v>45728</v>
      </c>
      <c r="O943" s="66">
        <f ca="1" t="shared" si="30"/>
        <v>0</v>
      </c>
      <c r="P943" s="66">
        <f ca="1" t="shared" si="31"/>
        <v>55</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9">
        <v>45728</v>
      </c>
      <c r="O944" s="66">
        <f ca="1" t="shared" si="30"/>
        <v>0</v>
      </c>
      <c r="P944" s="66">
        <f ca="1" t="shared" si="31"/>
        <v>55</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9">
        <v>45728</v>
      </c>
      <c r="O945" s="66">
        <f ca="1" t="shared" si="30"/>
        <v>0</v>
      </c>
      <c r="P945" s="66">
        <f ca="1" t="shared" si="31"/>
        <v>55</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9">
        <v>45728</v>
      </c>
      <c r="O946" s="66">
        <f ca="1" t="shared" si="30"/>
        <v>0</v>
      </c>
      <c r="P946" s="66">
        <f ca="1" t="shared" si="31"/>
        <v>55</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9">
        <v>45728</v>
      </c>
      <c r="O947" s="66">
        <f ca="1" t="shared" si="30"/>
        <v>0</v>
      </c>
      <c r="P947" s="66">
        <f ca="1" t="shared" si="31"/>
        <v>55</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9">
        <v>45726</v>
      </c>
      <c r="O948" s="66">
        <f ca="1" t="shared" si="30"/>
        <v>0</v>
      </c>
      <c r="P948" s="66">
        <f ca="1" t="shared" si="31"/>
        <v>57</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9">
        <v>45726</v>
      </c>
      <c r="O949" s="66">
        <f ca="1" t="shared" si="30"/>
        <v>0</v>
      </c>
      <c r="P949" s="66">
        <f ca="1" t="shared" si="31"/>
        <v>57</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9">
        <v>45726</v>
      </c>
      <c r="O950" s="66">
        <f ca="1" t="shared" si="30"/>
        <v>0</v>
      </c>
      <c r="P950" s="66">
        <f ca="1" t="shared" si="31"/>
        <v>57</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9">
        <v>45731</v>
      </c>
      <c r="O951" s="66">
        <f ca="1" t="shared" si="30"/>
        <v>0</v>
      </c>
      <c r="P951" s="66">
        <f ca="1" t="shared" si="31"/>
        <v>52</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9">
        <v>45731</v>
      </c>
      <c r="O952" s="66">
        <f ca="1" t="shared" si="30"/>
        <v>0</v>
      </c>
      <c r="P952" s="66">
        <f ca="1" t="shared" si="31"/>
        <v>52</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9">
        <v>45731</v>
      </c>
      <c r="O953" s="66">
        <f ca="1" t="shared" si="30"/>
        <v>0</v>
      </c>
      <c r="P953" s="66">
        <f ca="1" t="shared" si="31"/>
        <v>52</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9">
        <v>45731</v>
      </c>
      <c r="O954" s="66">
        <f ca="1" t="shared" si="30"/>
        <v>0</v>
      </c>
      <c r="P954" s="66">
        <f ca="1" t="shared" si="31"/>
        <v>52</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9">
        <v>45728</v>
      </c>
      <c r="O955" s="66">
        <f ca="1" t="shared" si="30"/>
        <v>0</v>
      </c>
      <c r="P955" s="66">
        <f ca="1" t="shared" si="31"/>
        <v>55</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9">
        <v>45728</v>
      </c>
      <c r="O956" s="66">
        <f ca="1" t="shared" si="30"/>
        <v>0</v>
      </c>
      <c r="P956" s="66">
        <f ca="1" t="shared" si="31"/>
        <v>55</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9">
        <v>45728</v>
      </c>
      <c r="O957" s="66">
        <f ca="1" t="shared" si="30"/>
        <v>0</v>
      </c>
      <c r="P957" s="66">
        <f ca="1" t="shared" si="31"/>
        <v>55</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9">
        <v>45728</v>
      </c>
      <c r="O958" s="66">
        <f ca="1" t="shared" si="30"/>
        <v>0</v>
      </c>
      <c r="P958" s="66">
        <f ca="1" t="shared" si="31"/>
        <v>55</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9">
        <v>45728</v>
      </c>
      <c r="O959" s="66">
        <f ca="1" t="shared" si="30"/>
        <v>0</v>
      </c>
      <c r="P959" s="66">
        <f ca="1" t="shared" si="31"/>
        <v>55</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9">
        <v>45728</v>
      </c>
      <c r="O960" s="66">
        <f ca="1" t="shared" si="30"/>
        <v>0</v>
      </c>
      <c r="P960" s="66">
        <f ca="1" t="shared" si="31"/>
        <v>55</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9">
        <v>45726</v>
      </c>
      <c r="O961" s="66">
        <f ca="1" t="shared" si="30"/>
        <v>0</v>
      </c>
      <c r="P961" s="66">
        <f ca="1" t="shared" si="31"/>
        <v>57</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9">
        <v>45726</v>
      </c>
      <c r="O962" s="66">
        <f ca="1" t="shared" si="30"/>
        <v>0</v>
      </c>
      <c r="P962" s="66">
        <f ca="1" t="shared" si="31"/>
        <v>57</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9">
        <v>45726</v>
      </c>
      <c r="O963" s="66">
        <f ca="1" t="shared" si="30"/>
        <v>0</v>
      </c>
      <c r="P963" s="66">
        <f ca="1" t="shared" si="31"/>
        <v>57</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5">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9">
        <v>45731</v>
      </c>
      <c r="O964" s="66">
        <f ca="1" t="shared" si="30"/>
        <v>0</v>
      </c>
      <c r="P964" s="66">
        <f ca="1" t="shared" si="31"/>
        <v>52</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5">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9">
        <v>45731</v>
      </c>
      <c r="O965" s="66">
        <f ca="1" t="shared" si="30"/>
        <v>0</v>
      </c>
      <c r="P965" s="66">
        <f ca="1" t="shared" si="31"/>
        <v>52</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5">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9">
        <v>45731</v>
      </c>
      <c r="O966" s="66">
        <f ca="1" t="shared" si="30"/>
        <v>0</v>
      </c>
      <c r="P966" s="66">
        <f ca="1" t="shared" si="31"/>
        <v>52</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1">
        <v>45731</v>
      </c>
      <c r="N967" s="50"/>
      <c r="O967" s="50">
        <f ca="1" t="shared" si="30"/>
        <v>0</v>
      </c>
      <c r="P967" s="50">
        <f ca="1" t="shared" si="31"/>
        <v>52</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4" t="str">
        <f>VLOOKUP(B968,辅助信息!E:J,6,FALSE)</f>
        <v>对方卸车</v>
      </c>
      <c r="M968" s="111">
        <v>45733</v>
      </c>
      <c r="N968" s="50"/>
      <c r="O968" s="50">
        <f ca="1" t="shared" si="30"/>
        <v>0</v>
      </c>
      <c r="P968" s="50">
        <f ca="1" t="shared" si="31"/>
        <v>50</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1">
        <v>45733</v>
      </c>
      <c r="N969" s="50"/>
      <c r="O969" s="50">
        <f ca="1" t="shared" si="30"/>
        <v>0</v>
      </c>
      <c r="P969" s="50">
        <f ca="1" t="shared" si="31"/>
        <v>50</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1">
        <v>45733</v>
      </c>
      <c r="N970" s="50"/>
      <c r="O970" s="50">
        <f ca="1" t="shared" si="30"/>
        <v>0</v>
      </c>
      <c r="P970" s="50">
        <f ca="1" t="shared" si="31"/>
        <v>50</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1">
        <v>45733</v>
      </c>
      <c r="N971" s="50"/>
      <c r="O971" s="50">
        <f ca="1" t="shared" si="30"/>
        <v>0</v>
      </c>
      <c r="P971" s="50">
        <f ca="1" t="shared" si="31"/>
        <v>50</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1">
        <v>45738</v>
      </c>
      <c r="N972" s="50"/>
      <c r="O972" s="50">
        <f ca="1" t="shared" si="30"/>
        <v>0</v>
      </c>
      <c r="P972" s="50">
        <f ca="1" t="shared" si="31"/>
        <v>45</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1">
        <v>45738</v>
      </c>
      <c r="N973" s="50"/>
      <c r="O973" s="50">
        <f ca="1" t="shared" si="30"/>
        <v>0</v>
      </c>
      <c r="P973" s="50">
        <f ca="1" t="shared" si="31"/>
        <v>45</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1">
        <v>45738</v>
      </c>
      <c r="N974" s="50"/>
      <c r="O974" s="50">
        <f ca="1" t="shared" si="30"/>
        <v>0</v>
      </c>
      <c r="P974" s="50">
        <f ca="1" t="shared" si="31"/>
        <v>45</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1">
        <v>45738</v>
      </c>
      <c r="N975" s="50"/>
      <c r="O975" s="50">
        <f ca="1" t="shared" si="30"/>
        <v>0</v>
      </c>
      <c r="P975" s="50">
        <f ca="1" t="shared" si="31"/>
        <v>45</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1">
        <v>45733</v>
      </c>
      <c r="N976" s="50"/>
      <c r="O976" s="50">
        <f ca="1" t="shared" si="30"/>
        <v>0</v>
      </c>
      <c r="P976" s="50">
        <f ca="1" t="shared" si="31"/>
        <v>50</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1">
        <v>45733</v>
      </c>
      <c r="N977" s="50"/>
      <c r="O977" s="50">
        <f ca="1" t="shared" si="30"/>
        <v>0</v>
      </c>
      <c r="P977" s="50">
        <f ca="1" t="shared" si="31"/>
        <v>50</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1">
        <v>45733</v>
      </c>
      <c r="N978" s="50"/>
      <c r="O978" s="50">
        <f ca="1" t="shared" si="30"/>
        <v>0</v>
      </c>
      <c r="P978" s="50">
        <f ca="1" t="shared" si="31"/>
        <v>50</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1">
        <v>45733</v>
      </c>
      <c r="N979" s="50"/>
      <c r="O979" s="50">
        <f ca="1" t="shared" si="30"/>
        <v>0</v>
      </c>
      <c r="P979" s="50">
        <f ca="1" t="shared" si="31"/>
        <v>50</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1">
        <v>45733</v>
      </c>
      <c r="N980" s="50"/>
      <c r="O980" s="50">
        <f ca="1" t="shared" si="30"/>
        <v>0</v>
      </c>
      <c r="P980" s="50">
        <f ca="1" t="shared" si="31"/>
        <v>50</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1">
        <v>45733</v>
      </c>
      <c r="N981" s="50"/>
      <c r="O981" s="50">
        <f ca="1" t="shared" si="30"/>
        <v>0</v>
      </c>
      <c r="P981" s="50">
        <f ca="1" t="shared" si="31"/>
        <v>50</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1">
        <v>45733</v>
      </c>
      <c r="N982" s="50"/>
      <c r="O982" s="50">
        <f ca="1" t="shared" si="30"/>
        <v>0</v>
      </c>
      <c r="P982" s="50">
        <f ca="1" t="shared" si="31"/>
        <v>50</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1">
        <v>45733</v>
      </c>
      <c r="N983" s="50"/>
      <c r="O983" s="50">
        <f ca="1" t="shared" si="30"/>
        <v>0</v>
      </c>
      <c r="P983" s="50">
        <f ca="1" t="shared" si="31"/>
        <v>50</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1">
        <v>45733</v>
      </c>
      <c r="N984" s="50"/>
      <c r="O984" s="50">
        <f ca="1" t="shared" si="30"/>
        <v>0</v>
      </c>
      <c r="P984" s="50">
        <f ca="1" t="shared" si="31"/>
        <v>50</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1">
        <v>45733</v>
      </c>
      <c r="N985" s="50"/>
      <c r="O985" s="50">
        <f ca="1" t="shared" si="30"/>
        <v>0</v>
      </c>
      <c r="P985" s="50">
        <f ca="1" t="shared" si="31"/>
        <v>50</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1">
        <v>45733</v>
      </c>
      <c r="N986" s="50"/>
      <c r="O986" s="50">
        <f ca="1" t="shared" si="30"/>
        <v>0</v>
      </c>
      <c r="P986" s="50">
        <f ca="1" t="shared" si="31"/>
        <v>50</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1">
        <v>45733</v>
      </c>
      <c r="N987" s="50"/>
      <c r="O987" s="50">
        <f ca="1" t="shared" si="30"/>
        <v>0</v>
      </c>
      <c r="P987" s="50">
        <f ca="1" t="shared" si="31"/>
        <v>50</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1">
        <v>45733</v>
      </c>
      <c r="N988" s="50"/>
      <c r="O988" s="50">
        <f ca="1" t="shared" si="30"/>
        <v>0</v>
      </c>
      <c r="P988" s="50">
        <f ca="1" t="shared" si="31"/>
        <v>50</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1">
        <v>45733</v>
      </c>
      <c r="N989" s="50"/>
      <c r="O989" s="50">
        <f ca="1" t="shared" si="30"/>
        <v>0</v>
      </c>
      <c r="P989" s="50">
        <f ca="1" t="shared" si="31"/>
        <v>50</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1">
        <v>45733</v>
      </c>
      <c r="N990" s="50"/>
      <c r="O990" s="50">
        <f ca="1" t="shared" si="30"/>
        <v>0</v>
      </c>
      <c r="P990" s="50">
        <f ca="1" t="shared" si="31"/>
        <v>50</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1">
        <v>45733</v>
      </c>
      <c r="N991" s="50"/>
      <c r="O991" s="50">
        <f ca="1" t="shared" si="30"/>
        <v>0</v>
      </c>
      <c r="P991" s="50">
        <f ca="1" t="shared" si="31"/>
        <v>50</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1">
        <v>45733</v>
      </c>
      <c r="N992" s="50"/>
      <c r="O992" s="50">
        <f ca="1" t="shared" si="30"/>
        <v>0</v>
      </c>
      <c r="P992" s="50">
        <f ca="1" t="shared" si="31"/>
        <v>50</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1">
        <v>45733</v>
      </c>
      <c r="N993" s="50"/>
      <c r="O993" s="50">
        <f ca="1" t="shared" si="30"/>
        <v>0</v>
      </c>
      <c r="P993" s="50">
        <f ca="1" t="shared" si="31"/>
        <v>50</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1">
        <v>45733</v>
      </c>
      <c r="N994" s="50"/>
      <c r="O994" s="50">
        <f ca="1" t="shared" ref="O994:O1000" si="32">IF(OR(M994="",N994&lt;&gt;""),"",MAX(M994-TODAY(),0))</f>
        <v>0</v>
      </c>
      <c r="P994" s="50">
        <f ca="1" t="shared" ref="P994:P1000" si="33">IF(M994="","",IF(N994&lt;&gt;"",MAX(N994-M994,0),IF(TODAY()&gt;M994,TODAY()-M994,0)))</f>
        <v>50</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4" t="str">
        <f>VLOOKUP(B995,辅助信息!E:J,6,FALSE)</f>
        <v>五冶建设送货单,4份材质书,送货车型13米,装货前联系收货人核实到场规格,没提前告知进场规格现场不给予接收</v>
      </c>
      <c r="M995" s="111">
        <v>45734</v>
      </c>
      <c r="N995" s="50"/>
      <c r="O995" s="50">
        <f ca="1" t="shared" si="32"/>
        <v>0</v>
      </c>
      <c r="P995" s="50">
        <f ca="1" t="shared" si="33"/>
        <v>49</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10">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7" t="str">
        <f>VLOOKUP(B996,辅助信息!E:J,6,FALSE)</f>
        <v>控制炉批号尽量少,优先安排达钢,提前联系到场规格及数量</v>
      </c>
      <c r="M996" s="111"/>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10">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1">
        <v>45731</v>
      </c>
      <c r="N997" s="50"/>
      <c r="O997" s="50">
        <f ca="1" t="shared" si="32"/>
        <v>0</v>
      </c>
      <c r="P997" s="50">
        <f ca="1" t="shared" si="33"/>
        <v>52</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10"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7" t="str">
        <f>VLOOKUP(B998,辅助信息!E:J,6,FALSE)</f>
        <v>五冶建设送货单,送货车型13米,装货前联系收货人核实到场规格,没提前告知进场规格现场不给予接收</v>
      </c>
      <c r="M998" s="111">
        <v>45733</v>
      </c>
      <c r="N998" s="50"/>
      <c r="O998" s="50">
        <f ca="1" t="shared" si="32"/>
        <v>0</v>
      </c>
      <c r="P998" s="50">
        <f ca="1" t="shared" si="33"/>
        <v>50</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10"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1">
        <v>45733</v>
      </c>
      <c r="N999" s="50"/>
      <c r="O999" s="50">
        <f ca="1" t="shared" si="32"/>
        <v>0</v>
      </c>
      <c r="P999" s="50">
        <f ca="1" t="shared" si="33"/>
        <v>50</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10"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2">
        <v>45736</v>
      </c>
      <c r="O1000" s="50">
        <f ca="1" t="shared" si="32"/>
        <v>0</v>
      </c>
      <c r="P1000" s="50">
        <f ca="1" t="shared" si="33"/>
        <v>47</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10">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2"/>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10">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2">
        <v>45738</v>
      </c>
      <c r="O1002" s="50">
        <f ca="1" t="shared" ref="O1002:O1010" si="34">IF(OR(M1002="",N1002&lt;&gt;""),"",MAX(M1002-TODAY(),0))</f>
        <v>0</v>
      </c>
      <c r="P1002" s="50">
        <f ca="1" t="shared" ref="P1002:P1010" si="35">IF(M1002="","",IF(N1002&lt;&gt;"",MAX(N1002-M1002,0),IF(TODAY()&gt;M1002,TODAY()-M1002,0)))</f>
        <v>45</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10">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2">
        <v>45738</v>
      </c>
      <c r="O1003" s="50">
        <f ca="1" t="shared" si="34"/>
        <v>0</v>
      </c>
      <c r="P1003" s="50">
        <f ca="1" t="shared" si="35"/>
        <v>45</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10">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2">
        <v>45738</v>
      </c>
      <c r="O1004" s="50">
        <f ca="1" t="shared" si="34"/>
        <v>0</v>
      </c>
      <c r="P1004" s="50">
        <f ca="1" t="shared" si="35"/>
        <v>45</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10">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2">
        <v>45738</v>
      </c>
      <c r="O1005" s="50">
        <f ca="1" t="shared" si="34"/>
        <v>0</v>
      </c>
      <c r="P1005" s="50">
        <f ca="1" t="shared" si="35"/>
        <v>45</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10">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2">
        <v>45738</v>
      </c>
      <c r="O1006" s="50">
        <f ca="1" t="shared" si="34"/>
        <v>0</v>
      </c>
      <c r="P1006" s="50">
        <f ca="1" t="shared" si="35"/>
        <v>45</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10">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2">
        <v>45738</v>
      </c>
      <c r="O1007" s="50">
        <f ca="1" t="shared" si="34"/>
        <v>0</v>
      </c>
      <c r="P1007" s="50">
        <f ca="1" t="shared" si="35"/>
        <v>45</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10">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2">
        <v>45738</v>
      </c>
      <c r="O1008" s="50">
        <f ca="1" t="shared" si="34"/>
        <v>0</v>
      </c>
      <c r="P1008" s="50">
        <f ca="1" t="shared" si="35"/>
        <v>45</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10">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2">
        <v>45738</v>
      </c>
      <c r="O1009" s="50">
        <f ca="1" t="shared" si="34"/>
        <v>0</v>
      </c>
      <c r="P1009" s="50">
        <f ca="1" t="shared" si="35"/>
        <v>45</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10">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2">
        <v>45738</v>
      </c>
      <c r="O1010" s="50">
        <f ca="1" t="shared" si="34"/>
        <v>0</v>
      </c>
      <c r="P1010" s="50">
        <f ca="1" t="shared" si="35"/>
        <v>45</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10">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2"/>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10"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2">
        <v>45738</v>
      </c>
      <c r="O1012" s="50">
        <f ca="1" t="shared" ref="O1012:O1019" si="36">IF(OR(M1012="",N1012&lt;&gt;""),"",MAX(M1012-TODAY(),0))</f>
        <v>0</v>
      </c>
      <c r="P1012" s="50">
        <f ca="1" t="shared" ref="P1012:P1075" si="37">IF(M1012="","",IF(N1012&lt;&gt;"",MAX(N1012-M1012,0),IF(TODAY()&gt;M1012,TODAY()-M1012,0)))</f>
        <v>45</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10"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2">
        <v>45738</v>
      </c>
      <c r="O1013" s="50">
        <f ca="1" t="shared" si="36"/>
        <v>0</v>
      </c>
      <c r="P1013" s="50">
        <f ca="1" t="shared" si="37"/>
        <v>45</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10"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2">
        <v>45738</v>
      </c>
      <c r="O1014" s="50">
        <f ca="1" t="shared" si="36"/>
        <v>0</v>
      </c>
      <c r="P1014" s="50">
        <f ca="1" t="shared" si="37"/>
        <v>45</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10"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2">
        <v>45738</v>
      </c>
      <c r="O1015" s="50">
        <f ca="1" t="shared" si="36"/>
        <v>0</v>
      </c>
      <c r="P1015" s="50">
        <f ca="1" t="shared" si="37"/>
        <v>45</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10"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2">
        <v>45738</v>
      </c>
      <c r="O1016" s="50">
        <f ca="1" t="shared" si="36"/>
        <v>0</v>
      </c>
      <c r="P1016" s="50">
        <f ca="1" t="shared" si="37"/>
        <v>45</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10">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2">
        <v>45738</v>
      </c>
      <c r="O1017" s="50">
        <f ca="1" t="shared" si="36"/>
        <v>0</v>
      </c>
      <c r="P1017" s="50">
        <f ca="1" t="shared" si="37"/>
        <v>45</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10"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2">
        <v>45738</v>
      </c>
      <c r="O1018" s="50">
        <f ca="1" t="shared" si="36"/>
        <v>0</v>
      </c>
      <c r="P1018" s="50">
        <f ca="1" t="shared" si="37"/>
        <v>45</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10">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2">
        <v>45738</v>
      </c>
      <c r="O1019" s="50">
        <f ca="1" t="shared" si="36"/>
        <v>0</v>
      </c>
      <c r="P1019" s="50">
        <f ca="1" t="shared" si="37"/>
        <v>45</v>
      </c>
      <c r="Q1019" s="47" t="str">
        <f>VLOOKUP(B1019,辅助信息!E:M,9,FALSE)</f>
        <v>ZTWM-CDGS-XS-2024-0181-五冶天府-国道542项目（二批次）</v>
      </c>
      <c r="R1019" s="34"/>
    </row>
    <row r="1020" ht="13.5" hidden="1" customHeight="1" spans="2:18">
      <c r="B1020" s="47" t="s">
        <v>106</v>
      </c>
      <c r="C1020" s="77">
        <v>45740</v>
      </c>
      <c r="D1020" s="47" t="s">
        <v>121</v>
      </c>
      <c r="E1020" s="47" t="str">
        <f>VLOOKUP(F1020,辅助信息!A:B,2,FALSE)</f>
        <v>盘螺</v>
      </c>
      <c r="F1020" s="47" t="s">
        <v>40</v>
      </c>
      <c r="G1020" s="43">
        <v>10</v>
      </c>
      <c r="H1020" s="110"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2">
        <v>45741</v>
      </c>
      <c r="O1020" s="50">
        <v>1</v>
      </c>
      <c r="P1020" s="50">
        <f ca="1" t="shared" si="37"/>
        <v>42</v>
      </c>
      <c r="Q1020" s="47" t="s">
        <v>125</v>
      </c>
      <c r="R1020" s="67"/>
    </row>
    <row r="1021" ht="13.5" hidden="1" customHeight="1" spans="2:18">
      <c r="B1021" s="47" t="s">
        <v>106</v>
      </c>
      <c r="C1021" s="77">
        <v>45740</v>
      </c>
      <c r="D1021" s="47" t="s">
        <v>121</v>
      </c>
      <c r="E1021" s="47" t="str">
        <f>VLOOKUP(F1021,辅助信息!A:B,2,FALSE)</f>
        <v>盘螺</v>
      </c>
      <c r="F1021" s="47" t="s">
        <v>41</v>
      </c>
      <c r="G1021" s="43">
        <v>15</v>
      </c>
      <c r="H1021" s="110" t="str">
        <f>_xlfn.XLOOKUP(C1021&amp;F1021&amp;I1021&amp;J1021,'[1]2025年已发货'!$F:$F&amp;'[1]2025年已发货'!$C:$C&amp;'[1]2025年已发货'!$G:$G&amp;'[1]2025年已发货'!$H:$H,'[1]2025年已发货'!$E:$E,"未发货")</f>
        <v>未发货</v>
      </c>
      <c r="I1021" s="47" t="s">
        <v>122</v>
      </c>
      <c r="J1021" s="47" t="s">
        <v>123</v>
      </c>
      <c r="K1021" s="47">
        <v>15228205853</v>
      </c>
      <c r="L1021" s="85"/>
      <c r="M1021" s="112">
        <v>45741</v>
      </c>
      <c r="O1021" s="50">
        <v>1</v>
      </c>
      <c r="P1021" s="50">
        <f ca="1" t="shared" si="37"/>
        <v>42</v>
      </c>
      <c r="Q1021" s="47" t="s">
        <v>125</v>
      </c>
      <c r="R1021" s="67"/>
    </row>
    <row r="1022" ht="13.5" hidden="1" customHeight="1" spans="2:18">
      <c r="B1022" s="47" t="s">
        <v>106</v>
      </c>
      <c r="C1022" s="77">
        <v>45740</v>
      </c>
      <c r="D1022" s="47" t="s">
        <v>121</v>
      </c>
      <c r="E1022" s="47" t="str">
        <f>VLOOKUP(F1022,辅助信息!A:B,2,FALSE)</f>
        <v>螺纹钢</v>
      </c>
      <c r="F1022" s="47" t="s">
        <v>18</v>
      </c>
      <c r="G1022" s="43">
        <v>9</v>
      </c>
      <c r="H1022" s="110" t="str">
        <f>_xlfn.XLOOKUP(C1022&amp;F1022&amp;I1022&amp;J1022,'[1]2025年已发货'!$F:$F&amp;'[1]2025年已发货'!$C:$C&amp;'[1]2025年已发货'!$G:$G&amp;'[1]2025年已发货'!$H:$H,'[1]2025年已发货'!$E:$E,"未发货")</f>
        <v>未发货</v>
      </c>
      <c r="I1022" s="47" t="s">
        <v>122</v>
      </c>
      <c r="J1022" s="47" t="s">
        <v>123</v>
      </c>
      <c r="K1022" s="47">
        <v>15228205853</v>
      </c>
      <c r="L1022" s="83"/>
      <c r="M1022" s="113">
        <v>45741</v>
      </c>
      <c r="O1022" s="105">
        <v>1</v>
      </c>
      <c r="P1022" s="105">
        <f ca="1" t="shared" si="37"/>
        <v>42</v>
      </c>
      <c r="Q1022" s="47" t="s">
        <v>125</v>
      </c>
      <c r="R1022" s="67"/>
    </row>
    <row r="1023" s="34" customFormat="1" hidden="1" spans="1:17">
      <c r="A1023" s="106"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9">
        <v>45738</v>
      </c>
      <c r="N1023" s="66"/>
      <c r="O1023" s="66">
        <f ca="1" t="shared" ref="O1023:O1086" si="38">IF(OR(M1023="",N1023&lt;&gt;""),"",MAX(M1023-TODAY(),0))</f>
        <v>0</v>
      </c>
      <c r="P1023" s="66">
        <f ca="1" t="shared" si="37"/>
        <v>45</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9">
        <v>45738</v>
      </c>
      <c r="N1024" s="66"/>
      <c r="O1024" s="66">
        <f ca="1" t="shared" si="38"/>
        <v>0</v>
      </c>
      <c r="P1024" s="66">
        <f ca="1" t="shared" si="37"/>
        <v>45</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9">
        <v>45738</v>
      </c>
      <c r="N1025" s="66"/>
      <c r="O1025" s="66">
        <f ca="1" t="shared" si="38"/>
        <v>0</v>
      </c>
      <c r="P1025" s="66">
        <f ca="1" t="shared" si="37"/>
        <v>45</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9">
        <v>45738</v>
      </c>
      <c r="N1026" s="66"/>
      <c r="O1026" s="66">
        <f ca="1" t="shared" si="38"/>
        <v>0</v>
      </c>
      <c r="P1026" s="66">
        <f ca="1" t="shared" si="37"/>
        <v>45</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9">
        <v>45738</v>
      </c>
      <c r="N1027" s="66"/>
      <c r="O1027" s="66">
        <f ca="1" t="shared" si="38"/>
        <v>0</v>
      </c>
      <c r="P1027" s="66">
        <f ca="1" t="shared" si="37"/>
        <v>45</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9">
        <v>45752</v>
      </c>
      <c r="O1028" s="66">
        <f ca="1" t="shared" si="38"/>
        <v>0</v>
      </c>
      <c r="P1028" s="66">
        <f ca="1" t="shared" si="37"/>
        <v>31</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9">
        <v>45752</v>
      </c>
      <c r="O1029" s="66">
        <f ca="1" t="shared" si="38"/>
        <v>0</v>
      </c>
      <c r="P1029" s="66">
        <f ca="1" t="shared" si="37"/>
        <v>31</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9">
        <v>45752</v>
      </c>
      <c r="O1030" s="66">
        <f ca="1" t="shared" si="38"/>
        <v>0</v>
      </c>
      <c r="P1030" s="66">
        <f ca="1" t="shared" si="37"/>
        <v>31</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9">
        <v>45752</v>
      </c>
      <c r="O1031" s="66">
        <f ca="1" t="shared" si="38"/>
        <v>0</v>
      </c>
      <c r="P1031" s="66">
        <f ca="1" t="shared" si="37"/>
        <v>31</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9">
        <v>45746</v>
      </c>
      <c r="O1032" s="66">
        <f ca="1" t="shared" si="38"/>
        <v>0</v>
      </c>
      <c r="P1032" s="66">
        <f ca="1" t="shared" si="37"/>
        <v>37</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9">
        <v>45746</v>
      </c>
      <c r="O1033" s="66">
        <f ca="1" t="shared" si="38"/>
        <v>0</v>
      </c>
      <c r="P1033" s="66">
        <f ca="1" t="shared" si="37"/>
        <v>37</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9">
        <v>45747</v>
      </c>
      <c r="O1034" s="66">
        <f ca="1" t="shared" si="38"/>
        <v>0</v>
      </c>
      <c r="P1034" s="66">
        <f ca="1" t="shared" si="37"/>
        <v>36</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9">
        <v>45747</v>
      </c>
      <c r="O1035" s="66">
        <f ca="1" t="shared" si="38"/>
        <v>0</v>
      </c>
      <c r="P1035" s="66">
        <f ca="1" t="shared" si="37"/>
        <v>36</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9">
        <v>45747</v>
      </c>
      <c r="O1036" s="66">
        <f ca="1" t="shared" si="38"/>
        <v>0</v>
      </c>
      <c r="P1036" s="66">
        <f ca="1" t="shared" si="37"/>
        <v>36</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9">
        <v>45747</v>
      </c>
      <c r="O1037" s="66">
        <f ca="1" t="shared" si="38"/>
        <v>0</v>
      </c>
      <c r="P1037" s="66">
        <f ca="1" t="shared" si="37"/>
        <v>36</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9">
        <v>45747</v>
      </c>
      <c r="O1038" s="66">
        <f ca="1" t="shared" si="38"/>
        <v>0</v>
      </c>
      <c r="P1038" s="66">
        <f ca="1" t="shared" si="37"/>
        <v>36</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9">
        <v>45747</v>
      </c>
      <c r="O1039" s="66">
        <f ca="1" t="shared" si="38"/>
        <v>0</v>
      </c>
      <c r="P1039" s="66">
        <f ca="1" t="shared" si="37"/>
        <v>36</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9">
        <v>45747</v>
      </c>
      <c r="O1040" s="66">
        <f ca="1" t="shared" si="38"/>
        <v>0</v>
      </c>
      <c r="P1040" s="66">
        <f ca="1" t="shared" si="37"/>
        <v>36</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9">
        <v>45750</v>
      </c>
      <c r="O1041" s="66">
        <f ca="1" t="shared" si="38"/>
        <v>0</v>
      </c>
      <c r="P1041" s="66">
        <f ca="1" t="shared" si="37"/>
        <v>33</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9">
        <v>45750</v>
      </c>
      <c r="O1042" s="66">
        <f ca="1" t="shared" si="38"/>
        <v>0</v>
      </c>
      <c r="P1042" s="66">
        <f ca="1" t="shared" si="37"/>
        <v>33</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9">
        <v>45750</v>
      </c>
      <c r="O1043" s="66">
        <f ca="1" t="shared" si="38"/>
        <v>0</v>
      </c>
      <c r="P1043" s="66">
        <f ca="1" t="shared" si="37"/>
        <v>33</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9">
        <v>45750</v>
      </c>
      <c r="O1044" s="66">
        <f ca="1" t="shared" si="38"/>
        <v>0</v>
      </c>
      <c r="P1044" s="66">
        <f ca="1" t="shared" si="37"/>
        <v>33</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9">
        <v>45750</v>
      </c>
      <c r="O1045" s="66">
        <f ca="1" t="shared" si="38"/>
        <v>0</v>
      </c>
      <c r="P1045" s="66">
        <f ca="1" t="shared" si="37"/>
        <v>33</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9">
        <v>45750</v>
      </c>
      <c r="O1046" s="66">
        <f ca="1" t="shared" si="38"/>
        <v>0</v>
      </c>
      <c r="P1046" s="66">
        <f ca="1" t="shared" si="37"/>
        <v>33</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9">
        <v>45750</v>
      </c>
      <c r="O1047" s="66">
        <f ca="1" t="shared" si="38"/>
        <v>0</v>
      </c>
      <c r="P1047" s="66">
        <f ca="1" t="shared" si="37"/>
        <v>33</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9">
        <v>45750</v>
      </c>
      <c r="O1048" s="66">
        <f ca="1" t="shared" si="38"/>
        <v>0</v>
      </c>
      <c r="P1048" s="66">
        <f ca="1" t="shared" si="37"/>
        <v>33</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9">
        <v>45750</v>
      </c>
      <c r="O1049" s="66">
        <f ca="1" t="shared" si="38"/>
        <v>0</v>
      </c>
      <c r="P1049" s="66">
        <f ca="1" t="shared" si="37"/>
        <v>33</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9">
        <v>45749</v>
      </c>
      <c r="O1050" s="66">
        <f ca="1" t="shared" si="38"/>
        <v>0</v>
      </c>
      <c r="P1050" s="66">
        <f ca="1" t="shared" si="37"/>
        <v>34</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9">
        <v>45749</v>
      </c>
      <c r="O1051" s="66">
        <f ca="1" t="shared" si="38"/>
        <v>0</v>
      </c>
      <c r="P1051" s="66">
        <f ca="1" t="shared" si="37"/>
        <v>34</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9">
        <v>45749</v>
      </c>
      <c r="O1052" s="66">
        <f ca="1" t="shared" si="38"/>
        <v>0</v>
      </c>
      <c r="P1052" s="66">
        <f ca="1" t="shared" si="37"/>
        <v>34</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9">
        <v>45749</v>
      </c>
      <c r="O1053" s="66">
        <f ca="1" t="shared" si="38"/>
        <v>0</v>
      </c>
      <c r="P1053" s="66">
        <f ca="1" t="shared" si="37"/>
        <v>34</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9">
        <v>45750</v>
      </c>
      <c r="O1054" s="66">
        <f ca="1" t="shared" si="38"/>
        <v>0</v>
      </c>
      <c r="P1054" s="66">
        <f ca="1" t="shared" si="37"/>
        <v>33</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9">
        <v>45750</v>
      </c>
      <c r="O1055" s="66">
        <f ca="1" t="shared" si="38"/>
        <v>0</v>
      </c>
      <c r="P1055" s="66">
        <f ca="1" t="shared" si="37"/>
        <v>33</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9">
        <v>45747</v>
      </c>
      <c r="O1056" s="66">
        <f ca="1" t="shared" si="38"/>
        <v>0</v>
      </c>
      <c r="P1056" s="66">
        <f ca="1" t="shared" si="37"/>
        <v>36</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9">
        <v>45747</v>
      </c>
      <c r="O1057" s="66">
        <f ca="1" t="shared" si="38"/>
        <v>0</v>
      </c>
      <c r="P1057" s="66">
        <f ca="1" t="shared" si="37"/>
        <v>36</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9">
        <v>45747</v>
      </c>
      <c r="O1058" s="66">
        <f ca="1" t="shared" si="38"/>
        <v>0</v>
      </c>
      <c r="P1058" s="66">
        <f ca="1" t="shared" si="37"/>
        <v>36</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9">
        <v>45747</v>
      </c>
      <c r="O1059" s="66">
        <f ca="1" t="shared" si="38"/>
        <v>0</v>
      </c>
      <c r="P1059" s="66">
        <f ca="1" t="shared" si="37"/>
        <v>36</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9">
        <v>45747</v>
      </c>
      <c r="O1060" s="66">
        <f ca="1" t="shared" si="38"/>
        <v>0</v>
      </c>
      <c r="P1060" s="66">
        <f ca="1" t="shared" si="37"/>
        <v>36</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9">
        <v>45747</v>
      </c>
      <c r="O1061" s="66">
        <f ca="1" t="shared" si="38"/>
        <v>0</v>
      </c>
      <c r="P1061" s="66">
        <f ca="1" t="shared" si="37"/>
        <v>36</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9">
        <v>45747</v>
      </c>
      <c r="O1062" s="66">
        <f ca="1" t="shared" si="38"/>
        <v>0</v>
      </c>
      <c r="P1062" s="66">
        <f ca="1" t="shared" si="37"/>
        <v>36</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9">
        <v>45747</v>
      </c>
      <c r="O1063" s="66">
        <f ca="1" t="shared" si="38"/>
        <v>0</v>
      </c>
      <c r="P1063" s="66">
        <f ca="1" t="shared" si="37"/>
        <v>36</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9">
        <v>45747</v>
      </c>
      <c r="O1064" s="66">
        <f ca="1" t="shared" si="38"/>
        <v>0</v>
      </c>
      <c r="P1064" s="66">
        <f ca="1" t="shared" si="37"/>
        <v>36</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9">
        <v>45747</v>
      </c>
      <c r="O1065" s="66">
        <f ca="1" t="shared" si="38"/>
        <v>0</v>
      </c>
      <c r="P1065" s="66">
        <f ca="1" t="shared" si="37"/>
        <v>36</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9">
        <v>45747</v>
      </c>
      <c r="O1066" s="66">
        <f ca="1" t="shared" si="38"/>
        <v>0</v>
      </c>
      <c r="P1066" s="66">
        <f ca="1" t="shared" si="37"/>
        <v>36</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9">
        <v>45747</v>
      </c>
      <c r="O1067" s="66">
        <f ca="1" t="shared" si="38"/>
        <v>0</v>
      </c>
      <c r="P1067" s="66">
        <f ca="1" t="shared" si="37"/>
        <v>36</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9">
        <v>45747</v>
      </c>
      <c r="O1068" s="66">
        <f ca="1" t="shared" si="38"/>
        <v>0</v>
      </c>
      <c r="P1068" s="66">
        <f ca="1" t="shared" si="37"/>
        <v>36</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4" t="str">
        <f>VLOOKUP(B1069,辅助信息!E:J,6,FALSE)</f>
        <v>控制炉批号尽量少,优先安排达钢,提前联系到场规格及数量</v>
      </c>
      <c r="M1069" s="99">
        <v>45768</v>
      </c>
      <c r="O1069" s="66">
        <f ca="1" t="shared" si="38"/>
        <v>0</v>
      </c>
      <c r="P1069" s="66">
        <f ca="1" t="shared" si="37"/>
        <v>15</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4" t="str">
        <f>VLOOKUP(B1070,辅助信息!E:J,6,FALSE)</f>
        <v>控制炉批号尽量少,优先安排达钢,提前联系到场规格及数量</v>
      </c>
      <c r="M1070" s="99">
        <v>45768</v>
      </c>
      <c r="O1070" s="66">
        <f ca="1" t="shared" si="38"/>
        <v>0</v>
      </c>
      <c r="P1070" s="66">
        <f ca="1" t="shared" si="37"/>
        <v>15</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4" t="str">
        <f>VLOOKUP(B1071,辅助信息!E:J,6,FALSE)</f>
        <v>控制炉批号尽量少,优先安排达钢,提前联系到场规格及数量</v>
      </c>
      <c r="M1071" s="99">
        <v>45768</v>
      </c>
      <c r="O1071" s="66">
        <f ca="1" t="shared" si="38"/>
        <v>0</v>
      </c>
      <c r="P1071" s="66">
        <f ca="1" t="shared" si="37"/>
        <v>15</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4" t="str">
        <f>VLOOKUP(B1072,辅助信息!E:J,6,FALSE)</f>
        <v>控制炉批号尽量少,优先安排达钢,提前联系到场规格及数量</v>
      </c>
      <c r="M1072" s="99">
        <v>45768</v>
      </c>
      <c r="O1072" s="66">
        <f ca="1" t="shared" si="38"/>
        <v>0</v>
      </c>
      <c r="P1072" s="66">
        <f ca="1" t="shared" si="37"/>
        <v>15</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4" t="e">
        <f>VLOOKUP(B1073,辅助信息!E:J,6,FALSE)</f>
        <v>#N/A</v>
      </c>
      <c r="M1073" s="99">
        <v>45768</v>
      </c>
      <c r="O1073" s="66">
        <f ca="1" t="shared" si="38"/>
        <v>0</v>
      </c>
      <c r="P1073" s="66">
        <f ca="1" t="shared" si="37"/>
        <v>15</v>
      </c>
      <c r="Q1073" s="34" t="e">
        <f>VLOOKUP(B1073,辅助信息!E:M,9,FALSE)</f>
        <v>#N/A</v>
      </c>
      <c r="R1073" s="34" vm="1" t="e">
        <f>_xlfn._xlws.FILTER(辅助信息!D:D,辅助信息!E:E=B1073)</f>
        <v>#VALUE!</v>
      </c>
    </row>
    <row r="1074" hidden="1" spans="1:18">
      <c r="A1074" s="66">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4" t="e">
        <f>VLOOKUP(B1074,辅助信息!E:J,6,FALSE)</f>
        <v>#N/A</v>
      </c>
      <c r="M1074" s="99">
        <v>45768</v>
      </c>
      <c r="O1074" s="66">
        <f ca="1" t="shared" si="38"/>
        <v>0</v>
      </c>
      <c r="P1074" s="66">
        <f ca="1" t="shared" si="37"/>
        <v>15</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4" t="str">
        <f>VLOOKUP(B1075,辅助信息!E:J,6,FALSE)</f>
        <v>五冶建设送货单,送货车型9.6米,装货前联系收货人核实到场规格,没提前告知进场规格现场不给予接收</v>
      </c>
      <c r="M1075" s="99">
        <v>45768</v>
      </c>
      <c r="O1075" s="66">
        <f ca="1" t="shared" si="38"/>
        <v>0</v>
      </c>
      <c r="P1075" s="66">
        <f ca="1" t="shared" si="37"/>
        <v>15</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4" t="str">
        <f>VLOOKUP(B1076,辅助信息!E:J,6,FALSE)</f>
        <v>五冶建设送货单,送货车型9.6米,装货前联系收货人核实到场规格,没提前告知进场规格现场不给予接收</v>
      </c>
      <c r="M1076" s="99">
        <v>45768</v>
      </c>
      <c r="O1076" s="66">
        <f ca="1" t="shared" si="38"/>
        <v>0</v>
      </c>
      <c r="P1076" s="66">
        <f ca="1" t="shared" ref="P1076:P1139" si="39">IF(M1076="","",IF(N1076&lt;&gt;"",MAX(N1076-M1076,0),IF(TODAY()&gt;M1076,TODAY()-M1076,0)))</f>
        <v>15</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4" t="str">
        <f>VLOOKUP(B1077,辅助信息!E:J,6,FALSE)</f>
        <v>五冶建设送货单,送货车型9.6米,装货前联系收货人核实到场规格,没提前告知进场规格现场不给予接收</v>
      </c>
      <c r="M1077" s="99">
        <v>45768</v>
      </c>
      <c r="O1077" s="66">
        <f ca="1" t="shared" si="38"/>
        <v>0</v>
      </c>
      <c r="P1077" s="66">
        <f ca="1" t="shared" si="39"/>
        <v>15</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4" t="str">
        <f>VLOOKUP(B1078,辅助信息!E:J,6,FALSE)</f>
        <v>五冶建设送货单,送货车型9.6米,装货前联系收货人核实到场规格,没提前告知进场规格现场不给予接收</v>
      </c>
      <c r="M1078" s="99">
        <v>45768</v>
      </c>
      <c r="O1078" s="66">
        <f ca="1" t="shared" si="38"/>
        <v>0</v>
      </c>
      <c r="P1078" s="66">
        <f ca="1" t="shared" si="39"/>
        <v>15</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4" t="str">
        <f>VLOOKUP(B1079,辅助信息!E:J,6,FALSE)</f>
        <v>五冶建设送货单,送货车型9.6米,装货前联系收货人核实到场规格,没提前告知进场规格现场不给予接收</v>
      </c>
      <c r="M1079" s="99">
        <v>45768</v>
      </c>
      <c r="O1079" s="66">
        <f ca="1" t="shared" si="38"/>
        <v>0</v>
      </c>
      <c r="P1079" s="66">
        <f ca="1" t="shared" si="39"/>
        <v>15</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4" t="str">
        <f>VLOOKUP(B1080,辅助信息!E:J,6,FALSE)</f>
        <v>控制炉批号尽量少,优先安排达钢,提前联系到场规格及数量</v>
      </c>
      <c r="M1080" s="99">
        <v>45769</v>
      </c>
      <c r="O1080" s="66">
        <f ca="1" t="shared" si="38"/>
        <v>0</v>
      </c>
      <c r="P1080" s="66">
        <f ca="1" t="shared" si="39"/>
        <v>14</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4" t="str">
        <f>VLOOKUP(B1081,辅助信息!E:J,6,FALSE)</f>
        <v>控制炉批号尽量少,优先安排达钢,提前联系到场规格及数量</v>
      </c>
      <c r="M1081" s="99">
        <v>45769</v>
      </c>
      <c r="O1081" s="66">
        <f ca="1" t="shared" si="38"/>
        <v>0</v>
      </c>
      <c r="P1081" s="66">
        <f ca="1" t="shared" si="39"/>
        <v>14</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4" t="str">
        <f>VLOOKUP(B1082,辅助信息!E:J,6,FALSE)</f>
        <v>控制炉批号尽量少,优先安排达钢,提前联系到场规格及数量</v>
      </c>
      <c r="M1082" s="99">
        <v>45769</v>
      </c>
      <c r="O1082" s="66">
        <f ca="1" t="shared" si="38"/>
        <v>0</v>
      </c>
      <c r="P1082" s="66">
        <f ca="1" t="shared" si="39"/>
        <v>14</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4" t="str">
        <f>VLOOKUP(B1083,辅助信息!E:J,6,FALSE)</f>
        <v>控制炉批号尽量少,优先安排达钢,提前联系到场规格及数量</v>
      </c>
      <c r="M1083" s="99">
        <v>45769</v>
      </c>
      <c r="O1083" s="66">
        <f ca="1" t="shared" si="38"/>
        <v>0</v>
      </c>
      <c r="P1083" s="66">
        <f ca="1" t="shared" si="39"/>
        <v>14</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4" t="str">
        <f>VLOOKUP(B1084,辅助信息!E:J,6,FALSE)</f>
        <v>控制炉批号尽量少,优先安排达钢,提前联系到场规格及数量</v>
      </c>
      <c r="M1084" s="99">
        <v>45769</v>
      </c>
      <c r="O1084" s="66">
        <f ca="1" t="shared" si="38"/>
        <v>0</v>
      </c>
      <c r="P1084" s="66">
        <f ca="1" t="shared" si="39"/>
        <v>14</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4" t="str">
        <f>VLOOKUP(B1085,辅助信息!E:J,6,FALSE)</f>
        <v>控制炉批号尽量少,优先安排达钢,提前联系到场规格及数量</v>
      </c>
      <c r="M1085" s="99">
        <v>45769</v>
      </c>
      <c r="O1085" s="66">
        <f ca="1" t="shared" si="38"/>
        <v>0</v>
      </c>
      <c r="P1085" s="66">
        <f ca="1" t="shared" si="39"/>
        <v>14</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4" t="str">
        <f>VLOOKUP(B1086,辅助信息!E:J,6,FALSE)</f>
        <v>控制炉批号尽量少,优先安排达钢,提前联系到场规格及数量</v>
      </c>
      <c r="M1086" s="99">
        <v>45769</v>
      </c>
      <c r="O1086" s="66">
        <f ca="1" t="shared" si="38"/>
        <v>0</v>
      </c>
      <c r="P1086" s="66">
        <f ca="1" t="shared" si="39"/>
        <v>14</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4" t="str">
        <f>VLOOKUP(B1087,辅助信息!E:J,6,FALSE)</f>
        <v>控制炉批号尽量少,优先安排达钢,提前联系到场规格及数量</v>
      </c>
      <c r="M1087" s="99">
        <v>45769</v>
      </c>
      <c r="O1087" s="66">
        <f ca="1" t="shared" ref="O1087:O1150" si="40">IF(OR(M1087="",N1087&lt;&gt;""),"",MAX(M1087-TODAY(),0))</f>
        <v>0</v>
      </c>
      <c r="P1087" s="66">
        <f ca="1" t="shared" si="39"/>
        <v>14</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4" t="str">
        <f>VLOOKUP(B1088,辅助信息!E:J,6,FALSE)</f>
        <v>控制炉批号尽量少,优先安排达钢,提前联系到场规格及数量</v>
      </c>
      <c r="M1088" s="99">
        <v>45769</v>
      </c>
      <c r="O1088" s="66">
        <f ca="1" t="shared" si="40"/>
        <v>0</v>
      </c>
      <c r="P1088" s="66">
        <f ca="1" t="shared" si="39"/>
        <v>14</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4" t="str">
        <f>VLOOKUP(B1089,辅助信息!E:J,6,FALSE)</f>
        <v>控制炉批号尽量少,优先安排达钢,提前联系到场规格及数量</v>
      </c>
      <c r="M1089" s="99">
        <v>45769</v>
      </c>
      <c r="O1089" s="66">
        <f ca="1" t="shared" si="40"/>
        <v>0</v>
      </c>
      <c r="P1089" s="66">
        <f ca="1" t="shared" si="39"/>
        <v>14</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7" t="str">
        <f>VLOOKUP(B1090,辅助信息!E:J,6,FALSE)</f>
        <v>优先威钢发货,我方卸车,新老国标钢厂不加价可直发</v>
      </c>
      <c r="M1090" s="99">
        <v>45769</v>
      </c>
      <c r="O1090" s="66">
        <f ca="1" t="shared" si="40"/>
        <v>0</v>
      </c>
      <c r="P1090" s="66">
        <f ca="1" t="shared" si="39"/>
        <v>14</v>
      </c>
      <c r="Q1090" s="67" t="str">
        <f>VLOOKUP(B1090,辅助信息!E:M,9,FALSE)</f>
        <v>ZTWM-CDGS-XS-2024-0030-华西集采-简州大道</v>
      </c>
      <c r="R1090" s="67"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7" t="str">
        <f>VLOOKUP(B1091,辅助信息!E:J,6,FALSE)</f>
        <v>优先威钢发货,我方卸车,新老国标钢厂不加价可直发</v>
      </c>
      <c r="M1091" s="99">
        <v>45769</v>
      </c>
      <c r="O1091" s="66">
        <f ca="1" t="shared" si="40"/>
        <v>0</v>
      </c>
      <c r="P1091" s="66">
        <f ca="1" t="shared" si="39"/>
        <v>14</v>
      </c>
      <c r="Q1091" s="67" t="str">
        <f>VLOOKUP(B1091,辅助信息!E:M,9,FALSE)</f>
        <v>ZTWM-CDGS-XS-2024-0030-华西集采-简州大道</v>
      </c>
      <c r="R1091" s="67"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7" t="str">
        <f>VLOOKUP(B1092,辅助信息!E:J,6,FALSE)</f>
        <v>优先威钢发货,我方卸车,新老国标钢厂不加价可直发</v>
      </c>
      <c r="M1092" s="99">
        <v>45769</v>
      </c>
      <c r="O1092" s="66">
        <f ca="1" t="shared" si="40"/>
        <v>0</v>
      </c>
      <c r="P1092" s="66">
        <f ca="1" t="shared" si="39"/>
        <v>14</v>
      </c>
      <c r="Q1092" s="67" t="str">
        <f>VLOOKUP(B1092,辅助信息!E:M,9,FALSE)</f>
        <v>ZTWM-CDGS-XS-2024-0030-华西集采-简州大道</v>
      </c>
      <c r="R1092" s="67"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7" t="str">
        <f>VLOOKUP(B1093,辅助信息!E:J,6,FALSE)</f>
        <v>优先威钢发货,我方卸车,新老国标钢厂不加价可直发</v>
      </c>
      <c r="M1093" s="99">
        <v>45769</v>
      </c>
      <c r="O1093" s="66">
        <f ca="1" t="shared" si="40"/>
        <v>0</v>
      </c>
      <c r="P1093" s="66">
        <f ca="1" t="shared" si="39"/>
        <v>14</v>
      </c>
      <c r="Q1093" s="67" t="str">
        <f>VLOOKUP(B1093,辅助信息!E:M,9,FALSE)</f>
        <v>ZTWM-CDGS-XS-2024-0030-华西集采-简州大道</v>
      </c>
      <c r="R1093" s="67"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7" t="str">
        <f>VLOOKUP(B1094,辅助信息!E:J,6,FALSE)</f>
        <v>优先威钢发货,我方卸车,新老国标钢厂不加价可直发</v>
      </c>
      <c r="M1094" s="99">
        <v>45769</v>
      </c>
      <c r="O1094" s="66">
        <f ca="1" t="shared" si="40"/>
        <v>0</v>
      </c>
      <c r="P1094" s="66">
        <f ca="1" t="shared" si="39"/>
        <v>14</v>
      </c>
      <c r="Q1094" s="67" t="str">
        <f>VLOOKUP(B1094,辅助信息!E:M,9,FALSE)</f>
        <v>ZTWM-CDGS-XS-2024-0030-华西集采-简州大道</v>
      </c>
      <c r="R1094" s="67"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7" t="str">
        <f>VLOOKUP(B1095,辅助信息!E:J,6,FALSE)</f>
        <v>优先威钢发货,我方卸车,新老国标钢厂不加价可直发</v>
      </c>
      <c r="M1095" s="99">
        <v>45769</v>
      </c>
      <c r="O1095" s="66">
        <f ca="1" t="shared" si="40"/>
        <v>0</v>
      </c>
      <c r="P1095" s="66">
        <f ca="1" t="shared" si="39"/>
        <v>14</v>
      </c>
      <c r="Q1095" s="67" t="str">
        <f>VLOOKUP(B1095,辅助信息!E:M,9,FALSE)</f>
        <v>ZTWM-CDGS-XS-2024-0030-华西集采-简州大道</v>
      </c>
      <c r="R1095" s="67"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7" t="str">
        <f>VLOOKUP(B1096,辅助信息!E:J,6,FALSE)</f>
        <v>五冶建设送货单,送货车型9.6米,装货前联系收货人核实到场规格,没提前告知进场规格现场不给予接收</v>
      </c>
      <c r="M1096" s="99">
        <v>45768</v>
      </c>
      <c r="O1096" s="66">
        <f ca="1" t="shared" si="40"/>
        <v>0</v>
      </c>
      <c r="P1096" s="66">
        <f ca="1" t="shared" si="39"/>
        <v>15</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7" t="str">
        <f>VLOOKUP(B1097,辅助信息!E:J,6,FALSE)</f>
        <v>控制炉批号尽量少,优先安排达钢,提前联系到场规格及数量</v>
      </c>
      <c r="M1097" s="99">
        <v>45769</v>
      </c>
      <c r="O1097" s="66">
        <f ca="1" t="shared" si="40"/>
        <v>0</v>
      </c>
      <c r="P1097" s="66">
        <f ca="1" t="shared" si="39"/>
        <v>14</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7" t="str">
        <f>VLOOKUP(B1098,辅助信息!E:J,6,FALSE)</f>
        <v>控制炉批号尽量少,优先安排达钢,提前联系到场规格及数量</v>
      </c>
      <c r="M1098" s="99">
        <v>45769</v>
      </c>
      <c r="O1098" s="66">
        <f ca="1" t="shared" si="40"/>
        <v>0</v>
      </c>
      <c r="P1098" s="66">
        <f ca="1" t="shared" si="39"/>
        <v>14</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7" t="str">
        <f>VLOOKUP(B1099,辅助信息!E:J,6,FALSE)</f>
        <v>控制炉批号尽量少,优先安排达钢,提前联系到场规格及数量</v>
      </c>
      <c r="M1099" s="99">
        <v>45769</v>
      </c>
      <c r="O1099" s="66">
        <f ca="1" t="shared" si="40"/>
        <v>0</v>
      </c>
      <c r="P1099" s="66">
        <f ca="1" t="shared" si="39"/>
        <v>14</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7" t="str">
        <f>VLOOKUP(B1100,辅助信息!E:J,6,FALSE)</f>
        <v>控制炉批号尽量少,优先安排达钢,提前联系到场规格及数量</v>
      </c>
      <c r="M1100" s="99">
        <v>45769</v>
      </c>
      <c r="O1100" s="66">
        <f ca="1" t="shared" si="40"/>
        <v>0</v>
      </c>
      <c r="P1100" s="66">
        <f ca="1" t="shared" si="39"/>
        <v>14</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7" t="str">
        <f>VLOOKUP(B1101,辅助信息!E:J,6,FALSE)</f>
        <v>控制炉批号尽量少,优先安排达钢,提前联系到场规格及数量</v>
      </c>
      <c r="M1101" s="99">
        <v>45769</v>
      </c>
      <c r="O1101" s="66">
        <f ca="1" t="shared" si="40"/>
        <v>0</v>
      </c>
      <c r="P1101" s="66">
        <f ca="1" t="shared" si="39"/>
        <v>14</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7" t="str">
        <f>VLOOKUP(B1102,辅助信息!E:J,6,FALSE)</f>
        <v>控制炉批号尽量少,优先安排达钢,提前联系到场规格及数量</v>
      </c>
      <c r="M1102" s="99">
        <v>45769</v>
      </c>
      <c r="O1102" s="66">
        <f ca="1" t="shared" si="40"/>
        <v>0</v>
      </c>
      <c r="P1102" s="66">
        <f ca="1" t="shared" si="39"/>
        <v>14</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7" t="str">
        <f>VLOOKUP(B1103,辅助信息!E:J,6,FALSE)</f>
        <v>五冶建设送货单,送货车型13米,装货前联系收货人核实到场规格,没提前告知进场规格现场不给予接收</v>
      </c>
      <c r="M1103" s="99">
        <v>45772</v>
      </c>
      <c r="O1103" s="66">
        <f ca="1" t="shared" si="40"/>
        <v>0</v>
      </c>
      <c r="P1103" s="66">
        <f ca="1" t="shared" si="39"/>
        <v>11</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7" t="str">
        <f>VLOOKUP(B1104,辅助信息!E:J,6,FALSE)</f>
        <v>五冶建设送货单,送货车型13米,装货前联系收货人核实到场规格,没提前告知进场规格现场不给予接收</v>
      </c>
      <c r="M1104" s="99">
        <v>45772</v>
      </c>
      <c r="O1104" s="66">
        <f ca="1" t="shared" si="40"/>
        <v>0</v>
      </c>
      <c r="P1104" s="66">
        <f ca="1" t="shared" si="39"/>
        <v>11</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7" t="str">
        <f>VLOOKUP(B1105,辅助信息!E:J,6,FALSE)</f>
        <v>五冶建设送货单,送货车型13米,装货前联系收货人核实到场规格,没提前告知进场规格现场不给予接收</v>
      </c>
      <c r="M1105" s="99">
        <v>45772</v>
      </c>
      <c r="O1105" s="66">
        <f ca="1" t="shared" si="40"/>
        <v>0</v>
      </c>
      <c r="P1105" s="66">
        <f ca="1" t="shared" si="39"/>
        <v>11</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7" t="str">
        <f>VLOOKUP(B1106,辅助信息!E:J,6,FALSE)</f>
        <v>五冶建设送货单,送货车型13米,装货前联系收货人核实到场规格,没提前告知进场规格现场不给予接收</v>
      </c>
      <c r="M1106" s="99">
        <v>45772</v>
      </c>
      <c r="O1106" s="66">
        <f ca="1" t="shared" si="40"/>
        <v>0</v>
      </c>
      <c r="P1106" s="66">
        <f ca="1" t="shared" si="39"/>
        <v>11</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7" t="str">
        <f>VLOOKUP(B1107,辅助信息!E:J,6,FALSE)</f>
        <v>五冶建设送货单,送货车型13米,装货前联系收货人核实到场规格,没提前告知进场规格现场不给予接收</v>
      </c>
      <c r="M1107" s="99">
        <v>45772</v>
      </c>
      <c r="O1107" s="66">
        <f ca="1" t="shared" si="40"/>
        <v>0</v>
      </c>
      <c r="P1107" s="66">
        <f ca="1" t="shared" si="39"/>
        <v>11</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9">
        <v>45769</v>
      </c>
      <c r="O1108" s="66">
        <f ca="1" t="shared" si="40"/>
        <v>0</v>
      </c>
      <c r="P1108" s="66">
        <f ca="1" t="shared" si="39"/>
        <v>14</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9">
        <v>45769</v>
      </c>
      <c r="O1109" s="66">
        <f ca="1" t="shared" si="40"/>
        <v>0</v>
      </c>
      <c r="P1109" s="66">
        <f ca="1" t="shared" si="39"/>
        <v>14</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9">
        <v>45769</v>
      </c>
      <c r="O1110" s="66">
        <f ca="1" t="shared" si="40"/>
        <v>0</v>
      </c>
      <c r="P1110" s="66">
        <f ca="1" t="shared" si="39"/>
        <v>14</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9">
        <v>45769</v>
      </c>
      <c r="O1111" s="66">
        <f ca="1" t="shared" si="40"/>
        <v>0</v>
      </c>
      <c r="P1111" s="66">
        <f ca="1" t="shared" si="39"/>
        <v>14</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7" t="str">
        <f>VLOOKUP(B1112,辅助信息!E:J,6,FALSE)</f>
        <v>提前联系到场规格,一天到场车辆不低于2车</v>
      </c>
      <c r="M1112" s="99">
        <v>45769</v>
      </c>
      <c r="O1112" s="66">
        <f ca="1" t="shared" si="40"/>
        <v>0</v>
      </c>
      <c r="P1112" s="66">
        <f ca="1" t="shared" si="39"/>
        <v>14</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7" t="str">
        <f>VLOOKUP(B1113,辅助信息!E:J,6,FALSE)</f>
        <v>提前联系到场规格,一天到场车辆不低于2车</v>
      </c>
      <c r="M1113" s="99">
        <v>45769</v>
      </c>
      <c r="O1113" s="66">
        <f ca="1" t="shared" si="40"/>
        <v>0</v>
      </c>
      <c r="P1113" s="66">
        <f ca="1" t="shared" si="39"/>
        <v>14</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7" t="str">
        <f>VLOOKUP(B1114,辅助信息!E:J,6,FALSE)</f>
        <v>提前联系到场规格,一天到场车辆不低于2车</v>
      </c>
      <c r="M1114" s="99">
        <v>45769</v>
      </c>
      <c r="O1114" s="66">
        <f ca="1" t="shared" si="40"/>
        <v>0</v>
      </c>
      <c r="P1114" s="66">
        <f ca="1" t="shared" si="39"/>
        <v>14</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7" t="str">
        <f>VLOOKUP(B1115,辅助信息!E:J,6,FALSE)</f>
        <v>提前联系到场规格,一天到场车辆不低于2车</v>
      </c>
      <c r="M1115" s="99">
        <v>45769</v>
      </c>
      <c r="O1115" s="66">
        <f ca="1" t="shared" si="40"/>
        <v>0</v>
      </c>
      <c r="P1115" s="66">
        <f ca="1" t="shared" si="39"/>
        <v>14</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7" t="e">
        <f>VLOOKUP(B1116,辅助信息!E:J,6,FALSE)</f>
        <v>#N/A</v>
      </c>
      <c r="M1116" s="99">
        <v>45769</v>
      </c>
      <c r="O1116" s="66">
        <f ca="1" t="shared" si="40"/>
        <v>0</v>
      </c>
      <c r="P1116" s="66">
        <f ca="1" t="shared" si="39"/>
        <v>14</v>
      </c>
      <c r="Q1116" s="67" t="e">
        <f>VLOOKUP(B1116,辅助信息!E:M,9,FALSE)</f>
        <v>#N/A</v>
      </c>
      <c r="R1116" s="67" vm="1" t="e">
        <f>_xlfn._xlws.FILTER(辅助信息!D:D,辅助信息!E:E=B1116)</f>
        <v>#VALUE!</v>
      </c>
    </row>
    <row r="1117" hidden="1" spans="1:18">
      <c r="A1117" s="66">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7" t="e">
        <f>VLOOKUP(B1117,辅助信息!E:J,6,FALSE)</f>
        <v>#N/A</v>
      </c>
      <c r="M1117" s="99">
        <v>45769</v>
      </c>
      <c r="O1117" s="66">
        <f ca="1" t="shared" si="40"/>
        <v>0</v>
      </c>
      <c r="P1117" s="66">
        <f ca="1" t="shared" si="39"/>
        <v>14</v>
      </c>
      <c r="Q1117" s="67" t="e">
        <f>VLOOKUP(B1117,辅助信息!E:M,9,FALSE)</f>
        <v>#N/A</v>
      </c>
      <c r="R1117" s="67" vm="1" t="e">
        <f>_xlfn._xlws.FILTER(辅助信息!D:D,辅助信息!E:E=B1117)</f>
        <v>#VALUE!</v>
      </c>
    </row>
    <row r="1118" hidden="1" spans="1:18">
      <c r="A1118" s="66">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7" t="e">
        <f>VLOOKUP(B1118,辅助信息!E:J,6,FALSE)</f>
        <v>#N/A</v>
      </c>
      <c r="M1118" s="99">
        <v>45769</v>
      </c>
      <c r="O1118" s="66">
        <f ca="1" t="shared" si="40"/>
        <v>0</v>
      </c>
      <c r="P1118" s="66">
        <f ca="1" t="shared" si="39"/>
        <v>14</v>
      </c>
      <c r="Q1118" s="67" t="e">
        <f>VLOOKUP(B1118,辅助信息!E:M,9,FALSE)</f>
        <v>#N/A</v>
      </c>
      <c r="R1118" s="67" vm="1" t="e">
        <f>_xlfn._xlws.FILTER(辅助信息!D:D,辅助信息!E:E=B1118)</f>
        <v>#VALUE!</v>
      </c>
    </row>
    <row r="1119" hidden="1" spans="1:18">
      <c r="A1119" s="66">
        <f t="shared" si="41"/>
        <v>0</v>
      </c>
      <c r="B1119" s="47" t="s">
        <v>131</v>
      </c>
      <c r="C1119" s="77">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7" t="str">
        <f>VLOOKUP(B1119,辅助信息!E:J,6,FALSE)</f>
        <v>装货前联系收货人核实到场规格，货物最下面用方木垫下方便卸货</v>
      </c>
      <c r="M1119" s="99">
        <v>45769</v>
      </c>
      <c r="O1119" s="66">
        <f ca="1" t="shared" si="40"/>
        <v>0</v>
      </c>
      <c r="P1119" s="66">
        <f ca="1" t="shared" si="39"/>
        <v>14</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7">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7" t="str">
        <f>VLOOKUP(B1120,辅助信息!E:J,6,FALSE)</f>
        <v>装货前联系收货人核实到场规格，货物最下面用方木垫下方便卸货</v>
      </c>
      <c r="M1120" s="99">
        <v>45769</v>
      </c>
      <c r="O1120" s="66">
        <f ca="1" t="shared" si="40"/>
        <v>0</v>
      </c>
      <c r="P1120" s="66">
        <f ca="1" t="shared" si="39"/>
        <v>14</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7">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7" t="str">
        <f>VLOOKUP(B1121,辅助信息!E:J,6,FALSE)</f>
        <v>装货前联系收货人核实到场规格，货物最下面用方木垫下方便卸货</v>
      </c>
      <c r="M1121" s="99">
        <v>45769</v>
      </c>
      <c r="O1121" s="66">
        <f ca="1" t="shared" si="40"/>
        <v>0</v>
      </c>
      <c r="P1121" s="66">
        <f ca="1" t="shared" si="39"/>
        <v>14</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7">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7" t="str">
        <f>VLOOKUP(B1122,辅助信息!E:J,6,FALSE)</f>
        <v>装货前联系收货人核实到场规格，货物最下面用方木垫下方便卸货</v>
      </c>
      <c r="M1122" s="99">
        <v>45769</v>
      </c>
      <c r="O1122" s="66">
        <f ca="1" t="shared" si="40"/>
        <v>0</v>
      </c>
      <c r="P1122" s="66">
        <f ca="1" t="shared" si="39"/>
        <v>14</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7" t="str">
        <f>VLOOKUP(B1123,辅助信息!E:J,6,FALSE)</f>
        <v>提前联系到场规格及数量</v>
      </c>
      <c r="M1123" s="99">
        <v>45769</v>
      </c>
      <c r="O1123" s="66">
        <f ca="1" t="shared" si="40"/>
        <v>0</v>
      </c>
      <c r="P1123" s="66">
        <f ca="1" t="shared" si="39"/>
        <v>14</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7" t="str">
        <f>VLOOKUP(B1124,辅助信息!E:J,6,FALSE)</f>
        <v>提前联系到场规格及数量</v>
      </c>
      <c r="M1124" s="99">
        <v>45769</v>
      </c>
      <c r="O1124" s="66">
        <f ca="1" t="shared" si="40"/>
        <v>0</v>
      </c>
      <c r="P1124" s="66">
        <f ca="1" t="shared" si="39"/>
        <v>14</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7" t="str">
        <f>VLOOKUP(B1125,辅助信息!E:J,6,FALSE)</f>
        <v>提前联系到场规格及数量</v>
      </c>
      <c r="M1125" s="99">
        <v>45769</v>
      </c>
      <c r="O1125" s="66">
        <f ca="1" t="shared" si="40"/>
        <v>0</v>
      </c>
      <c r="P1125" s="66">
        <f ca="1" t="shared" si="39"/>
        <v>14</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7" t="str">
        <f>VLOOKUP(B1126,辅助信息!E:J,6,FALSE)</f>
        <v>提前联系到场规格及数量</v>
      </c>
      <c r="M1126" s="99">
        <v>45769</v>
      </c>
      <c r="O1126" s="66">
        <f ca="1" t="shared" si="40"/>
        <v>0</v>
      </c>
      <c r="P1126" s="66">
        <f ca="1" t="shared" si="39"/>
        <v>14</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7" t="str">
        <f>VLOOKUP(B1127,辅助信息!E:J,6,FALSE)</f>
        <v>提前联系到场规格及数量</v>
      </c>
      <c r="M1127" s="99">
        <v>45769</v>
      </c>
      <c r="O1127" s="66">
        <f ca="1" t="shared" si="40"/>
        <v>0</v>
      </c>
      <c r="P1127" s="66">
        <f ca="1" t="shared" si="39"/>
        <v>14</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7" t="str">
        <f>VLOOKUP(B1128,辅助信息!E:J,6,FALSE)</f>
        <v>控制炉批号尽量少,优先安排达钢,提前联系到场规格及数量</v>
      </c>
      <c r="M1128" s="99">
        <v>45763</v>
      </c>
      <c r="O1128" s="66">
        <f ca="1" t="shared" si="40"/>
        <v>0</v>
      </c>
      <c r="P1128" s="66">
        <f ca="1" t="shared" si="39"/>
        <v>20</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7" t="str">
        <f>VLOOKUP(B1129,辅助信息!E:J,6,FALSE)</f>
        <v>控制炉批号尽量少,优先安排达钢,提前联系到场规格及数量</v>
      </c>
      <c r="M1129" s="99">
        <v>45763</v>
      </c>
      <c r="O1129" s="66">
        <f ca="1" t="shared" si="40"/>
        <v>0</v>
      </c>
      <c r="P1129" s="66">
        <f ca="1" t="shared" si="39"/>
        <v>20</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7" t="str">
        <f>VLOOKUP(B1130,辅助信息!E:J,6,FALSE)</f>
        <v>控制炉批号尽量少,优先安排达钢,提前联系到场规格及数量</v>
      </c>
      <c r="M1130" s="99">
        <v>45763</v>
      </c>
      <c r="O1130" s="66">
        <f ca="1" t="shared" si="40"/>
        <v>0</v>
      </c>
      <c r="P1130" s="66">
        <f ca="1" t="shared" si="39"/>
        <v>20</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7" t="str">
        <f>VLOOKUP(B1131,辅助信息!E:J,6,FALSE)</f>
        <v>控制炉批号尽量少,优先安排达钢,提前联系到场规格及数量</v>
      </c>
      <c r="M1131" s="99">
        <v>45763</v>
      </c>
      <c r="O1131" s="66">
        <f ca="1" t="shared" si="40"/>
        <v>0</v>
      </c>
      <c r="P1131" s="66">
        <f ca="1" t="shared" si="39"/>
        <v>20</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7" t="str">
        <f>VLOOKUP(B1132,辅助信息!E:J,6,FALSE)</f>
        <v>控制炉批号尽量少,优先安排达钢,提前联系到场规格及数量</v>
      </c>
      <c r="M1132" s="99">
        <v>45772</v>
      </c>
      <c r="O1132" s="66">
        <f ca="1" t="shared" si="40"/>
        <v>0</v>
      </c>
      <c r="P1132" s="66">
        <f ca="1" t="shared" si="39"/>
        <v>11</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7" t="str">
        <f>VLOOKUP(B1133,辅助信息!E:J,6,FALSE)</f>
        <v>控制炉批号尽量少,优先安排达钢,提前联系到场规格及数量</v>
      </c>
      <c r="M1133" s="99">
        <v>45772</v>
      </c>
      <c r="O1133" s="66">
        <f ca="1" t="shared" si="40"/>
        <v>0</v>
      </c>
      <c r="P1133" s="66">
        <f ca="1" t="shared" si="39"/>
        <v>11</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7" t="str">
        <f>VLOOKUP(B1134,辅助信息!E:J,6,FALSE)</f>
        <v>五冶建设送货单,送货车型9.6米,装货前联系收货人核实到场规格,没提前告知进场规格现场不给予接收</v>
      </c>
      <c r="M1134" s="99">
        <v>45772</v>
      </c>
      <c r="O1134" s="66">
        <f ca="1" t="shared" si="40"/>
        <v>0</v>
      </c>
      <c r="P1134" s="66">
        <f ca="1" t="shared" si="39"/>
        <v>11</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7" t="str">
        <f>VLOOKUP(B1135,辅助信息!E:J,6,FALSE)</f>
        <v>五冶建设送货单,送货车型9.6米,装货前联系收货人核实到场规格,没提前告知进场规格现场不给予接收</v>
      </c>
      <c r="M1135" s="99">
        <v>45772</v>
      </c>
      <c r="O1135" s="66">
        <f ca="1" t="shared" si="40"/>
        <v>0</v>
      </c>
      <c r="P1135" s="66">
        <f ca="1" t="shared" si="39"/>
        <v>11</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7" t="str">
        <f>VLOOKUP(B1136,辅助信息!E:J,6,FALSE)</f>
        <v>五冶建设送货单,送货车型9.6米,装货前联系收货人核实到场规格,没提前告知进场规格现场不给予接收</v>
      </c>
      <c r="M1136" s="99">
        <v>45772</v>
      </c>
      <c r="O1136" s="66">
        <f ca="1" t="shared" si="40"/>
        <v>0</v>
      </c>
      <c r="P1136" s="66">
        <f ca="1" t="shared" si="39"/>
        <v>11</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7" t="str">
        <f>VLOOKUP(B1137,辅助信息!E:J,6,FALSE)</f>
        <v>五冶建设送货单,送货车型9.6米,装货前联系收货人核实到场规格,没提前告知进场规格现场不给予接收</v>
      </c>
      <c r="M1137" s="99">
        <v>45772</v>
      </c>
      <c r="O1137" s="66">
        <f ca="1" t="shared" si="40"/>
        <v>0</v>
      </c>
      <c r="P1137" s="66">
        <f ca="1" t="shared" si="39"/>
        <v>11</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9">
        <v>45769</v>
      </c>
      <c r="N1138" s="66"/>
      <c r="O1138" s="66">
        <f ca="1" t="shared" si="40"/>
        <v>0</v>
      </c>
      <c r="P1138" s="66">
        <f ca="1" t="shared" si="39"/>
        <v>14</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9">
        <v>45769</v>
      </c>
      <c r="N1139" s="66"/>
      <c r="O1139" s="66">
        <f ca="1" t="shared" si="40"/>
        <v>0</v>
      </c>
      <c r="P1139" s="66">
        <f ca="1" t="shared" si="39"/>
        <v>14</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7">
        <v>45774</v>
      </c>
      <c r="D1140" s="47" t="str">
        <f>VLOOKUP(B1140,辅助信息!E:K,7,FALSE)</f>
        <v>JWDDCD2024102400111</v>
      </c>
      <c r="E1140" s="47" t="str">
        <f>VLOOKUP(F1140,辅助信息!A:B,2,FALSE)</f>
        <v>螺纹钢</v>
      </c>
      <c r="F1140" s="47" t="s">
        <v>65</v>
      </c>
      <c r="G1140" s="115">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9">
        <v>45768</v>
      </c>
      <c r="N1140" s="66"/>
      <c r="O1140" s="66">
        <f ca="1" t="shared" si="40"/>
        <v>0</v>
      </c>
      <c r="P1140" s="66">
        <f ca="1" t="shared" ref="P1140:P1159" si="42">IF(M1140="","",IF(N1140&lt;&gt;"",MAX(N1140-M1140,0),IF(TODAY()&gt;M1140,TODAY()-M1140,0)))</f>
        <v>15</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7">
        <v>45774</v>
      </c>
      <c r="D1141" s="47" t="str">
        <f>VLOOKUP(B1141,辅助信息!E:K,7,FALSE)</f>
        <v>JWDDCD2024102400111</v>
      </c>
      <c r="E1141" s="47" t="str">
        <f>VLOOKUP(F1141,辅助信息!A:B,2,FALSE)</f>
        <v>高线</v>
      </c>
      <c r="F1141" s="47" t="s">
        <v>53</v>
      </c>
      <c r="G1141" s="115">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9">
        <v>45772</v>
      </c>
      <c r="N1141" s="66"/>
      <c r="O1141" s="66">
        <f ca="1" t="shared" si="40"/>
        <v>0</v>
      </c>
      <c r="P1141" s="66">
        <f ca="1" t="shared" si="42"/>
        <v>11</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7">
        <v>45774</v>
      </c>
      <c r="D1142" s="47" t="str">
        <f>VLOOKUP(B1142,辅助信息!E:K,7,FALSE)</f>
        <v>JWDDCD2024102400111</v>
      </c>
      <c r="E1142" s="47" t="str">
        <f>VLOOKUP(F1142,辅助信息!A:B,2,FALSE)</f>
        <v>螺纹钢</v>
      </c>
      <c r="F1142" s="47" t="s">
        <v>27</v>
      </c>
      <c r="G1142" s="115">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9">
        <v>45772</v>
      </c>
      <c r="N1142" s="66"/>
      <c r="O1142" s="66">
        <f ca="1" t="shared" si="40"/>
        <v>0</v>
      </c>
      <c r="P1142" s="66">
        <f ca="1" t="shared" si="42"/>
        <v>11</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7">
        <v>45774</v>
      </c>
      <c r="D1143" s="47" t="str">
        <f>VLOOKUP(B1143,辅助信息!E:K,7,FALSE)</f>
        <v>JWDDCD2024102400111</v>
      </c>
      <c r="E1143" s="47" t="str">
        <f>VLOOKUP(F1143,辅助信息!A:B,2,FALSE)</f>
        <v>螺纹钢</v>
      </c>
      <c r="F1143" s="47" t="s">
        <v>19</v>
      </c>
      <c r="G1143" s="115">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9">
        <v>45772</v>
      </c>
      <c r="N1143" s="66"/>
      <c r="O1143" s="66">
        <f ca="1" t="shared" si="40"/>
        <v>0</v>
      </c>
      <c r="P1143" s="66">
        <f ca="1" t="shared" si="42"/>
        <v>11</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7">
        <v>45774</v>
      </c>
      <c r="D1144" s="47" t="str">
        <f>VLOOKUP(B1144,辅助信息!E:K,7,FALSE)</f>
        <v>JWDDCD2024102400111</v>
      </c>
      <c r="E1144" s="47" t="str">
        <f>VLOOKUP(F1144,辅助信息!A:B,2,FALSE)</f>
        <v>螺纹钢</v>
      </c>
      <c r="F1144" s="47" t="s">
        <v>32</v>
      </c>
      <c r="G1144" s="115">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9">
        <v>45772</v>
      </c>
      <c r="N1144" s="66"/>
      <c r="O1144" s="66">
        <f ca="1" t="shared" si="40"/>
        <v>0</v>
      </c>
      <c r="P1144" s="66">
        <f ca="1" t="shared" si="42"/>
        <v>11</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7">
        <v>45774</v>
      </c>
      <c r="D1145" s="47" t="str">
        <f>VLOOKUP(B1145,辅助信息!E:K,7,FALSE)</f>
        <v>JWDDCD2024102400111</v>
      </c>
      <c r="E1145" s="47" t="str">
        <f>VLOOKUP(F1145,辅助信息!A:B,2,FALSE)</f>
        <v>螺纹钢</v>
      </c>
      <c r="F1145" s="47" t="s">
        <v>30</v>
      </c>
      <c r="G1145" s="115">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9">
        <v>45772</v>
      </c>
      <c r="N1145" s="66"/>
      <c r="O1145" s="66">
        <f ca="1" t="shared" si="40"/>
        <v>0</v>
      </c>
      <c r="P1145" s="66">
        <f ca="1" t="shared" si="42"/>
        <v>11</v>
      </c>
      <c r="Q1145" s="67" t="str">
        <f>VLOOKUP(B1145,辅助信息!E:M,9,FALSE)</f>
        <v>ZTWM-CDGS-XS-2024-0181-五冶天府-国道542项目（二批次）</v>
      </c>
      <c r="R1145" s="67" t="str">
        <f>_xlfn._xlws.FILTER(辅助信息!D:D,辅助信息!E:E=B1145)</f>
        <v>五冶达州国道542项目</v>
      </c>
    </row>
    <row r="1146" s="34" customFormat="1" hidden="1" spans="1:18">
      <c r="A1146" s="116"/>
      <c r="B1146" s="74" t="s">
        <v>127</v>
      </c>
      <c r="C1146" s="75">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9">
        <v>45766</v>
      </c>
      <c r="N1146" s="66"/>
      <c r="O1146" s="66">
        <f ca="1" t="shared" si="40"/>
        <v>0</v>
      </c>
      <c r="P1146" s="66">
        <f ca="1" t="shared" si="42"/>
        <v>17</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6"/>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9">
        <v>45766</v>
      </c>
      <c r="N1147" s="66"/>
      <c r="O1147" s="66">
        <f ca="1" t="shared" si="40"/>
        <v>0</v>
      </c>
      <c r="P1147" s="66">
        <f ca="1" t="shared" si="42"/>
        <v>17</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6"/>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9">
        <v>45766</v>
      </c>
      <c r="N1148" s="66"/>
      <c r="O1148" s="66">
        <f ca="1" t="shared" si="40"/>
        <v>0</v>
      </c>
      <c r="P1148" s="66">
        <f ca="1" t="shared" si="42"/>
        <v>17</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6"/>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9">
        <v>45766</v>
      </c>
      <c r="N1149" s="66"/>
      <c r="O1149" s="66">
        <f ca="1" t="shared" si="40"/>
        <v>0</v>
      </c>
      <c r="P1149" s="66">
        <f ca="1" t="shared" si="42"/>
        <v>17</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6"/>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9">
        <v>45769</v>
      </c>
      <c r="N1150" s="66"/>
      <c r="O1150" s="66">
        <f ca="1" t="shared" si="40"/>
        <v>0</v>
      </c>
      <c r="P1150" s="66">
        <f ca="1" t="shared" si="42"/>
        <v>14</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6"/>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9">
        <v>45769</v>
      </c>
      <c r="N1151" s="66"/>
      <c r="O1151" s="66">
        <f ca="1" t="shared" ref="O1151:O1163" si="43">IF(OR(M1151="",N1151&lt;&gt;""),"",MAX(M1151-TODAY(),0))</f>
        <v>0</v>
      </c>
      <c r="P1151" s="66">
        <f ca="1" t="shared" si="42"/>
        <v>14</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6"/>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9">
        <v>45769</v>
      </c>
      <c r="N1152" s="66"/>
      <c r="O1152" s="66">
        <f ca="1" t="shared" si="43"/>
        <v>0</v>
      </c>
      <c r="P1152" s="66">
        <f ca="1" t="shared" si="42"/>
        <v>14</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6"/>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9">
        <v>45769</v>
      </c>
      <c r="N1153" s="66"/>
      <c r="O1153" s="66">
        <f ca="1" t="shared" si="43"/>
        <v>0</v>
      </c>
      <c r="P1153" s="66">
        <f ca="1" t="shared" si="42"/>
        <v>14</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6"/>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9">
        <v>45763</v>
      </c>
      <c r="N1154" s="66"/>
      <c r="O1154" s="66">
        <f ca="1" t="shared" si="43"/>
        <v>0</v>
      </c>
      <c r="P1154" s="66">
        <f ca="1" t="shared" si="42"/>
        <v>20</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6"/>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9">
        <v>45763</v>
      </c>
      <c r="N1155" s="66"/>
      <c r="O1155" s="66">
        <f ca="1" t="shared" si="43"/>
        <v>0</v>
      </c>
      <c r="P1155" s="66">
        <f ca="1" t="shared" si="42"/>
        <v>20</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6"/>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9">
        <v>45763</v>
      </c>
      <c r="N1156" s="66"/>
      <c r="O1156" s="66">
        <f ca="1" t="shared" si="43"/>
        <v>0</v>
      </c>
      <c r="P1156" s="66">
        <f ca="1" t="shared" si="42"/>
        <v>20</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6"/>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9">
        <v>45763</v>
      </c>
      <c r="N1157" s="66"/>
      <c r="O1157" s="66">
        <f ca="1" t="shared" si="43"/>
        <v>0</v>
      </c>
      <c r="P1157" s="66">
        <f ca="1" t="shared" si="42"/>
        <v>20</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6"/>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9">
        <v>45768</v>
      </c>
      <c r="N1158" s="66"/>
      <c r="O1158" s="66">
        <f ca="1" t="shared" si="43"/>
        <v>0</v>
      </c>
      <c r="P1158" s="66">
        <f ca="1" t="shared" si="42"/>
        <v>15</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6"/>
      <c r="B1159" s="91" t="s">
        <v>56</v>
      </c>
      <c r="C1159" s="92">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9">
        <v>45768</v>
      </c>
      <c r="N1159" s="66"/>
      <c r="O1159" s="66">
        <f ca="1" t="shared" si="43"/>
        <v>0</v>
      </c>
      <c r="P1159" s="66">
        <f ca="1" t="shared" si="42"/>
        <v>15</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7">
        <v>45774</v>
      </c>
      <c r="D1160" s="47" t="str">
        <f>VLOOKUP(B1160,辅助信息!E:K,7,FALSE)</f>
        <v>JWDDCD2024102400111</v>
      </c>
      <c r="E1160" s="47" t="str">
        <f>VLOOKUP(F1160,辅助信息!A:B,2,FALSE)</f>
        <v>螺纹钢</v>
      </c>
      <c r="F1160" s="47" t="s">
        <v>27</v>
      </c>
      <c r="G1160" s="115">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9">
        <v>45772</v>
      </c>
      <c r="N1160" s="66"/>
      <c r="O1160" s="66">
        <f ca="1" t="shared" si="43"/>
        <v>0</v>
      </c>
      <c r="P1160" s="66">
        <f ca="1" t="shared" ref="P1160:P1208" si="44">IF(M1160="","",IF(N1160&lt;&gt;"",MAX(N1160-M1160,0),IF(TODAY()&gt;M1160,TODAY()-M1160,0)))</f>
        <v>11</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7">
        <v>45774</v>
      </c>
      <c r="D1161" s="47" t="str">
        <f>VLOOKUP(B1161,辅助信息!E:K,7,FALSE)</f>
        <v>JWDDCD2024102400111</v>
      </c>
      <c r="E1161" s="47" t="str">
        <f>VLOOKUP(F1161,辅助信息!A:B,2,FALSE)</f>
        <v>螺纹钢</v>
      </c>
      <c r="F1161" s="47" t="s">
        <v>19</v>
      </c>
      <c r="G1161" s="115">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9">
        <v>45772</v>
      </c>
      <c r="N1161" s="66"/>
      <c r="O1161" s="66">
        <f ca="1" t="shared" si="43"/>
        <v>0</v>
      </c>
      <c r="P1161" s="66">
        <f ca="1" t="shared" si="44"/>
        <v>11</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7">
        <v>45774</v>
      </c>
      <c r="D1162" s="47" t="str">
        <f>VLOOKUP(B1162,辅助信息!E:K,7,FALSE)</f>
        <v>JWDDCD2024102400111</v>
      </c>
      <c r="E1162" s="47" t="str">
        <f>VLOOKUP(F1162,辅助信息!A:B,2,FALSE)</f>
        <v>螺纹钢</v>
      </c>
      <c r="F1162" s="47" t="s">
        <v>18</v>
      </c>
      <c r="G1162" s="115">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9">
        <v>45772</v>
      </c>
      <c r="N1162" s="66"/>
      <c r="O1162" s="66">
        <f ca="1" t="shared" si="43"/>
        <v>0</v>
      </c>
      <c r="P1162" s="66">
        <f ca="1" t="shared" si="44"/>
        <v>11</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7">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9">
        <v>45772</v>
      </c>
      <c r="O1163" s="66">
        <f ca="1" t="shared" ref="O1163:O1200" si="45">IF(OR(M1163="",N1163&lt;&gt;""),"",MAX(M1163-TODAY(),0))</f>
        <v>0</v>
      </c>
      <c r="P1163" s="66">
        <f ca="1" t="shared" si="44"/>
        <v>11</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7">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9">
        <v>45772</v>
      </c>
      <c r="O1164" s="66">
        <f ca="1" t="shared" si="45"/>
        <v>0</v>
      </c>
      <c r="P1164" s="66">
        <f ca="1" t="shared" si="44"/>
        <v>11</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9">
        <v>45772</v>
      </c>
      <c r="O1165" s="66">
        <f ca="1" t="shared" si="45"/>
        <v>0</v>
      </c>
      <c r="P1165" s="66">
        <f ca="1" t="shared" si="44"/>
        <v>11</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9">
        <v>45772</v>
      </c>
      <c r="O1166" s="66">
        <f ca="1" t="shared" si="45"/>
        <v>0</v>
      </c>
      <c r="P1166" s="66">
        <f ca="1" t="shared" si="44"/>
        <v>11</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9">
        <v>45772</v>
      </c>
      <c r="O1167" s="66">
        <f ca="1" t="shared" si="45"/>
        <v>0</v>
      </c>
      <c r="P1167" s="66">
        <f ca="1" t="shared" si="44"/>
        <v>11</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9">
        <v>45772</v>
      </c>
      <c r="O1168" s="66">
        <f ca="1" t="shared" si="45"/>
        <v>0</v>
      </c>
      <c r="P1168" s="66">
        <f ca="1" t="shared" si="44"/>
        <v>11</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9">
        <v>45772</v>
      </c>
      <c r="O1169" s="66">
        <f ca="1" t="shared" si="45"/>
        <v>0</v>
      </c>
      <c r="P1169" s="66">
        <f ca="1" t="shared" si="44"/>
        <v>11</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7">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9">
        <v>45773</v>
      </c>
      <c r="O1170" s="66">
        <f ca="1" t="shared" si="45"/>
        <v>0</v>
      </c>
      <c r="P1170" s="66">
        <f ca="1" t="shared" si="44"/>
        <v>10</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7">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9">
        <v>45773</v>
      </c>
      <c r="O1171" s="66">
        <f ca="1" t="shared" si="45"/>
        <v>0</v>
      </c>
      <c r="P1171" s="66">
        <f ca="1" t="shared" si="44"/>
        <v>10</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7">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9">
        <v>45773</v>
      </c>
      <c r="O1172" s="66">
        <f ca="1" t="shared" si="45"/>
        <v>0</v>
      </c>
      <c r="P1172" s="66">
        <f ca="1" t="shared" si="44"/>
        <v>10</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7">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9">
        <v>45773</v>
      </c>
      <c r="O1173" s="66">
        <f ca="1" t="shared" si="45"/>
        <v>0</v>
      </c>
      <c r="P1173" s="66">
        <f ca="1" t="shared" si="44"/>
        <v>10</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7">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9">
        <v>45773</v>
      </c>
      <c r="O1174" s="66">
        <f ca="1" t="shared" si="45"/>
        <v>0</v>
      </c>
      <c r="P1174" s="66">
        <f ca="1" t="shared" si="44"/>
        <v>10</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7">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9">
        <v>45773</v>
      </c>
      <c r="O1175" s="66">
        <f ca="1" t="shared" si="45"/>
        <v>0</v>
      </c>
      <c r="P1175" s="66">
        <f ca="1" t="shared" si="44"/>
        <v>10</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7">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9">
        <v>45773</v>
      </c>
      <c r="O1176" s="66">
        <f ca="1" t="shared" si="45"/>
        <v>0</v>
      </c>
      <c r="P1176" s="66">
        <f ca="1" t="shared" si="44"/>
        <v>10</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7">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9">
        <v>45773</v>
      </c>
      <c r="O1177" s="66">
        <f ca="1" t="shared" si="45"/>
        <v>0</v>
      </c>
      <c r="P1177" s="66">
        <f ca="1" t="shared" si="44"/>
        <v>10</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7">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9">
        <v>45773</v>
      </c>
      <c r="O1178" s="66">
        <f ca="1" t="shared" si="45"/>
        <v>0</v>
      </c>
      <c r="P1178" s="66">
        <f ca="1" t="shared" si="44"/>
        <v>10</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7">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9">
        <v>45773</v>
      </c>
      <c r="O1179" s="66">
        <f ca="1" t="shared" si="45"/>
        <v>0</v>
      </c>
      <c r="P1179" s="66">
        <f ca="1" t="shared" si="44"/>
        <v>10</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7">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9">
        <v>45773</v>
      </c>
      <c r="O1180" s="66">
        <f ca="1" t="shared" si="45"/>
        <v>0</v>
      </c>
      <c r="P1180" s="66">
        <f ca="1" t="shared" si="44"/>
        <v>10</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7">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9">
        <v>45773</v>
      </c>
      <c r="O1181" s="66">
        <f ca="1" t="shared" si="45"/>
        <v>0</v>
      </c>
      <c r="P1181" s="66">
        <f ca="1" t="shared" si="44"/>
        <v>10</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7">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9">
        <v>45773</v>
      </c>
      <c r="O1182" s="66">
        <f ca="1" t="shared" si="45"/>
        <v>0</v>
      </c>
      <c r="P1182" s="66">
        <f ca="1" t="shared" si="44"/>
        <v>10</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7">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9">
        <v>45773</v>
      </c>
      <c r="O1183" s="66">
        <f ca="1" t="shared" si="45"/>
        <v>0</v>
      </c>
      <c r="P1183" s="66">
        <f ca="1" t="shared" si="44"/>
        <v>10</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7">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9">
        <v>45773</v>
      </c>
      <c r="O1184" s="66">
        <f ca="1" t="shared" si="45"/>
        <v>0</v>
      </c>
      <c r="P1184" s="66">
        <f ca="1" t="shared" si="44"/>
        <v>10</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7">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9">
        <v>45773</v>
      </c>
      <c r="O1185" s="66">
        <f ca="1" t="shared" si="45"/>
        <v>0</v>
      </c>
      <c r="P1185" s="66">
        <f ca="1" t="shared" si="44"/>
        <v>10</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7">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9">
        <v>45773</v>
      </c>
      <c r="O1186" s="66">
        <f ca="1" t="shared" si="45"/>
        <v>0</v>
      </c>
      <c r="P1186" s="66">
        <f ca="1" t="shared" si="44"/>
        <v>10</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7">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9">
        <v>45773</v>
      </c>
      <c r="O1187" s="66">
        <f ca="1" t="shared" si="45"/>
        <v>0</v>
      </c>
      <c r="P1187" s="66">
        <f ca="1" t="shared" si="44"/>
        <v>10</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7">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9">
        <v>45773</v>
      </c>
      <c r="O1188" s="66">
        <f ca="1" t="shared" si="45"/>
        <v>0</v>
      </c>
      <c r="P1188" s="66">
        <f ca="1" t="shared" si="44"/>
        <v>10</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7">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9">
        <v>45773</v>
      </c>
      <c r="O1189" s="66">
        <f ca="1" t="shared" si="45"/>
        <v>0</v>
      </c>
      <c r="P1189" s="66">
        <f ca="1" t="shared" si="44"/>
        <v>10</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7">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9">
        <v>45773</v>
      </c>
      <c r="O1190" s="66">
        <f ca="1" t="shared" si="45"/>
        <v>0</v>
      </c>
      <c r="P1190" s="66">
        <f ca="1" t="shared" si="44"/>
        <v>10</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7">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9">
        <v>45773</v>
      </c>
      <c r="O1191" s="66">
        <f ca="1" t="shared" si="45"/>
        <v>0</v>
      </c>
      <c r="P1191" s="66">
        <f ca="1" t="shared" si="44"/>
        <v>10</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7">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9">
        <v>45773</v>
      </c>
      <c r="O1192" s="66">
        <f ca="1" t="shared" si="45"/>
        <v>0</v>
      </c>
      <c r="P1192" s="66">
        <f ca="1" t="shared" si="44"/>
        <v>10</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7">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9">
        <v>45773</v>
      </c>
      <c r="O1193" s="66">
        <f ca="1" t="shared" si="45"/>
        <v>0</v>
      </c>
      <c r="P1193" s="66">
        <f ca="1" t="shared" si="44"/>
        <v>10</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7">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9">
        <v>45773</v>
      </c>
      <c r="O1194" s="66">
        <f ca="1" t="shared" ref="O1194:O1203" si="47">IF(OR(M1194="",N1194&lt;&gt;""),"",MAX(M1194-TODAY(),0))</f>
        <v>0</v>
      </c>
      <c r="P1194" s="66">
        <f ca="1" t="shared" si="44"/>
        <v>10</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7">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9">
        <v>45773</v>
      </c>
      <c r="O1195" s="66">
        <f ca="1" t="shared" si="47"/>
        <v>0</v>
      </c>
      <c r="P1195" s="66">
        <f ca="1" t="shared" si="44"/>
        <v>10</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7">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9">
        <v>45773</v>
      </c>
      <c r="O1196" s="66">
        <f ca="1" t="shared" si="47"/>
        <v>0</v>
      </c>
      <c r="P1196" s="66">
        <f ca="1" t="shared" si="44"/>
        <v>10</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7">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9">
        <v>45773</v>
      </c>
      <c r="O1197" s="66">
        <f ca="1" t="shared" si="47"/>
        <v>0</v>
      </c>
      <c r="P1197" s="66">
        <f ca="1" t="shared" si="44"/>
        <v>10</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7">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9">
        <v>45773</v>
      </c>
      <c r="O1198" s="66">
        <f ca="1" t="shared" si="47"/>
        <v>0</v>
      </c>
      <c r="P1198" s="66">
        <f ca="1" t="shared" si="44"/>
        <v>10</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7">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9">
        <v>45773</v>
      </c>
      <c r="O1199" s="66">
        <f ca="1" t="shared" si="47"/>
        <v>0</v>
      </c>
      <c r="P1199" s="66">
        <f ca="1" t="shared" si="44"/>
        <v>10</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7">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9">
        <v>45773</v>
      </c>
      <c r="O1200" s="66">
        <f ca="1" t="shared" si="47"/>
        <v>0</v>
      </c>
      <c r="P1200" s="66">
        <f ca="1" t="shared" si="44"/>
        <v>10</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7">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9">
        <v>45773</v>
      </c>
      <c r="O1201" s="66">
        <f ca="1" t="shared" si="47"/>
        <v>0</v>
      </c>
      <c r="P1201" s="66">
        <f ca="1" t="shared" si="44"/>
        <v>10</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7">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9">
        <v>45773</v>
      </c>
      <c r="O1202" s="66">
        <f ca="1" t="shared" si="47"/>
        <v>0</v>
      </c>
      <c r="P1202" s="66">
        <f ca="1" t="shared" si="44"/>
        <v>10</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7">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9">
        <v>45773</v>
      </c>
      <c r="O1203" s="66">
        <f ca="1" t="shared" si="47"/>
        <v>0</v>
      </c>
      <c r="P1203" s="66">
        <f ca="1" t="shared" si="44"/>
        <v>10</v>
      </c>
      <c r="Q1203" s="67" t="str">
        <f>VLOOKUP(B1203,辅助信息!E:M,9,FALSE)</f>
        <v>ZTWM-CDGS-XS-2024-0248-五冶钢构-南充市医学院项目</v>
      </c>
      <c r="R1203" s="67" t="str">
        <f>_xlfn._xlws.FILTER(辅助信息!D:D,辅助信息!E:E=B1203)</f>
        <v>五冶钢构南充医学科学产业园建设项目</v>
      </c>
    </row>
    <row r="1204" hidden="1" spans="1:18">
      <c r="A1204" s="66" t="e">
        <f t="shared" ref="A1204:A1206" si="48">G1204-H1204</f>
        <v>#VALUE!</v>
      </c>
      <c r="B1204" s="103" t="s">
        <v>132</v>
      </c>
      <c r="C1204" s="77">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c r="R1204" s="67"/>
    </row>
    <row r="1205" hidden="1" spans="1:18">
      <c r="A1205" s="66" t="e">
        <f t="shared" si="48"/>
        <v>#VALUE!</v>
      </c>
      <c r="B1205" s="103" t="s">
        <v>132</v>
      </c>
      <c r="C1205" s="77">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c r="R1205" s="67"/>
    </row>
    <row r="1206" hidden="1" spans="1:18">
      <c r="A1206" s="66" t="e">
        <f t="shared" si="48"/>
        <v>#VALUE!</v>
      </c>
      <c r="B1206" s="103" t="s">
        <v>132</v>
      </c>
      <c r="C1206" s="92">
        <v>45771</v>
      </c>
      <c r="D1206" s="91" t="str">
        <f>VLOOKUP(B1206,辅助信息!E:K,7,FALSE)</f>
        <v>JWDDCD2025042900072</v>
      </c>
      <c r="E1206" s="91" t="str">
        <f>VLOOKUP(F1206,辅助信息!A:B,2,FALSE)</f>
        <v>螺纹钢</v>
      </c>
      <c r="F1206" s="34" t="s">
        <v>142</v>
      </c>
      <c r="G1206" s="93">
        <v>35</v>
      </c>
      <c r="H1206" s="93" t="str">
        <f>_xlfn.XLOOKUP(C1206&amp;F1206&amp;I1206&amp;J1206,'[1]2025年已发货'!$F:$F&amp;'[1]2025年已发货'!$C:$C&amp;'[1]2025年已发货'!$G:$G&amp;'[1]2025年已发货'!$H:$H,'[1]2025年已发货'!$E:$E,"未发货")</f>
        <v>未发货</v>
      </c>
      <c r="I1206" s="91" t="str">
        <f>VLOOKUP(B1206,辅助信息!E:I,3,FALSE)</f>
        <v>(宜宾兴港三江新区长江工业园建设项目-9#厂房)宜宾市翠屏区宜宾汽车零部件配套产业基地(纬五路南)</v>
      </c>
      <c r="J1206" s="91" t="str">
        <f>VLOOKUP(B1206,辅助信息!E:I,4,FALSE)</f>
        <v>严石林</v>
      </c>
      <c r="K1206" s="91">
        <f>VLOOKUP(J1206,辅助信息!H:I,2,FALSE)</f>
        <v>15924731822</v>
      </c>
      <c r="L1206" s="120" t="str">
        <f>VLOOKUP(B1206,辅助信息!E:J,6,FALSE)</f>
        <v>装货前联系收货人核实到场规格，货物最下面用方木垫下方便卸货</v>
      </c>
      <c r="P1206" s="66" t="str">
        <f ca="1" t="shared" si="44"/>
        <v/>
      </c>
      <c r="R1206" s="67"/>
    </row>
    <row r="1207" s="62" customFormat="1" hidden="1" spans="1:18">
      <c r="A1207" s="66"/>
      <c r="B1207" s="118" t="s">
        <v>81</v>
      </c>
      <c r="C1207" s="77">
        <v>45774</v>
      </c>
      <c r="D1207" s="118" t="str">
        <f>VLOOKUP(B1207,辅助信息!E:K,7,FALSE)</f>
        <v>ZTWM-CDGS-YL-20240814-001</v>
      </c>
      <c r="E1207" s="118" t="str">
        <f>VLOOKUP(F1207,辅助信息!A:B,2,FALSE)</f>
        <v>盘螺</v>
      </c>
      <c r="F1207" s="118" t="s">
        <v>26</v>
      </c>
      <c r="G1207" s="118">
        <v>22</v>
      </c>
      <c r="H1207" s="118" t="str">
        <f>_xlfn.XLOOKUP(C1207&amp;F1207&amp;I1207&amp;J1207,'[1]2025年已发货'!$F:$F&amp;'[1]2025年已发货'!$C:$C&amp;'[1]2025年已发货'!$G:$G&amp;'[1]2025年已发货'!$H:$H,'[1]2025年已发货'!$E:$E,"未发货")</f>
        <v>未发货</v>
      </c>
      <c r="I1207" s="118" t="str">
        <f>VLOOKUP(B1207,辅助信息!E:I,3,FALSE)</f>
        <v>（华西简阳西城嘉苑）四川省成都市简阳市简城街道高屋村</v>
      </c>
      <c r="J1207" s="118" t="str">
        <f>VLOOKUP(B1207,辅助信息!E:I,4,FALSE)</f>
        <v>张瀚镭</v>
      </c>
      <c r="K1207" s="118">
        <f>VLOOKUP(J1207,辅助信息!H:I,2,FALSE)</f>
        <v>15884666220</v>
      </c>
      <c r="L1207" s="118" t="str">
        <f>VLOOKUP(B1207,辅助信息!E:J,6,FALSE)</f>
        <v>优先威钢发货,我方卸车,新老国标钢厂不加价可直发</v>
      </c>
      <c r="M1207" s="102">
        <v>45769</v>
      </c>
      <c r="O1207" s="62">
        <f ca="1">IF(OR(M1207="",N1207&lt;&gt;""),"",MAX(M1207-TODAY(),0))</f>
        <v>0</v>
      </c>
      <c r="P1207" s="66">
        <f ca="1" t="shared" si="44"/>
        <v>14</v>
      </c>
      <c r="Q1207" s="62" t="str">
        <f>VLOOKUP(B1207,辅助信息!E:M,9,FALSE)</f>
        <v>ZTWM-CDGS-XS-2024-0030-华西集采-简州大道</v>
      </c>
      <c r="R1207" s="62" t="str">
        <f>_xlfn._xlws.FILTER(辅助信息!D:D,辅助信息!E:E=B1207)</f>
        <v>华西简阳西城嘉苑</v>
      </c>
    </row>
    <row r="1208" s="62" customFormat="1" hidden="1" spans="1:18">
      <c r="A1208" s="66"/>
      <c r="B1208" s="118" t="s">
        <v>81</v>
      </c>
      <c r="C1208" s="77">
        <v>45774</v>
      </c>
      <c r="D1208" s="118" t="str">
        <f>VLOOKUP(B1208,辅助信息!E:K,7,FALSE)</f>
        <v>ZTWM-CDGS-YL-20240814-001</v>
      </c>
      <c r="E1208" s="118" t="str">
        <f>VLOOKUP(F1208,辅助信息!A:B,2,FALSE)</f>
        <v>螺纹钢</v>
      </c>
      <c r="F1208" s="118" t="s">
        <v>33</v>
      </c>
      <c r="G1208" s="118">
        <v>20</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102">
        <v>45769</v>
      </c>
      <c r="O1208" s="62">
        <f ca="1">IF(OR(M1208="",N1208&lt;&gt;""),"",MAX(M1208-TODAY(),0))</f>
        <v>0</v>
      </c>
      <c r="P1208" s="66">
        <f ca="1" t="shared" si="44"/>
        <v>14</v>
      </c>
      <c r="Q1208" s="62" t="str">
        <f>VLOOKUP(B1208,辅助信息!E:M,9,FALSE)</f>
        <v>ZTWM-CDGS-XS-2024-0030-华西集采-简州大道</v>
      </c>
      <c r="R1208" s="62" t="str">
        <f>_xlfn._xlws.FILTER(辅助信息!D:D,辅助信息!E:E=B1208)</f>
        <v>华西简阳西城嘉苑</v>
      </c>
    </row>
    <row r="1209" s="62" customFormat="1" hidden="1" spans="2:18">
      <c r="B1209" s="118" t="s">
        <v>69</v>
      </c>
      <c r="C1209" s="77">
        <v>45772</v>
      </c>
      <c r="D1209" s="118" t="str">
        <f>VLOOKUP(B1209,辅助信息!E:K,7,FALSE)</f>
        <v>JWDDCD2025011400164</v>
      </c>
      <c r="E1209" s="118" t="str">
        <f>VLOOKUP(F1209,辅助信息!A:B,2,FALSE)</f>
        <v>螺纹钢</v>
      </c>
      <c r="F1209" s="118" t="s">
        <v>45</v>
      </c>
      <c r="G1209" s="118">
        <v>3</v>
      </c>
      <c r="H1209" s="118">
        <f>_xlfn.XLOOKUP(C1209&amp;F1209&amp;I1209&amp;J1209,'[1]2025年已发货'!$F:$F&amp;'[1]2025年已发货'!$C:$C&amp;'[1]2025年已发货'!$G:$G&amp;'[1]2025年已发货'!$H:$H,'[1]2025年已发货'!$E:$E,"未发货")</f>
        <v>3</v>
      </c>
      <c r="I1209" s="118" t="str">
        <f>VLOOKUP(B1209,辅助信息!E:I,3,FALSE)</f>
        <v>（商投建工达州中医药科技园-4工区-2号楼）达州市通川区达州中医药职业学院犀牛大道北段</v>
      </c>
      <c r="J1209" s="118" t="str">
        <f>VLOOKUP(B1209,辅助信息!E:I,4,FALSE)</f>
        <v>张扬</v>
      </c>
      <c r="K1209" s="118">
        <f>VLOOKUP(J1209,辅助信息!H:I,2,FALSE)</f>
        <v>18381904567</v>
      </c>
      <c r="L1209" s="118" t="str">
        <f>VLOOKUP(B1209,辅助信息!E:J,6,FALSE)</f>
        <v>控制炉批号尽量少,优先安排达钢,提前联系到场规格及数量</v>
      </c>
      <c r="M1209" s="102">
        <v>45763</v>
      </c>
      <c r="O1209" s="62">
        <f ca="1" t="shared" ref="O1209:O1230" si="49">IF(OR(M1209="",N1209&lt;&gt;""),"",MAX(M1209-TODAY(),0))</f>
        <v>0</v>
      </c>
      <c r="P1209" s="66">
        <f ca="1" t="shared" ref="P1209:P1230" si="50">IF(M1209="","",IF(N1209&lt;&gt;"",MAX(N1209-M1209,0),IF(TODAY()&gt;M1209,TODAY()-M1209,0)))</f>
        <v>20</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8" t="s">
        <v>69</v>
      </c>
      <c r="C1210" s="77">
        <v>45772</v>
      </c>
      <c r="D1210" s="118" t="str">
        <f>VLOOKUP(B1210,辅助信息!E:K,7,FALSE)</f>
        <v>JWDDCD2025011400164</v>
      </c>
      <c r="E1210" s="118" t="str">
        <f>VLOOKUP(F1210,辅助信息!A:B,2,FALSE)</f>
        <v>螺纹钢</v>
      </c>
      <c r="F1210" s="118" t="s">
        <v>21</v>
      </c>
      <c r="G1210" s="118">
        <v>12</v>
      </c>
      <c r="H1210" s="118">
        <f>_xlfn.XLOOKUP(C1210&amp;F1210&amp;I1210&amp;J1210,'[1]2025年已发货'!$F:$F&amp;'[1]2025年已发货'!$C:$C&amp;'[1]2025年已发货'!$G:$G&amp;'[1]2025年已发货'!$H:$H,'[1]2025年已发货'!$E:$E,"未发货")</f>
        <v>12</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102">
        <v>45763</v>
      </c>
      <c r="O1210" s="62">
        <f ca="1" t="shared" si="49"/>
        <v>0</v>
      </c>
      <c r="P1210" s="66">
        <f ca="1" t="shared" si="50"/>
        <v>20</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8" t="s">
        <v>69</v>
      </c>
      <c r="C1211" s="77">
        <v>45772</v>
      </c>
      <c r="D1211" s="118" t="str">
        <f>VLOOKUP(B1211,辅助信息!E:K,7,FALSE)</f>
        <v>JWDDCD2025011400164</v>
      </c>
      <c r="E1211" s="118" t="str">
        <f>VLOOKUP(F1211,辅助信息!A:B,2,FALSE)</f>
        <v>螺纹钢</v>
      </c>
      <c r="F1211" s="118" t="s">
        <v>58</v>
      </c>
      <c r="G1211" s="118">
        <v>9</v>
      </c>
      <c r="H1211" s="118">
        <f>_xlfn.XLOOKUP(C1211&amp;F1211&amp;I1211&amp;J1211,'[1]2025年已发货'!$F:$F&amp;'[1]2025年已发货'!$C:$C&amp;'[1]2025年已发货'!$G:$G&amp;'[1]2025年已发货'!$H:$H,'[1]2025年已发货'!$E:$E,"未发货")</f>
        <v>9</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102">
        <v>45763</v>
      </c>
      <c r="O1211" s="62">
        <f ca="1" t="shared" si="49"/>
        <v>0</v>
      </c>
      <c r="P1211" s="66">
        <f ca="1" t="shared" si="50"/>
        <v>20</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8" t="s">
        <v>69</v>
      </c>
      <c r="C1212" s="77">
        <v>45772</v>
      </c>
      <c r="D1212" s="118" t="str">
        <f>VLOOKUP(B1212,辅助信息!E:K,7,FALSE)</f>
        <v>JWDDCD2025011400164</v>
      </c>
      <c r="E1212" s="118" t="str">
        <f>VLOOKUP(F1212,辅助信息!A:B,2,FALSE)</f>
        <v>螺纹钢</v>
      </c>
      <c r="F1212" s="118" t="s">
        <v>46</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102">
        <v>45763</v>
      </c>
      <c r="O1212" s="62">
        <f ca="1" t="shared" si="49"/>
        <v>0</v>
      </c>
      <c r="P1212" s="66">
        <f ca="1" t="shared" si="50"/>
        <v>20</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8" t="s">
        <v>56</v>
      </c>
      <c r="C1213" s="77">
        <v>45772</v>
      </c>
      <c r="D1213" s="118" t="str">
        <f>VLOOKUP(B1213,辅助信息!E:K,7,FALSE)</f>
        <v>JWDDCD2025011400164</v>
      </c>
      <c r="E1213" s="118" t="str">
        <f>VLOOKUP(F1213,辅助信息!A:B,2,FALSE)</f>
        <v>螺纹钢</v>
      </c>
      <c r="F1213" s="118" t="s">
        <v>46</v>
      </c>
      <c r="G1213" s="118">
        <v>21</v>
      </c>
      <c r="H1213" s="118">
        <f>_xlfn.XLOOKUP(C1213&amp;F1213&amp;I1213&amp;J1213,'[1]2025年已发货'!$F:$F&amp;'[1]2025年已发货'!$C:$C&amp;'[1]2025年已发货'!$G:$G&amp;'[1]2025年已发货'!$H:$H,'[1]2025年已发货'!$E:$E,"未发货")</f>
        <v>21</v>
      </c>
      <c r="I1213" s="118" t="str">
        <f>VLOOKUP(B1213,辅助信息!E:I,3,FALSE)</f>
        <v>（商投建工达州中医药科技园-4工区-7号楼）达州市通川区达州中医药职业学院犀牛大道北段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102">
        <v>45768</v>
      </c>
      <c r="O1213" s="62">
        <f ca="1" t="shared" si="49"/>
        <v>0</v>
      </c>
      <c r="P1213" s="66">
        <f ca="1" t="shared" si="50"/>
        <v>15</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8" t="s">
        <v>56</v>
      </c>
      <c r="C1214" s="77">
        <v>45772</v>
      </c>
      <c r="D1214" s="118" t="str">
        <f>VLOOKUP(B1214,辅助信息!E:K,7,FALSE)</f>
        <v>JWDDCD2025011400164</v>
      </c>
      <c r="E1214" s="118" t="str">
        <f>VLOOKUP(F1214,辅助信息!A:B,2,FALSE)</f>
        <v>螺纹钢</v>
      </c>
      <c r="F1214" s="118" t="s">
        <v>22</v>
      </c>
      <c r="G1214" s="118">
        <v>30</v>
      </c>
      <c r="H1214" s="118">
        <f>_xlfn.XLOOKUP(C1214&amp;F1214&amp;I1214&amp;J1214,'[1]2025年已发货'!$F:$F&amp;'[1]2025年已发货'!$C:$C&amp;'[1]2025年已发货'!$G:$G&amp;'[1]2025年已发货'!$H:$H,'[1]2025年已发货'!$E:$E,"未发货")</f>
        <v>30</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102">
        <v>45768</v>
      </c>
      <c r="O1214" s="62">
        <f ca="1" t="shared" si="49"/>
        <v>0</v>
      </c>
      <c r="P1214" s="66">
        <f ca="1" t="shared" si="50"/>
        <v>15</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8" t="s">
        <v>68</v>
      </c>
      <c r="C1215" s="77">
        <v>45772</v>
      </c>
      <c r="D1215" s="118" t="str">
        <f>VLOOKUP(B1215,辅助信息!E:K,7,FALSE)</f>
        <v>JWDDCD2025011400164</v>
      </c>
      <c r="E1215" s="118" t="str">
        <f>VLOOKUP(F1215,辅助信息!A:B,2,FALSE)</f>
        <v>高线</v>
      </c>
      <c r="F1215" s="118" t="s">
        <v>51</v>
      </c>
      <c r="G1215" s="119">
        <v>3</v>
      </c>
      <c r="H1215" s="119">
        <f>_xlfn.XLOOKUP(C1215&amp;F1215&amp;I1215&amp;J1215,'[1]2025年已发货'!$F:$F&amp;'[1]2025年已发货'!$C:$C&amp;'[1]2025年已发货'!$G:$G&amp;'[1]2025年已发货'!$H:$H,'[1]2025年已发货'!$E:$E,"未发货")</f>
        <v>3</v>
      </c>
      <c r="I1215" s="118" t="str">
        <f>VLOOKUP(B1215,辅助信息!E:I,3,FALSE)</f>
        <v>（商投建工达州中医药科技园-2工区-景观桥）达州市通川区达州中医药职业学院犀牛大道北段</v>
      </c>
      <c r="J1215" s="118" t="str">
        <f>VLOOKUP(B1215,辅助信息!E:I,4,FALSE)</f>
        <v>李波</v>
      </c>
      <c r="K1215" s="118">
        <f>VLOOKUP(J1215,辅助信息!H:I,2,FALSE)</f>
        <v>18381899787</v>
      </c>
      <c r="L1215" s="118" t="str">
        <f>VLOOKUP(B1215,辅助信息!E:J,6,FALSE)</f>
        <v>控制炉批号尽量少,优先安排达钢,提前联系到场规格及数量</v>
      </c>
      <c r="M1215" s="99">
        <v>45772</v>
      </c>
      <c r="N1215" s="66"/>
      <c r="O1215" s="66">
        <f ca="1" t="shared" si="49"/>
        <v>0</v>
      </c>
      <c r="P1215" s="66">
        <f ca="1" t="shared" si="50"/>
        <v>11</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8" t="s">
        <v>68</v>
      </c>
      <c r="C1216" s="77">
        <v>45772</v>
      </c>
      <c r="D1216" s="118" t="str">
        <f>VLOOKUP(B1216,辅助信息!E:K,7,FALSE)</f>
        <v>JWDDCD2025011400164</v>
      </c>
      <c r="E1216" s="118" t="str">
        <f>VLOOKUP(F1216,辅助信息!A:B,2,FALSE)</f>
        <v>盘螺</v>
      </c>
      <c r="F1216" s="118" t="s">
        <v>41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9">
        <v>45772</v>
      </c>
      <c r="N1216" s="66"/>
      <c r="O1216" s="66">
        <f ca="1" t="shared" si="49"/>
        <v>0</v>
      </c>
      <c r="P1216" s="66">
        <f ca="1" t="shared" si="50"/>
        <v>11</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8" t="s">
        <v>68</v>
      </c>
      <c r="C1217" s="77">
        <v>45772</v>
      </c>
      <c r="D1217" s="118" t="str">
        <f>VLOOKUP(B1217,辅助信息!E:K,7,FALSE)</f>
        <v>JWDDCD2025011400164</v>
      </c>
      <c r="E1217" s="118" t="str">
        <f>VLOOKUP(F1217,辅助信息!A:B,2,FALSE)</f>
        <v>螺纹钢</v>
      </c>
      <c r="F1217" s="118" t="s">
        <v>32</v>
      </c>
      <c r="G1217" s="119">
        <v>17</v>
      </c>
      <c r="H1217" s="119">
        <f>_xlfn.XLOOKUP(C1217&amp;F1217&amp;I1217&amp;J1217,'[1]2025年已发货'!$F:$F&amp;'[1]2025年已发货'!$C:$C&amp;'[1]2025年已发货'!$G:$G&amp;'[1]2025年已发货'!$H:$H,'[1]2025年已发货'!$E:$E,"未发货")</f>
        <v>17</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9">
        <v>45772</v>
      </c>
      <c r="N1217" s="66"/>
      <c r="O1217" s="66">
        <f ca="1" t="shared" si="49"/>
        <v>0</v>
      </c>
      <c r="P1217" s="66">
        <f ca="1" t="shared" si="50"/>
        <v>11</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8" t="s">
        <v>68</v>
      </c>
      <c r="C1218" s="77">
        <v>45772</v>
      </c>
      <c r="D1218" s="118" t="str">
        <f>VLOOKUP(B1218,辅助信息!E:K,7,FALSE)</f>
        <v>JWDDCD2025011400164</v>
      </c>
      <c r="E1218" s="118" t="str">
        <f>VLOOKUP(F1218,辅助信息!A:B,2,FALSE)</f>
        <v>螺纹钢</v>
      </c>
      <c r="F1218" s="118" t="s">
        <v>18</v>
      </c>
      <c r="G1218" s="119">
        <v>12</v>
      </c>
      <c r="H1218" s="119">
        <f>_xlfn.XLOOKUP(C1218&amp;F1218&amp;I1218&amp;J1218,'[1]2025年已发货'!$F:$F&amp;'[1]2025年已发货'!$C:$C&amp;'[1]2025年已发货'!$G:$G&amp;'[1]2025年已发货'!$H:$H,'[1]2025年已发货'!$E:$E,"未发货")</f>
        <v>12</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9">
        <v>45772</v>
      </c>
      <c r="N1218" s="66"/>
      <c r="O1218" s="66">
        <f ca="1" t="shared" si="49"/>
        <v>0</v>
      </c>
      <c r="P1218" s="66">
        <f ca="1" t="shared" si="50"/>
        <v>11</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8" t="s">
        <v>68</v>
      </c>
      <c r="C1219" s="77">
        <v>45774</v>
      </c>
      <c r="D1219" s="118" t="str">
        <f>VLOOKUP(B1219,辅助信息!E:K,7,FALSE)</f>
        <v>JWDDCD2025011400164</v>
      </c>
      <c r="E1219" s="118" t="str">
        <f>VLOOKUP(F1219,辅助信息!A:B,2,FALSE)</f>
        <v>螺纹钢</v>
      </c>
      <c r="F1219" s="118" t="s">
        <v>52</v>
      </c>
      <c r="G1219" s="121">
        <v>15</v>
      </c>
      <c r="H1219" s="119" t="str">
        <f>_xlfn.XLOOKUP(C1219&amp;F1219&amp;I1219&amp;J1219,'[1]2025年已发货'!$F:$F&amp;'[1]2025年已发货'!$C:$C&amp;'[1]2025年已发货'!$G:$G&amp;'[1]2025年已发货'!$H:$H,'[1]2025年已发货'!$E:$E,"未发货")</f>
        <v>未发货</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9">
        <v>45772</v>
      </c>
      <c r="N1219" s="66"/>
      <c r="O1219" s="66">
        <f ca="1" t="shared" si="49"/>
        <v>0</v>
      </c>
      <c r="P1219" s="66">
        <f ca="1" t="shared" si="50"/>
        <v>11</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8" t="s">
        <v>136</v>
      </c>
      <c r="C1220" s="77">
        <v>45774</v>
      </c>
      <c r="D1220" s="118" t="str">
        <f>VLOOKUP(B1220,辅助信息!E:K,7,FALSE)</f>
        <v>JWDDCD2025042900072</v>
      </c>
      <c r="E1220" s="118" t="str">
        <f>VLOOKUP(F1220,辅助信息!A:B,2,FALSE)</f>
        <v>螺纹钢</v>
      </c>
      <c r="F1220" s="118" t="s">
        <v>90</v>
      </c>
      <c r="G1220" s="121">
        <v>70</v>
      </c>
      <c r="H1220" s="119">
        <f>_xlfn.XLOOKUP(C1220&amp;F1220&amp;I1220&amp;J1220,'[1]2025年已发货'!$F:$F&amp;'[1]2025年已发货'!$C:$C&amp;'[1]2025年已发货'!$G:$G&amp;'[1]2025年已发货'!$H:$H,'[1]2025年已发货'!$E:$E,"未发货")</f>
        <v>70</v>
      </c>
      <c r="I1220" s="118" t="str">
        <f>VLOOKUP(B1220,辅助信息!E:I,3,FALSE)</f>
        <v>(宜宾兴港三江新区长江工业园建设项目-M2-00-04桩)宜宾市翠屏区宜宾汽车零部件配套产业基地(纬五路南)</v>
      </c>
      <c r="J1220" s="118" t="str">
        <f>VLOOKUP(B1220,辅助信息!E:I,4,FALSE)</f>
        <v>王涛</v>
      </c>
      <c r="K1220" s="118">
        <f>VLOOKUP(J1220,辅助信息!H:I,2,FALSE)</f>
        <v>18381110677</v>
      </c>
      <c r="L1220" s="118" t="str">
        <f>VLOOKUP(B1220,辅助信息!E:J,6,FALSE)</f>
        <v>装货前联系收货人核实到场规格，货物最下面用方木垫下方便卸货</v>
      </c>
      <c r="M1220" s="99">
        <v>45773</v>
      </c>
      <c r="N1220" s="66"/>
      <c r="O1220" s="66">
        <f ca="1" t="shared" si="49"/>
        <v>0</v>
      </c>
      <c r="P1220" s="66">
        <f ca="1" t="shared" si="50"/>
        <v>10</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8" t="s">
        <v>139</v>
      </c>
      <c r="C1221" s="77">
        <v>45774</v>
      </c>
      <c r="D1221" s="118" t="str">
        <f>VLOOKUP(B1221,辅助信息!E:K,7,FALSE)</f>
        <v>JWDDCD2025042900072</v>
      </c>
      <c r="E1221" s="118" t="str">
        <f>VLOOKUP(F1221,辅助信息!A:B,2,FALSE)</f>
        <v>盘螺</v>
      </c>
      <c r="F1221" s="118" t="s">
        <v>41</v>
      </c>
      <c r="G1221" s="121">
        <v>25</v>
      </c>
      <c r="H1221" s="119">
        <f>_xlfn.XLOOKUP(C1221&amp;F1221&amp;I1221&amp;J1221,'[1]2025年已发货'!$F:$F&amp;'[1]2025年已发货'!$C:$C&amp;'[1]2025年已发货'!$G:$G&amp;'[1]2025年已发货'!$H:$H,'[1]2025年已发货'!$E:$E,"未发货")</f>
        <v>15</v>
      </c>
      <c r="I1221" s="118" t="str">
        <f>VLOOKUP(B1221,辅助信息!E:I,3,FALSE)</f>
        <v>(宜宾兴港三江新区长江工业园建设项目-M2-7#厂房)宜宾市翠屏区宜宾汽车零部件配套产业基地(纬五路南)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装货前联系收货人核实到场规格，货物最下面用方木垫下方便卸货</v>
      </c>
      <c r="M1221" s="99">
        <v>45773</v>
      </c>
      <c r="N1221" s="66"/>
      <c r="O1221" s="66">
        <f ca="1" t="shared" si="49"/>
        <v>0</v>
      </c>
      <c r="P1221" s="66">
        <f ca="1" t="shared" si="50"/>
        <v>10</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8" t="s">
        <v>139</v>
      </c>
      <c r="C1222" s="77">
        <v>45774</v>
      </c>
      <c r="D1222" s="118" t="str">
        <f>VLOOKUP(B1222,辅助信息!E:K,7,FALSE)</f>
        <v>JWDDCD2025042900072</v>
      </c>
      <c r="E1222" s="118" t="str">
        <f>VLOOKUP(F1222,辅助信息!A:B,2,FALSE)</f>
        <v>螺纹钢</v>
      </c>
      <c r="F1222" s="118" t="s">
        <v>133</v>
      </c>
      <c r="G1222" s="121">
        <v>30</v>
      </c>
      <c r="H1222" s="119">
        <f>_xlfn.XLOOKUP(C1222&amp;F1222&amp;I1222&amp;J1222,'[1]2025年已发货'!$F:$F&amp;'[1]2025年已发货'!$C:$C&amp;'[1]2025年已发货'!$G:$G&amp;'[1]2025年已发货'!$H:$H,'[1]2025年已发货'!$E:$E,"未发货")</f>
        <v>20</v>
      </c>
      <c r="I1222" s="118" t="str">
        <f>VLOOKUP(B1222,辅助信息!E:I,3,FALSE)</f>
        <v>(宜宾兴港三江新区长江工业园建设项目-M2-7#厂房)宜宾市翠屏区宜宾汽车零部件配套产业基地(纬五路南)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装货前联系收货人核实到场规格，货物最下面用方木垫下方便卸货</v>
      </c>
      <c r="M1222" s="99">
        <v>45773</v>
      </c>
      <c r="N1222" s="66"/>
      <c r="O1222" s="66">
        <f ca="1" t="shared" si="49"/>
        <v>0</v>
      </c>
      <c r="P1222" s="66">
        <f ca="1" t="shared" si="50"/>
        <v>10</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7">
        <v>45772</v>
      </c>
      <c r="D1223" s="118" t="str">
        <f>VLOOKUP(B1223,辅助信息!E:K,7,FALSE)</f>
        <v>JWDDCD2025042900072</v>
      </c>
      <c r="E1223" s="118" t="e">
        <f>VLOOKUP(F1223,辅助信息!A:B,2,FALSE)</f>
        <v>#N/A</v>
      </c>
      <c r="F1223" s="47" t="s">
        <v>143</v>
      </c>
      <c r="G1223" s="121">
        <v>12</v>
      </c>
      <c r="H1223" s="119">
        <f>_xlfn.XLOOKUP(C1223&amp;F1223&amp;I1223&amp;J1223,'[1]2025年已发货'!$F:$F&amp;'[1]2025年已发货'!$C:$C&amp;'[1]2025年已发货'!$G:$G&amp;'[1]2025年已发货'!$H:$H,'[1]2025年已发货'!$E:$E,"未发货")</f>
        <v>12</v>
      </c>
      <c r="I1223" s="118" t="str">
        <f>VLOOKUP(B1223,辅助信息!E:I,3,FALSE)</f>
        <v>(宜宾兴港三江新区长江工业园建设项目-9#厂房)宜宾市翠屏区宜宾汽车零部件配套产业基地(纬五路南)</v>
      </c>
      <c r="J1223" s="118" t="str">
        <f>VLOOKUP(B1223,辅助信息!E:I,4,FALSE)</f>
        <v>严石林</v>
      </c>
      <c r="K1223" s="118">
        <f>VLOOKUP(J1223,辅助信息!H:I,2,FALSE)</f>
        <v>15924731822</v>
      </c>
      <c r="L1223" s="118" t="str">
        <f>VLOOKUP(B1223,辅助信息!E:J,6,FALSE)</f>
        <v>装货前联系收货人核实到场规格，货物最下面用方木垫下方便卸货</v>
      </c>
      <c r="M1223" s="99">
        <v>45773</v>
      </c>
      <c r="N1223" s="66"/>
      <c r="O1223" s="66">
        <f ca="1" t="shared" si="49"/>
        <v>0</v>
      </c>
      <c r="P1223" s="66">
        <f ca="1" t="shared" si="50"/>
        <v>10</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7">
        <v>45772</v>
      </c>
      <c r="D1224" s="118" t="str">
        <f>VLOOKUP(B1224,辅助信息!E:K,7,FALSE)</f>
        <v>JWDDCD2025042900072</v>
      </c>
      <c r="E1224" s="118" t="str">
        <f>VLOOKUP(F1224,辅助信息!A:B,2,FALSE)</f>
        <v>螺纹钢</v>
      </c>
      <c r="F1224" s="47" t="s">
        <v>141</v>
      </c>
      <c r="G1224" s="121">
        <v>75</v>
      </c>
      <c r="H1224" s="119">
        <f>_xlfn.XLOOKUP(C1224&amp;F1224&amp;I1224&amp;J1224,'[1]2025年已发货'!$F:$F&amp;'[1]2025年已发货'!$C:$C&amp;'[1]2025年已发货'!$G:$G&amp;'[1]2025年已发货'!$H:$H,'[1]2025年已发货'!$E:$E,"未发货")</f>
        <v>75</v>
      </c>
      <c r="I1224" s="118" t="str">
        <f>VLOOKUP(B1224,辅助信息!E:I,3,FALSE)</f>
        <v>(宜宾兴港三江新区长江工业园建设项目-9#厂房)宜宾市翠屏区宜宾汽车零部件配套产业基地(纬五路南)</v>
      </c>
      <c r="J1224" s="118" t="str">
        <f>VLOOKUP(B1224,辅助信息!E:I,4,FALSE)</f>
        <v>严石林</v>
      </c>
      <c r="K1224" s="118">
        <f>VLOOKUP(J1224,辅助信息!H:I,2,FALSE)</f>
        <v>15924731822</v>
      </c>
      <c r="L1224" s="118" t="str">
        <f>VLOOKUP(B1224,辅助信息!E:J,6,FALSE)</f>
        <v>装货前联系收货人核实到场规格，货物最下面用方木垫下方便卸货</v>
      </c>
      <c r="M1224" s="99">
        <v>45773</v>
      </c>
      <c r="N1224" s="66"/>
      <c r="O1224" s="66">
        <f ca="1" t="shared" si="49"/>
        <v>0</v>
      </c>
      <c r="P1224" s="66">
        <f ca="1" t="shared" si="50"/>
        <v>10</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7">
        <v>45772</v>
      </c>
      <c r="D1225" s="118" t="str">
        <f>VLOOKUP(B1225,辅助信息!E:K,7,FALSE)</f>
        <v>JWDDCD2025042900072</v>
      </c>
      <c r="E1225" s="118" t="str">
        <f>VLOOKUP(F1225,辅助信息!A:B,2,FALSE)</f>
        <v>螺纹钢</v>
      </c>
      <c r="F1225" s="47" t="s">
        <v>142</v>
      </c>
      <c r="G1225" s="121">
        <v>18</v>
      </c>
      <c r="H1225" s="119">
        <f>_xlfn.XLOOKUP(C1225&amp;F1225&amp;I1225&amp;J1225,'[1]2025年已发货'!$F:$F&amp;'[1]2025年已发货'!$C:$C&amp;'[1]2025年已发货'!$G:$G&amp;'[1]2025年已发货'!$H:$H,'[1]2025年已发货'!$E:$E,"未发货")</f>
        <v>18</v>
      </c>
      <c r="I1225" s="118" t="str">
        <f>VLOOKUP(B1225,辅助信息!E:I,3,FALSE)</f>
        <v>(宜宾兴港三江新区长江工业园建设项目-9#厂房)宜宾市翠屏区宜宾汽车零部件配套产业基地(纬五路南)</v>
      </c>
      <c r="J1225" s="118" t="str">
        <f>VLOOKUP(B1225,辅助信息!E:I,4,FALSE)</f>
        <v>严石林</v>
      </c>
      <c r="K1225" s="118">
        <f>VLOOKUP(J1225,辅助信息!H:I,2,FALSE)</f>
        <v>15924731822</v>
      </c>
      <c r="L1225" s="118" t="str">
        <f>VLOOKUP(B1225,辅助信息!E:J,6,FALSE)</f>
        <v>装货前联系收货人核实到场规格，货物最下面用方木垫下方便卸货</v>
      </c>
      <c r="M1225" s="99">
        <v>45773</v>
      </c>
      <c r="N1225" s="66"/>
      <c r="O1225" s="66">
        <f ca="1" t="shared" si="49"/>
        <v>0</v>
      </c>
      <c r="P1225" s="66">
        <f ca="1" t="shared" si="50"/>
        <v>10</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7">
        <v>45774</v>
      </c>
      <c r="D1226" s="118" t="str">
        <f>VLOOKUP(B1226,辅助信息!E:K,7,FALSE)</f>
        <v>JWDDCD2025011400164</v>
      </c>
      <c r="E1226" s="118" t="str">
        <f>VLOOKUP(F1226,辅助信息!A:B,2,FALSE)</f>
        <v>盘螺</v>
      </c>
      <c r="F1226" s="47" t="s">
        <v>49</v>
      </c>
      <c r="G1226" s="43">
        <v>6</v>
      </c>
      <c r="H1226" s="119">
        <f>_xlfn.XLOOKUP(C1226&amp;F1226&amp;I1226&amp;J1226,'[1]2025年已发货'!$F:$F&amp;'[1]2025年已发货'!$C:$C&amp;'[1]2025年已发货'!$G:$G&amp;'[1]2025年已发货'!$H:$H,'[1]2025年已发货'!$E:$E,"未发货")</f>
        <v>6</v>
      </c>
      <c r="I1226" s="118" t="str">
        <f>VLOOKUP(B1226,辅助信息!E:I,3,FALSE)</f>
        <v>（商投建工达州中医药科技园-1工区）达州市通川区达州中医药职业学院犀牛大道北段</v>
      </c>
      <c r="J1226" s="118" t="str">
        <f>VLOOKUP(B1226,辅助信息!E:I,4,FALSE)</f>
        <v>程黄刚</v>
      </c>
      <c r="K1226" s="118">
        <f>VLOOKUP(J1226,辅助信息!H:I,2,FALSE)</f>
        <v>15108211617</v>
      </c>
      <c r="L1226" s="118" t="str">
        <f>VLOOKUP(B1226,辅助信息!E:J,6,FALSE)</f>
        <v>控制炉批号尽量少,优先安排达钢,提前联系到场规格及数量</v>
      </c>
      <c r="M1226" s="99">
        <v>45779</v>
      </c>
      <c r="O1226" s="66">
        <f ca="1" t="shared" ref="O1226:O1234" si="51">IF(OR(M1226="",N1226&lt;&gt;""),"",MAX(M1226-TODAY(),0))</f>
        <v>0</v>
      </c>
      <c r="P1226" s="66">
        <f ca="1" t="shared" ref="P1226:P1234" si="52">IF(M1226="","",IF(N1226&lt;&gt;"",MAX(N1226-M1226,0),IF(TODAY()&gt;M1226,TODAY()-M1226,0)))</f>
        <v>4</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7">
        <v>45774</v>
      </c>
      <c r="D1227" s="118" t="str">
        <f>VLOOKUP(B1227,辅助信息!E:K,7,FALSE)</f>
        <v>JWDDCD2025011400164</v>
      </c>
      <c r="E1227" s="118" t="str">
        <f>VLOOKUP(F1227,辅助信息!A:B,2,FALSE)</f>
        <v>盘螺</v>
      </c>
      <c r="F1227" s="47" t="s">
        <v>40</v>
      </c>
      <c r="G1227" s="43">
        <v>15</v>
      </c>
      <c r="H1227" s="119">
        <f>_xlfn.XLOOKUP(C1227&amp;F1227&amp;I1227&amp;J1227,'[1]2025年已发货'!$F:$F&amp;'[1]2025年已发货'!$C:$C&amp;'[1]2025年已发货'!$G:$G&amp;'[1]2025年已发货'!$H:$H,'[1]2025年已发货'!$E:$E,"未发货")</f>
        <v>15</v>
      </c>
      <c r="I1227" s="118" t="str">
        <f>VLOOKUP(B1227,辅助信息!E:I,3,FALSE)</f>
        <v>（商投建工达州中医药科技园-1工区）达州市通川区达州中医药职业学院犀牛大道北段</v>
      </c>
      <c r="J1227" s="118" t="str">
        <f>VLOOKUP(B1227,辅助信息!E:I,4,FALSE)</f>
        <v>程黄刚</v>
      </c>
      <c r="K1227" s="118">
        <f>VLOOKUP(J1227,辅助信息!H:I,2,FALSE)</f>
        <v>15108211617</v>
      </c>
      <c r="L1227" s="118" t="str">
        <f>VLOOKUP(B1227,辅助信息!E:J,6,FALSE)</f>
        <v>控制炉批号尽量少,优先安排达钢,提前联系到场规格及数量</v>
      </c>
      <c r="M1227" s="99">
        <v>45779</v>
      </c>
      <c r="O1227" s="66">
        <f ca="1" t="shared" si="51"/>
        <v>0</v>
      </c>
      <c r="P1227" s="66">
        <f ca="1" t="shared" si="52"/>
        <v>4</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7">
        <v>45774</v>
      </c>
      <c r="D1228" s="118" t="str">
        <f>VLOOKUP(B1228,辅助信息!E:K,7,FALSE)</f>
        <v>JWDDCD2025011400164</v>
      </c>
      <c r="E1228" s="118" t="str">
        <f>VLOOKUP(F1228,辅助信息!A:B,2,FALSE)</f>
        <v>盘螺</v>
      </c>
      <c r="F1228" s="47" t="s">
        <v>41</v>
      </c>
      <c r="G1228" s="43">
        <v>3</v>
      </c>
      <c r="H1228" s="119">
        <f>_xlfn.XLOOKUP(C1228&amp;F1228&amp;I1228&amp;J1228,'[1]2025年已发货'!$F:$F&amp;'[1]2025年已发货'!$C:$C&amp;'[1]2025年已发货'!$G:$G&amp;'[1]2025年已发货'!$H:$H,'[1]2025年已发货'!$E:$E,"未发货")</f>
        <v>3</v>
      </c>
      <c r="I1228" s="118" t="str">
        <f>VLOOKUP(B1228,辅助信息!E:I,3,FALSE)</f>
        <v>（商投建工达州中医药科技园-1工区）达州市通川区达州中医药职业学院犀牛大道北段</v>
      </c>
      <c r="J1228" s="118" t="str">
        <f>VLOOKUP(B1228,辅助信息!E:I,4,FALSE)</f>
        <v>程黄刚</v>
      </c>
      <c r="K1228" s="118">
        <f>VLOOKUP(J1228,辅助信息!H:I,2,FALSE)</f>
        <v>15108211617</v>
      </c>
      <c r="L1228" s="118" t="str">
        <f>VLOOKUP(B1228,辅助信息!E:J,6,FALSE)</f>
        <v>控制炉批号尽量少,优先安排达钢,提前联系到场规格及数量</v>
      </c>
      <c r="M1228" s="99">
        <v>45779</v>
      </c>
      <c r="O1228" s="66">
        <f ca="1" t="shared" si="51"/>
        <v>0</v>
      </c>
      <c r="P1228" s="66">
        <f ca="1" t="shared" si="52"/>
        <v>4</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7">
        <v>45774</v>
      </c>
      <c r="D1229" s="118" t="str">
        <f>VLOOKUP(B1229,辅助信息!E:K,7,FALSE)</f>
        <v>JWDDCD2025011400164</v>
      </c>
      <c r="E1229" s="118" t="str">
        <f>VLOOKUP(F1229,辅助信息!A:B,2,FALSE)</f>
        <v>螺纹钢</v>
      </c>
      <c r="F1229" s="47" t="s">
        <v>27</v>
      </c>
      <c r="G1229" s="43">
        <v>21</v>
      </c>
      <c r="H1229" s="119">
        <f>_xlfn.XLOOKUP(C1229&amp;F1229&amp;I1229&amp;J1229,'[1]2025年已发货'!$F:$F&amp;'[1]2025年已发货'!$C:$C&amp;'[1]2025年已发货'!$G:$G&amp;'[1]2025年已发货'!$H:$H,'[1]2025年已发货'!$E:$E,"未发货")</f>
        <v>21</v>
      </c>
      <c r="I1229" s="118" t="str">
        <f>VLOOKUP(B1229,辅助信息!E:I,3,FALSE)</f>
        <v>（商投建工达州中医药科技园-1工区）达州市通川区达州中医药职业学院犀牛大道北段</v>
      </c>
      <c r="J1229" s="118" t="str">
        <f>VLOOKUP(B1229,辅助信息!E:I,4,FALSE)</f>
        <v>程黄刚</v>
      </c>
      <c r="K1229" s="118">
        <f>VLOOKUP(J1229,辅助信息!H:I,2,FALSE)</f>
        <v>15108211617</v>
      </c>
      <c r="L1229" s="118" t="str">
        <f>VLOOKUP(B1229,辅助信息!E:J,6,FALSE)</f>
        <v>控制炉批号尽量少,优先安排达钢,提前联系到场规格及数量</v>
      </c>
      <c r="M1229" s="99">
        <v>45779</v>
      </c>
      <c r="O1229" s="66">
        <f ca="1" t="shared" si="51"/>
        <v>0</v>
      </c>
      <c r="P1229" s="66">
        <f ca="1" t="shared" si="52"/>
        <v>4</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7">
        <v>45774</v>
      </c>
      <c r="D1230" s="118" t="str">
        <f>VLOOKUP(B1230,辅助信息!E:K,7,FALSE)</f>
        <v>JWDDCD2025011400164</v>
      </c>
      <c r="E1230" s="118" t="str">
        <f>VLOOKUP(F1230,辅助信息!A:B,2,FALSE)</f>
        <v>螺纹钢</v>
      </c>
      <c r="F1230" s="47" t="s">
        <v>32</v>
      </c>
      <c r="G1230" s="43">
        <v>18</v>
      </c>
      <c r="H1230" s="119">
        <f>_xlfn.XLOOKUP(C1230&amp;F1230&amp;I1230&amp;J1230,'[1]2025年已发货'!$F:$F&amp;'[1]2025年已发货'!$C:$C&amp;'[1]2025年已发货'!$G:$G&amp;'[1]2025年已发货'!$H:$H,'[1]2025年已发货'!$E:$E,"未发货")</f>
        <v>13</v>
      </c>
      <c r="I1230" s="118" t="str">
        <f>VLOOKUP(B1230,辅助信息!E:I,3,FALSE)</f>
        <v>（商投建工达州中医药科技园-1工区）达州市通川区达州中医药职业学院犀牛大道北段</v>
      </c>
      <c r="J1230" s="118" t="str">
        <f>VLOOKUP(B1230,辅助信息!E:I,4,FALSE)</f>
        <v>程黄刚</v>
      </c>
      <c r="K1230" s="118">
        <f>VLOOKUP(J1230,辅助信息!H:I,2,FALSE)</f>
        <v>15108211617</v>
      </c>
      <c r="L1230" s="118" t="str">
        <f>VLOOKUP(B1230,辅助信息!E:J,6,FALSE)</f>
        <v>控制炉批号尽量少,优先安排达钢,提前联系到场规格及数量</v>
      </c>
      <c r="M1230" s="99">
        <v>45779</v>
      </c>
      <c r="O1230" s="66">
        <f ca="1" t="shared" si="51"/>
        <v>0</v>
      </c>
      <c r="P1230" s="66">
        <f ca="1" t="shared" si="52"/>
        <v>4</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7">
        <v>45774</v>
      </c>
      <c r="D1231" s="118" t="str">
        <f>VLOOKUP(B1231,辅助信息!E:K,7,FALSE)</f>
        <v>JWDDCD2025011400164</v>
      </c>
      <c r="E1231" s="118" t="str">
        <f>VLOOKUP(F1231,辅助信息!A:B,2,FALSE)</f>
        <v>螺纹钢</v>
      </c>
      <c r="F1231" s="47" t="s">
        <v>130</v>
      </c>
      <c r="G1231" s="43">
        <v>3</v>
      </c>
      <c r="H1231" s="119">
        <f>_xlfn.XLOOKUP(C1231&amp;F1231&amp;I1231&amp;J1231,'[1]2025年已发货'!$F:$F&amp;'[1]2025年已发货'!$C:$C&amp;'[1]2025年已发货'!$G:$G&amp;'[1]2025年已发货'!$H:$H,'[1]2025年已发货'!$E:$E,"未发货")</f>
        <v>3</v>
      </c>
      <c r="I1231" s="118" t="str">
        <f>VLOOKUP(B1231,辅助信息!E:I,3,FALSE)</f>
        <v>（商投建工达州中医药科技园-1工区）达州市通川区达州中医药职业学院犀牛大道北段</v>
      </c>
      <c r="J1231" s="118" t="str">
        <f>VLOOKUP(B1231,辅助信息!E:I,4,FALSE)</f>
        <v>程黄刚</v>
      </c>
      <c r="K1231" s="118">
        <f>VLOOKUP(J1231,辅助信息!H:I,2,FALSE)</f>
        <v>15108211617</v>
      </c>
      <c r="L1231" s="118" t="str">
        <f>VLOOKUP(B1231,辅助信息!E:J,6,FALSE)</f>
        <v>控制炉批号尽量少,优先安排达钢,提前联系到场规格及数量</v>
      </c>
      <c r="M1231" s="99">
        <v>45779</v>
      </c>
      <c r="O1231" s="66">
        <f ca="1" t="shared" si="51"/>
        <v>0</v>
      </c>
      <c r="P1231" s="66">
        <f ca="1" t="shared" si="52"/>
        <v>4</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7">
        <v>45774</v>
      </c>
      <c r="D1232" s="118" t="str">
        <f>VLOOKUP(B1232,辅助信息!E:K,7,FALSE)</f>
        <v>JWDDCD2025011400164</v>
      </c>
      <c r="E1232" s="118" t="str">
        <f>VLOOKUP(F1232,辅助信息!A:B,2,FALSE)</f>
        <v>螺纹钢</v>
      </c>
      <c r="F1232" s="47" t="s">
        <v>33</v>
      </c>
      <c r="G1232" s="43">
        <v>15</v>
      </c>
      <c r="H1232" s="119">
        <f>_xlfn.XLOOKUP(C1232&amp;F1232&amp;I1232&amp;J1232,'[1]2025年已发货'!$F:$F&amp;'[1]2025年已发货'!$C:$C&amp;'[1]2025年已发货'!$G:$G&amp;'[1]2025年已发货'!$H:$H,'[1]2025年已发货'!$E:$E,"未发货")</f>
        <v>13</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9">
        <v>45779</v>
      </c>
      <c r="O1232" s="66">
        <f ca="1" t="shared" si="51"/>
        <v>0</v>
      </c>
      <c r="P1232" s="66">
        <f ca="1" t="shared" si="52"/>
        <v>4</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7">
        <v>45774</v>
      </c>
      <c r="D1233" s="118" t="str">
        <f>VLOOKUP(B1233,辅助信息!E:K,7,FALSE)</f>
        <v>JWDDCD2025011400164</v>
      </c>
      <c r="E1233" s="118" t="str">
        <f>VLOOKUP(F1233,辅助信息!A:B,2,FALSE)</f>
        <v>螺纹钢</v>
      </c>
      <c r="F1233" s="47" t="s">
        <v>28</v>
      </c>
      <c r="G1233" s="43">
        <v>9</v>
      </c>
      <c r="H1233" s="119">
        <f>_xlfn.XLOOKUP(C1233&amp;F1233&amp;I1233&amp;J1233,'[1]2025年已发货'!$F:$F&amp;'[1]2025年已发货'!$C:$C&amp;'[1]2025年已发货'!$G:$G&amp;'[1]2025年已发货'!$H:$H,'[1]2025年已发货'!$E:$E,"未发货")</f>
        <v>9</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9">
        <v>45779</v>
      </c>
      <c r="O1233" s="66">
        <f ca="1" t="shared" si="51"/>
        <v>0</v>
      </c>
      <c r="P1233" s="66">
        <f ca="1" t="shared" si="52"/>
        <v>4</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91" t="s">
        <v>47</v>
      </c>
      <c r="C1234" s="92">
        <v>45774</v>
      </c>
      <c r="D1234" s="122" t="str">
        <f>VLOOKUP(B1234,辅助信息!E:K,7,FALSE)</f>
        <v>JWDDCD2025011400164</v>
      </c>
      <c r="E1234" s="122" t="str">
        <f>VLOOKUP(F1234,辅助信息!A:B,2,FALSE)</f>
        <v>螺纹钢</v>
      </c>
      <c r="F1234" s="91" t="s">
        <v>18</v>
      </c>
      <c r="G1234" s="93">
        <v>9</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9">
        <v>45779</v>
      </c>
      <c r="O1234" s="66">
        <f ca="1" t="shared" si="51"/>
        <v>0</v>
      </c>
      <c r="P1234" s="66">
        <f ca="1" t="shared" si="52"/>
        <v>4</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4"/>
      <c r="B1235" s="47" t="s">
        <v>64</v>
      </c>
      <c r="C1235" s="77">
        <v>45773</v>
      </c>
      <c r="D1235" s="123" t="str">
        <f>VLOOKUP(B1235,辅助信息!E:K,7,FALSE)</f>
        <v>JWDDCD2024102400111</v>
      </c>
      <c r="E1235" s="118" t="str">
        <f>VLOOKUP(F1235,辅助信息!A:B,2,FALSE)</f>
        <v>盘螺</v>
      </c>
      <c r="F1235" s="47" t="s">
        <v>26</v>
      </c>
      <c r="G1235" s="43">
        <v>9</v>
      </c>
      <c r="H1235" s="124" t="str">
        <f>_xlfn.XLOOKUP(C1235&amp;F1235&amp;I1235&amp;J1235,'[1]2025年已发货'!$F:$F&amp;'[1]2025年已发货'!$C:$C&amp;'[1]2025年已发货'!$G:$G&amp;'[1]2025年已发货'!$H:$H,'[1]2025年已发货'!$E:$E,"未发货")</f>
        <v>未发货</v>
      </c>
      <c r="I1235" s="118" t="str">
        <f>VLOOKUP(B1235,辅助信息!E:I,3,FALSE)</f>
        <v>（五冶达州国道542项目-三工区桥梁3工段）四川省达州市达川区赵固镇水文村原村委会下300米</v>
      </c>
      <c r="J1235" s="118" t="str">
        <f>VLOOKUP(B1235,辅助信息!E:I,4,FALSE)</f>
        <v>李代茂</v>
      </c>
      <c r="K1235" s="118">
        <f>VLOOKUP(J1235,辅助信息!H:I,2,FALSE)</f>
        <v>18302833536</v>
      </c>
      <c r="L1235" s="46" t="str">
        <f>VLOOKUP(B1235,辅助信息!E:J,6,FALSE)</f>
        <v>五冶建设送货单,送货车型9.6米,装货前联系收货人核实到场规格,没提前告知进场规格现场不给予接收</v>
      </c>
      <c r="M1235" s="99">
        <v>45773</v>
      </c>
      <c r="O1235" s="66">
        <f ca="1" t="shared" ref="O1235:O1272" si="53">IF(OR(M1235="",N1235&lt;&gt;""),"",MAX(M1235-TODAY(),0))</f>
        <v>0</v>
      </c>
      <c r="P1235" s="66">
        <f ca="1" t="shared" ref="P1235:P1298" si="54">IF(M1235="","",IF(N1235&lt;&gt;"",MAX(N1235-M1235,0),IF(TODAY()&gt;M1235,TODAY()-M1235,0)))</f>
        <v>10</v>
      </c>
      <c r="Q1235" s="67" t="str">
        <f>VLOOKUP(B1235,辅助信息!E:M,9,FALSE)</f>
        <v>ZTWM-CDGS-XS-2024-0181-五冶天府-国道542项目（二批次）</v>
      </c>
      <c r="R1235" s="67" t="str">
        <f>_xlfn._xlws.FILTER(辅助信息!D:D,辅助信息!E:E=B1235)</f>
        <v>五冶达州国道542项目</v>
      </c>
    </row>
    <row r="1236" hidden="1" spans="1:18">
      <c r="A1236" s="94"/>
      <c r="B1236" s="47" t="s">
        <v>64</v>
      </c>
      <c r="C1236" s="77">
        <v>45773</v>
      </c>
      <c r="D1236" s="125" t="str">
        <f>VLOOKUP(B1236,辅助信息!E:K,7,FALSE)</f>
        <v>JWDDCD2024102400111</v>
      </c>
      <c r="E1236" s="118" t="str">
        <f>VLOOKUP(F1236,辅助信息!A:B,2,FALSE)</f>
        <v>螺纹钢</v>
      </c>
      <c r="F1236" s="47" t="s">
        <v>27</v>
      </c>
      <c r="G1236" s="43">
        <v>6</v>
      </c>
      <c r="H1236" s="124" t="str">
        <f>_xlfn.XLOOKUP(C1236&amp;F1236&amp;I1236&amp;J1236,'[1]2025年已发货'!$F:$F&amp;'[1]2025年已发货'!$C:$C&amp;'[1]2025年已发货'!$G:$G&amp;'[1]2025年已发货'!$H:$H,'[1]2025年已发货'!$E:$E,"未发货")</f>
        <v>未发货</v>
      </c>
      <c r="I1236" s="118" t="str">
        <f>VLOOKUP(B1236,辅助信息!E:I,3,FALSE)</f>
        <v>（五冶达州国道542项目-三工区桥梁3工段）四川省达州市达川区赵固镇水文村原村委会下300米</v>
      </c>
      <c r="J1236" s="118" t="str">
        <f>VLOOKUP(B1236,辅助信息!E:I,4,FALSE)</f>
        <v>李代茂</v>
      </c>
      <c r="K1236" s="118">
        <f>VLOOKUP(J1236,辅助信息!H:I,2,FALSE)</f>
        <v>18302833536</v>
      </c>
      <c r="L1236" s="46" t="str">
        <f>VLOOKUP(B1236,辅助信息!E:J,6,FALSE)</f>
        <v>五冶建设送货单,送货车型9.6米,装货前联系收货人核实到场规格,没提前告知进场规格现场不给予接收</v>
      </c>
      <c r="M1236" s="99">
        <v>45773</v>
      </c>
      <c r="O1236" s="66">
        <f ca="1" t="shared" si="53"/>
        <v>0</v>
      </c>
      <c r="P1236" s="66">
        <f ca="1" t="shared" si="54"/>
        <v>10</v>
      </c>
      <c r="Q1236" s="67" t="str">
        <f>VLOOKUP(B1236,辅助信息!E:M,9,FALSE)</f>
        <v>ZTWM-CDGS-XS-2024-0181-五冶天府-国道542项目（二批次）</v>
      </c>
      <c r="R1236" s="67" t="str">
        <f>_xlfn._xlws.FILTER(辅助信息!D:D,辅助信息!E:E=B1236)</f>
        <v>五冶达州国道542项目</v>
      </c>
    </row>
    <row r="1237" hidden="1" spans="1:18">
      <c r="A1237" s="94"/>
      <c r="B1237" s="47" t="s">
        <v>64</v>
      </c>
      <c r="C1237" s="77">
        <v>45773</v>
      </c>
      <c r="D1237" s="125" t="str">
        <f>VLOOKUP(B1237,辅助信息!E:K,7,FALSE)</f>
        <v>JWDDCD2024102400111</v>
      </c>
      <c r="E1237" s="118" t="str">
        <f>VLOOKUP(F1237,辅助信息!A:B,2,FALSE)</f>
        <v>螺纹钢</v>
      </c>
      <c r="F1237" s="47" t="s">
        <v>19</v>
      </c>
      <c r="G1237" s="43">
        <v>21</v>
      </c>
      <c r="H1237" s="124" t="str">
        <f>_xlfn.XLOOKUP(C1237&amp;F1237&amp;I1237&amp;J1237,'[1]2025年已发货'!$F:$F&amp;'[1]2025年已发货'!$C:$C&amp;'[1]2025年已发货'!$G:$G&amp;'[1]2025年已发货'!$H:$H,'[1]2025年已发货'!$E:$E,"未发货")</f>
        <v>未发货</v>
      </c>
      <c r="I1237" s="118" t="str">
        <f>VLOOKUP(B1237,辅助信息!E:I,3,FALSE)</f>
        <v>（五冶达州国道542项目-三工区桥梁3工段）四川省达州市达川区赵固镇水文村原村委会下300米</v>
      </c>
      <c r="J1237" s="118" t="str">
        <f>VLOOKUP(B1237,辅助信息!E:I,4,FALSE)</f>
        <v>李代茂</v>
      </c>
      <c r="K1237" s="118">
        <f>VLOOKUP(J1237,辅助信息!H:I,2,FALSE)</f>
        <v>18302833536</v>
      </c>
      <c r="L1237" s="46" t="str">
        <f>VLOOKUP(B1237,辅助信息!E:J,6,FALSE)</f>
        <v>五冶建设送货单,送货车型9.6米,装货前联系收货人核实到场规格,没提前告知进场规格现场不给予接收</v>
      </c>
      <c r="M1237" s="99">
        <v>45773</v>
      </c>
      <c r="O1237" s="66">
        <f ca="1" t="shared" si="53"/>
        <v>0</v>
      </c>
      <c r="P1237" s="66">
        <f ca="1" t="shared" si="54"/>
        <v>10</v>
      </c>
      <c r="Q1237" s="67" t="str">
        <f>VLOOKUP(B1237,辅助信息!E:M,9,FALSE)</f>
        <v>ZTWM-CDGS-XS-2024-0181-五冶天府-国道542项目（二批次）</v>
      </c>
      <c r="R1237" s="67" t="str">
        <f>_xlfn._xlws.FILTER(辅助信息!D:D,辅助信息!E:E=B1237)</f>
        <v>五冶达州国道542项目</v>
      </c>
    </row>
    <row r="1238" hidden="1" spans="1:18">
      <c r="A1238" s="94"/>
      <c r="B1238" s="47" t="s">
        <v>64</v>
      </c>
      <c r="C1238" s="77">
        <v>45773</v>
      </c>
      <c r="D1238" s="125" t="str">
        <f>VLOOKUP(B1238,辅助信息!E:K,7,FALSE)</f>
        <v>JWDDCD2024102400111</v>
      </c>
      <c r="E1238" s="118" t="str">
        <f>VLOOKUP(F1238,辅助信息!A:B,2,FALSE)</f>
        <v>螺纹钢</v>
      </c>
      <c r="F1238" s="47" t="s">
        <v>65</v>
      </c>
      <c r="G1238" s="43">
        <v>12</v>
      </c>
      <c r="H1238" s="124" t="str">
        <f>_xlfn.XLOOKUP(C1238&amp;F1238&amp;I1238&amp;J1238,'[1]2025年已发货'!$F:$F&amp;'[1]2025年已发货'!$C:$C&amp;'[1]2025年已发货'!$G:$G&amp;'[1]2025年已发货'!$H:$H,'[1]2025年已发货'!$E:$E,"未发货")</f>
        <v>未发货</v>
      </c>
      <c r="I1238" s="118" t="str">
        <f>VLOOKUP(B1238,辅助信息!E:I,3,FALSE)</f>
        <v>（五冶达州国道542项目-三工区桥梁3工段）四川省达州市达川区赵固镇水文村原村委会下300米</v>
      </c>
      <c r="J1238" s="118" t="str">
        <f>VLOOKUP(B1238,辅助信息!E:I,4,FALSE)</f>
        <v>李代茂</v>
      </c>
      <c r="K1238" s="118">
        <f>VLOOKUP(J1238,辅助信息!H:I,2,FALSE)</f>
        <v>18302833536</v>
      </c>
      <c r="L1238" s="46" t="str">
        <f>VLOOKUP(B1238,辅助信息!E:J,6,FALSE)</f>
        <v>五冶建设送货单,送货车型9.6米,装货前联系收货人核实到场规格,没提前告知进场规格现场不给予接收</v>
      </c>
      <c r="M1238" s="99">
        <v>45773</v>
      </c>
      <c r="O1238" s="66">
        <f ca="1" t="shared" si="53"/>
        <v>0</v>
      </c>
      <c r="P1238" s="66">
        <f ca="1" t="shared" si="54"/>
        <v>10</v>
      </c>
      <c r="Q1238" s="67" t="str">
        <f>VLOOKUP(B1238,辅助信息!E:M,9,FALSE)</f>
        <v>ZTWM-CDGS-XS-2024-0181-五冶天府-国道542项目（二批次）</v>
      </c>
      <c r="R1238" s="67" t="str">
        <f>_xlfn._xlws.FILTER(辅助信息!D:D,辅助信息!E:E=B1238)</f>
        <v>五冶达州国道542项目</v>
      </c>
    </row>
    <row r="1239" hidden="1" spans="1:18">
      <c r="A1239" s="94"/>
      <c r="B1239" s="47" t="s">
        <v>64</v>
      </c>
      <c r="C1239" s="77">
        <v>45773</v>
      </c>
      <c r="D1239" s="125" t="str">
        <f>VLOOKUP(B1239,辅助信息!E:K,7,FALSE)</f>
        <v>JWDDCD2024102400111</v>
      </c>
      <c r="E1239" s="118" t="str">
        <f>VLOOKUP(F1239,辅助信息!A:B,2,FALSE)</f>
        <v>螺纹钢</v>
      </c>
      <c r="F1239" s="47" t="s">
        <v>52</v>
      </c>
      <c r="G1239" s="43">
        <v>15</v>
      </c>
      <c r="H1239" s="124" t="str">
        <f>_xlfn.XLOOKUP(C1239&amp;F1239&amp;I1239&amp;J1239,'[1]2025年已发货'!$F:$F&amp;'[1]2025年已发货'!$C:$C&amp;'[1]2025年已发货'!$G:$G&amp;'[1]2025年已发货'!$H:$H,'[1]2025年已发货'!$E:$E,"未发货")</f>
        <v>未发货</v>
      </c>
      <c r="I1239" s="118" t="str">
        <f>VLOOKUP(B1239,辅助信息!E:I,3,FALSE)</f>
        <v>（五冶达州国道542项目-三工区桥梁3工段）四川省达州市达川区赵固镇水文村原村委会下300米</v>
      </c>
      <c r="J1239" s="118" t="str">
        <f>VLOOKUP(B1239,辅助信息!E:I,4,FALSE)</f>
        <v>李代茂</v>
      </c>
      <c r="K1239" s="118">
        <f>VLOOKUP(J1239,辅助信息!H:I,2,FALSE)</f>
        <v>18302833536</v>
      </c>
      <c r="L1239" s="46" t="str">
        <f>VLOOKUP(B1239,辅助信息!E:J,6,FALSE)</f>
        <v>五冶建设送货单,送货车型9.6米,装货前联系收货人核实到场规格,没提前告知进场规格现场不给予接收</v>
      </c>
      <c r="M1239" s="99">
        <v>45773</v>
      </c>
      <c r="O1239" s="66">
        <f ca="1" t="shared" si="53"/>
        <v>0</v>
      </c>
      <c r="P1239" s="66">
        <f ca="1" t="shared" si="54"/>
        <v>10</v>
      </c>
      <c r="Q1239" s="67" t="str">
        <f>VLOOKUP(B1239,辅助信息!E:M,9,FALSE)</f>
        <v>ZTWM-CDGS-XS-2024-0181-五冶天府-国道542项目（二批次）</v>
      </c>
      <c r="R1239" s="67" t="str">
        <f>_xlfn._xlws.FILTER(辅助信息!D:D,辅助信息!E:E=B1239)</f>
        <v>五冶达州国道542项目</v>
      </c>
    </row>
    <row r="1240" hidden="1" spans="1:18">
      <c r="A1240" s="94"/>
      <c r="B1240" s="47" t="s">
        <v>70</v>
      </c>
      <c r="C1240" s="77">
        <v>45773</v>
      </c>
      <c r="D1240" s="125" t="str">
        <f>VLOOKUP(B1240,辅助信息!E:K,7,FALSE)</f>
        <v>JWDDCD2024102400111</v>
      </c>
      <c r="E1240" s="118" t="str">
        <f>VLOOKUP(F1240,辅助信息!A:B,2,FALSE)</f>
        <v>螺纹钢</v>
      </c>
      <c r="F1240" s="47" t="s">
        <v>27</v>
      </c>
      <c r="G1240" s="43">
        <v>8</v>
      </c>
      <c r="H1240" s="124" t="str">
        <f>_xlfn.XLOOKUP(C1240&amp;F1240&amp;I1240&amp;J1240,'[1]2025年已发货'!$F:$F&amp;'[1]2025年已发货'!$C:$C&amp;'[1]2025年已发货'!$G:$G&amp;'[1]2025年已发货'!$H:$H,'[1]2025年已发货'!$E:$E,"未发货")</f>
        <v>未发货</v>
      </c>
      <c r="I1240" s="118" t="str">
        <f>VLOOKUP(B1240,辅助信息!E:I,3,FALSE)</f>
        <v>（五冶达州国道542项目-一工区路基二工段）四川省达州市达川区石桥镇列宁街熊家营</v>
      </c>
      <c r="J1240" s="118" t="str">
        <f>VLOOKUP(B1240,辅助信息!E:I,4,FALSE)</f>
        <v>黄纯益</v>
      </c>
      <c r="K1240" s="118">
        <f>VLOOKUP(J1240,辅助信息!H:I,2,FALSE)</f>
        <v>13518257339</v>
      </c>
      <c r="L1240" s="46" t="str">
        <f>VLOOKUP(B1240,辅助信息!E:J,6,FALSE)</f>
        <v>五冶建设送货单,送货车型13米(不要高栏车),装货前联系收货人核实到场规格,没提前告知进场规格现场不给予接收</v>
      </c>
      <c r="M1240" s="99">
        <v>45773</v>
      </c>
      <c r="O1240" s="66">
        <f ca="1" t="shared" si="53"/>
        <v>0</v>
      </c>
      <c r="P1240" s="66">
        <f ca="1" t="shared" si="54"/>
        <v>10</v>
      </c>
      <c r="Q1240" s="67" t="str">
        <f>VLOOKUP(B1240,辅助信息!E:M,9,FALSE)</f>
        <v>ZTWM-CDGS-XS-2024-0181-五冶天府-国道542项目（二批次）</v>
      </c>
      <c r="R1240" s="67" t="str">
        <f>_xlfn._xlws.FILTER(辅助信息!D:D,辅助信息!E:E=B1240)</f>
        <v>五冶达州国道542项目</v>
      </c>
    </row>
    <row r="1241" hidden="1" spans="1:18">
      <c r="A1241" s="94"/>
      <c r="B1241" s="47" t="s">
        <v>87</v>
      </c>
      <c r="C1241" s="77">
        <v>45773</v>
      </c>
      <c r="D1241" s="125" t="str">
        <f>VLOOKUP(B1241,辅助信息!E:K,7,FALSE)</f>
        <v>JWDDCD2024102400111</v>
      </c>
      <c r="E1241" s="118" t="str">
        <f>VLOOKUP(F1241,辅助信息!A:B,2,FALSE)</f>
        <v>螺纹钢</v>
      </c>
      <c r="F1241" s="47" t="s">
        <v>27</v>
      </c>
      <c r="G1241" s="43">
        <v>24</v>
      </c>
      <c r="H1241" s="124" t="str">
        <f>_xlfn.XLOOKUP(C1241&amp;F1241&amp;I1241&amp;J1241,'[1]2025年已发货'!$F:$F&amp;'[1]2025年已发货'!$C:$C&amp;'[1]2025年已发货'!$G:$G&amp;'[1]2025年已发货'!$H:$H,'[1]2025年已发货'!$E:$E,"未发货")</f>
        <v>未发货</v>
      </c>
      <c r="I1241" s="118" t="str">
        <f>VLOOKUP(B1241,辅助信息!E:I,3,FALSE)</f>
        <v>（五冶达州国道542项目-一工区桥梁二工段）四川省达州市达川区达川区石梯镇石成村</v>
      </c>
      <c r="J1241" s="118" t="str">
        <f>VLOOKUP(B1241,辅助信息!E:I,4,FALSE)</f>
        <v>夏树彬</v>
      </c>
      <c r="K1241" s="118">
        <f>VLOOKUP(J1241,辅助信息!H:I,2,FALSE)</f>
        <v>13518183653</v>
      </c>
      <c r="L1241" s="46" t="str">
        <f>VLOOKUP(B1241,辅助信息!E:J,6,FALSE)</f>
        <v>五冶建设送货单,送货车型9.6米,装货前联系收货人核实到场规格,没提前告知进场规格现场不给予接收</v>
      </c>
      <c r="M1241" s="99">
        <v>45773</v>
      </c>
      <c r="O1241" s="66">
        <f ca="1" t="shared" si="53"/>
        <v>0</v>
      </c>
      <c r="P1241" s="66">
        <f ca="1" t="shared" si="54"/>
        <v>10</v>
      </c>
      <c r="Q1241" s="67" t="str">
        <f>VLOOKUP(B1241,辅助信息!E:M,9,FALSE)</f>
        <v>ZTWM-CDGS-XS-2024-0181-五冶天府-国道542项目（二批次）</v>
      </c>
      <c r="R1241" s="67" t="str">
        <f>_xlfn._xlws.FILTER(辅助信息!D:D,辅助信息!E:E=B1241)</f>
        <v>五冶达州国道542项目</v>
      </c>
    </row>
    <row r="1242" hidden="1" spans="1:18">
      <c r="A1242" s="94"/>
      <c r="B1242" s="47" t="s">
        <v>87</v>
      </c>
      <c r="C1242" s="77">
        <v>45773</v>
      </c>
      <c r="D1242" s="125" t="str">
        <f>VLOOKUP(B1242,辅助信息!E:K,7,FALSE)</f>
        <v>JWDDCD2024102400111</v>
      </c>
      <c r="E1242" s="118" t="str">
        <f>VLOOKUP(F1242,辅助信息!A:B,2,FALSE)</f>
        <v>螺纹钢</v>
      </c>
      <c r="F1242" s="47" t="s">
        <v>19</v>
      </c>
      <c r="G1242" s="43">
        <v>12</v>
      </c>
      <c r="H1242" s="124" t="str">
        <f>_xlfn.XLOOKUP(C1242&amp;F1242&amp;I1242&amp;J1242,'[1]2025年已发货'!$F:$F&amp;'[1]2025年已发货'!$C:$C&amp;'[1]2025年已发货'!$G:$G&amp;'[1]2025年已发货'!$H:$H,'[1]2025年已发货'!$E:$E,"未发货")</f>
        <v>未发货</v>
      </c>
      <c r="I1242" s="118" t="str">
        <f>VLOOKUP(B1242,辅助信息!E:I,3,FALSE)</f>
        <v>（五冶达州国道542项目-一工区桥梁二工段）四川省达州市达川区达川区石梯镇石成村</v>
      </c>
      <c r="J1242" s="118" t="str">
        <f>VLOOKUP(B1242,辅助信息!E:I,4,FALSE)</f>
        <v>夏树彬</v>
      </c>
      <c r="K1242" s="118">
        <f>VLOOKUP(J1242,辅助信息!H:I,2,FALSE)</f>
        <v>13518183653</v>
      </c>
      <c r="L1242" s="46" t="str">
        <f>VLOOKUP(B1242,辅助信息!E:J,6,FALSE)</f>
        <v>五冶建设送货单,送货车型9.6米,装货前联系收货人核实到场规格,没提前告知进场规格现场不给予接收</v>
      </c>
      <c r="M1242" s="99">
        <v>45773</v>
      </c>
      <c r="O1242" s="66">
        <f ca="1" t="shared" si="53"/>
        <v>0</v>
      </c>
      <c r="P1242" s="66">
        <f ca="1" t="shared" si="54"/>
        <v>10</v>
      </c>
      <c r="Q1242" s="67" t="str">
        <f>VLOOKUP(B1242,辅助信息!E:M,9,FALSE)</f>
        <v>ZTWM-CDGS-XS-2024-0181-五冶天府-国道542项目（二批次）</v>
      </c>
      <c r="R1242" s="67" t="str">
        <f>_xlfn._xlws.FILTER(辅助信息!D:D,辅助信息!E:E=B1242)</f>
        <v>五冶达州国道542项目</v>
      </c>
    </row>
    <row r="1243" hidden="1" spans="1:18">
      <c r="A1243" s="94"/>
      <c r="B1243" s="47" t="s">
        <v>29</v>
      </c>
      <c r="C1243" s="77">
        <v>45773</v>
      </c>
      <c r="D1243" s="125" t="str">
        <f>VLOOKUP(B1243,辅助信息!E:K,7,FALSE)</f>
        <v>JWDDCD2024102400111</v>
      </c>
      <c r="E1243" s="118" t="str">
        <f>VLOOKUP(F1243,辅助信息!A:B,2,FALSE)</f>
        <v>螺纹钢</v>
      </c>
      <c r="F1243" s="47" t="s">
        <v>28</v>
      </c>
      <c r="G1243" s="43">
        <v>27</v>
      </c>
      <c r="H1243" s="124" t="str">
        <f>_xlfn.XLOOKUP(C1243&amp;F1243&amp;I1243&amp;J1243,'[1]2025年已发货'!$F:$F&amp;'[1]2025年已发货'!$C:$C&amp;'[1]2025年已发货'!$G:$G&amp;'[1]2025年已发货'!$H:$H,'[1]2025年已发货'!$E:$E,"未发货")</f>
        <v>未发货</v>
      </c>
      <c r="I1243" s="118" t="str">
        <f>VLOOKUP(B1243,辅助信息!E:I,3,FALSE)</f>
        <v>（五冶达州国道542项目-二工区黄家湾隧道工段）四川省达州市达川区赵固镇黄家坡</v>
      </c>
      <c r="J1243" s="118" t="str">
        <f>VLOOKUP(B1243,辅助信息!E:I,4,FALSE)</f>
        <v>罗永方</v>
      </c>
      <c r="K1243" s="118">
        <f>VLOOKUP(J1243,辅助信息!H:I,2,FALSE)</f>
        <v>13551450899</v>
      </c>
      <c r="L1243" s="46" t="str">
        <f>VLOOKUP(B1243,辅助信息!E:J,6,FALSE)</f>
        <v>五冶建设送货单,4份材质书,送货车型9.6米,装货前联系收货人核实到场规格,没提前告知进场规格现场不给予接收</v>
      </c>
      <c r="M1243" s="99">
        <v>45773</v>
      </c>
      <c r="O1243" s="66">
        <f ca="1" t="shared" si="53"/>
        <v>0</v>
      </c>
      <c r="P1243" s="66">
        <f ca="1" t="shared" si="54"/>
        <v>10</v>
      </c>
      <c r="Q1243" s="67" t="str">
        <f>VLOOKUP(B1243,辅助信息!E:M,9,FALSE)</f>
        <v>ZTWM-CDGS-XS-2024-0181-五冶天府-国道542项目（二批次）</v>
      </c>
      <c r="R1243" s="67" t="str">
        <f>_xlfn._xlws.FILTER(辅助信息!D:D,辅助信息!E:E=B1243)</f>
        <v>五冶达州国道542项目</v>
      </c>
    </row>
    <row r="1244" hidden="1" spans="1:18">
      <c r="A1244" s="94"/>
      <c r="B1244" s="47" t="s">
        <v>78</v>
      </c>
      <c r="C1244" s="77">
        <v>45773</v>
      </c>
      <c r="D1244" s="125" t="str">
        <f>VLOOKUP(B1244,辅助信息!E:K,7,FALSE)</f>
        <v>JWDDCD2024102400111</v>
      </c>
      <c r="E1244" s="118" t="str">
        <f>VLOOKUP(F1244,辅助信息!A:B,2,FALSE)</f>
        <v>螺纹钢</v>
      </c>
      <c r="F1244" s="47" t="s">
        <v>27</v>
      </c>
      <c r="G1244" s="43">
        <v>3</v>
      </c>
      <c r="H1244" s="124" t="str">
        <f>_xlfn.XLOOKUP(C1244&amp;F1244&amp;I1244&amp;J1244,'[1]2025年已发货'!$F:$F&amp;'[1]2025年已发货'!$C:$C&amp;'[1]2025年已发货'!$G:$G&amp;'[1]2025年已发货'!$H:$H,'[1]2025年已发货'!$E:$E,"未发货")</f>
        <v>未发货</v>
      </c>
      <c r="I1244" s="118" t="str">
        <f>VLOOKUP(B1244,辅助信息!E:I,3,FALSE)</f>
        <v>（五冶达州国道542项目-二工区巴河特大桥工段-4号墩）达州市达川区桥湾镇陈余村</v>
      </c>
      <c r="J1244" s="118" t="str">
        <f>VLOOKUP(B1244,辅助信息!E:I,4,FALSE)</f>
        <v>谭福中</v>
      </c>
      <c r="K1244" s="118">
        <f>VLOOKUP(J1244,辅助信息!H:I,2,FALSE)</f>
        <v>15828538619</v>
      </c>
      <c r="L1244" s="46" t="str">
        <f>VLOOKUP(B1244,辅助信息!E:J,6,FALSE)</f>
        <v>五冶建设送货单,4份材质书,送货车型9.6米,装货前联系收货人核实到场规格,没提前告知进场规格现场不给予接收</v>
      </c>
      <c r="M1244" s="99">
        <v>45773</v>
      </c>
      <c r="O1244" s="66">
        <f ca="1" t="shared" si="53"/>
        <v>0</v>
      </c>
      <c r="P1244" s="66">
        <f ca="1" t="shared" si="54"/>
        <v>10</v>
      </c>
      <c r="Q1244" s="67" t="str">
        <f>VLOOKUP(B1244,辅助信息!E:M,9,FALSE)</f>
        <v>ZTWM-CDGS-XS-2024-0181-五冶天府-国道542项目（二批次）</v>
      </c>
      <c r="R1244" s="67" t="str">
        <f>_xlfn._xlws.FILTER(辅助信息!D:D,辅助信息!E:E=B1244)</f>
        <v>五冶达州国道542项目</v>
      </c>
    </row>
    <row r="1245" hidden="1" spans="1:18">
      <c r="A1245" s="94"/>
      <c r="B1245" s="47" t="s">
        <v>78</v>
      </c>
      <c r="C1245" s="77">
        <v>45773</v>
      </c>
      <c r="D1245" s="125" t="str">
        <f>VLOOKUP(B1245,辅助信息!E:K,7,FALSE)</f>
        <v>JWDDCD2024102400111</v>
      </c>
      <c r="E1245" s="118" t="str">
        <f>VLOOKUP(F1245,辅助信息!A:B,2,FALSE)</f>
        <v>螺纹钢</v>
      </c>
      <c r="F1245" s="47" t="s">
        <v>33</v>
      </c>
      <c r="G1245" s="43">
        <v>30</v>
      </c>
      <c r="H1245" s="124" t="str">
        <f>_xlfn.XLOOKUP(C1245&amp;F1245&amp;I1245&amp;J1245,'[1]2025年已发货'!$F:$F&amp;'[1]2025年已发货'!$C:$C&amp;'[1]2025年已发货'!$G:$G&amp;'[1]2025年已发货'!$H:$H,'[1]2025年已发货'!$E:$E,"未发货")</f>
        <v>未发货</v>
      </c>
      <c r="I1245" s="118" t="str">
        <f>VLOOKUP(B1245,辅助信息!E:I,3,FALSE)</f>
        <v>（五冶达州国道542项目-二工区巴河特大桥工段-4号墩）达州市达川区桥湾镇陈余村</v>
      </c>
      <c r="J1245" s="118" t="str">
        <f>VLOOKUP(B1245,辅助信息!E:I,4,FALSE)</f>
        <v>谭福中</v>
      </c>
      <c r="K1245" s="118">
        <f>VLOOKUP(J1245,辅助信息!H:I,2,FALSE)</f>
        <v>15828538619</v>
      </c>
      <c r="L1245" s="46" t="str">
        <f>VLOOKUP(B1245,辅助信息!E:J,6,FALSE)</f>
        <v>五冶建设送货单,4份材质书,送货车型9.6米,装货前联系收货人核实到场规格,没提前告知进场规格现场不给予接收</v>
      </c>
      <c r="M1245" s="99">
        <v>45773</v>
      </c>
      <c r="O1245" s="66">
        <f ca="1" t="shared" si="53"/>
        <v>0</v>
      </c>
      <c r="P1245" s="66">
        <f ca="1" t="shared" si="54"/>
        <v>10</v>
      </c>
      <c r="Q1245" s="67" t="str">
        <f>VLOOKUP(B1245,辅助信息!E:M,9,FALSE)</f>
        <v>ZTWM-CDGS-XS-2024-0181-五冶天府-国道542项目（二批次）</v>
      </c>
      <c r="R1245" s="67" t="str">
        <f>_xlfn._xlws.FILTER(辅助信息!D:D,辅助信息!E:E=B1245)</f>
        <v>五冶达州国道542项目</v>
      </c>
    </row>
    <row r="1246" hidden="1" spans="1:18">
      <c r="A1246" s="84"/>
      <c r="B1246" s="47" t="s">
        <v>78</v>
      </c>
      <c r="C1246" s="77">
        <v>45773</v>
      </c>
      <c r="D1246" s="125" t="str">
        <f>VLOOKUP(B1246,辅助信息!E:K,7,FALSE)</f>
        <v>JWDDCD2024102400111</v>
      </c>
      <c r="E1246" s="118" t="str">
        <f>VLOOKUP(F1246,辅助信息!A:B,2,FALSE)</f>
        <v>螺纹钢</v>
      </c>
      <c r="F1246" s="47" t="s">
        <v>28</v>
      </c>
      <c r="G1246" s="43">
        <v>3</v>
      </c>
      <c r="H1246" s="124" t="str">
        <f>_xlfn.XLOOKUP(C1246&amp;F1246&amp;I1246&amp;J1246,'[1]2025年已发货'!$F:$F&amp;'[1]2025年已发货'!$C:$C&amp;'[1]2025年已发货'!$G:$G&amp;'[1]2025年已发货'!$H:$H,'[1]2025年已发货'!$E:$E,"未发货")</f>
        <v>未发货</v>
      </c>
      <c r="I1246" s="118" t="str">
        <f>VLOOKUP(B1246,辅助信息!E:I,3,FALSE)</f>
        <v>（五冶达州国道542项目-二工区巴河特大桥工段-4号墩）达州市达川区桥湾镇陈余村</v>
      </c>
      <c r="J1246" s="118" t="str">
        <f>VLOOKUP(B1246,辅助信息!E:I,4,FALSE)</f>
        <v>谭福中</v>
      </c>
      <c r="K1246" s="118">
        <f>VLOOKUP(J1246,辅助信息!H:I,2,FALSE)</f>
        <v>15828538619</v>
      </c>
      <c r="L1246" s="46" t="str">
        <f>VLOOKUP(B1246,辅助信息!E:J,6,FALSE)</f>
        <v>五冶建设送货单,4份材质书,送货车型9.6米,装货前联系收货人核实到场规格,没提前告知进场规格现场不给予接收</v>
      </c>
      <c r="M1246" s="99">
        <v>45773</v>
      </c>
      <c r="O1246" s="66">
        <f ca="1" t="shared" si="53"/>
        <v>0</v>
      </c>
      <c r="P1246" s="66">
        <f ca="1" t="shared" si="54"/>
        <v>10</v>
      </c>
      <c r="Q1246" s="67" t="str">
        <f>VLOOKUP(B1246,辅助信息!E:M,9,FALSE)</f>
        <v>ZTWM-CDGS-XS-2024-0181-五冶天府-国道542项目（二批次）</v>
      </c>
      <c r="R1246" s="67" t="str">
        <f>_xlfn._xlws.FILTER(辅助信息!D:D,辅助信息!E:E=B1246)</f>
        <v>五冶达州国道542项目</v>
      </c>
    </row>
    <row r="1247" hidden="1" spans="1:18">
      <c r="A1247" s="84"/>
      <c r="B1247" s="47" t="s">
        <v>54</v>
      </c>
      <c r="C1247" s="77">
        <v>45773</v>
      </c>
      <c r="D1247" s="125" t="str">
        <f>VLOOKUP(B1247,辅助信息!E:K,7,FALSE)</f>
        <v>JWDDCD2024102400111</v>
      </c>
      <c r="E1247" s="118" t="str">
        <f>VLOOKUP(F1247,辅助信息!A:B,2,FALSE)</f>
        <v>螺纹钢</v>
      </c>
      <c r="F1247" s="47" t="s">
        <v>27</v>
      </c>
      <c r="G1247" s="43">
        <v>26</v>
      </c>
      <c r="H1247" s="124" t="str">
        <f>_xlfn.XLOOKUP(C1247&amp;F1247&amp;I1247&amp;J1247,'[1]2025年已发货'!$F:$F&amp;'[1]2025年已发货'!$C:$C&amp;'[1]2025年已发货'!$G:$G&amp;'[1]2025年已发货'!$H:$H,'[1]2025年已发货'!$E:$E,"未发货")</f>
        <v>未发货</v>
      </c>
      <c r="I1247" s="118" t="str">
        <f>VLOOKUP(B1247,辅助信息!E:I,3,FALSE)</f>
        <v>（五冶达州国道542项目-二工区巴河特大桥工段-5号墩）四川省达州市达川区石梯镇固家村村民委员会</v>
      </c>
      <c r="J1247" s="118" t="str">
        <f>VLOOKUP(B1247,辅助信息!E:I,4,FALSE)</f>
        <v>谭福中</v>
      </c>
      <c r="K1247" s="118">
        <f>VLOOKUP(J1247,辅助信息!H:I,2,FALSE)</f>
        <v>15828538619</v>
      </c>
      <c r="L1247" s="46" t="str">
        <f>VLOOKUP(B1247,辅助信息!E:J,6,FALSE)</f>
        <v>五冶建设送货单,4份材质书,送货车型13米,装货前联系收货人核实到场规格,没提前告知进场规格现场不给予接收</v>
      </c>
      <c r="M1247" s="99">
        <v>45773</v>
      </c>
      <c r="O1247" s="66">
        <f ca="1" t="shared" si="53"/>
        <v>0</v>
      </c>
      <c r="P1247" s="66">
        <f ca="1" t="shared" si="54"/>
        <v>10</v>
      </c>
      <c r="Q1247" s="67" t="str">
        <f>VLOOKUP(B1247,辅助信息!E:M,9,FALSE)</f>
        <v>ZTWM-CDGS-XS-2024-0181-五冶天府-国道542项目（二批次）</v>
      </c>
      <c r="R1247" s="67" t="str">
        <f>_xlfn._xlws.FILTER(辅助信息!D:D,辅助信息!E:E=B1247)</f>
        <v>五冶达州国道542项目</v>
      </c>
    </row>
    <row r="1248" hidden="1" spans="1:18">
      <c r="A1248" s="84"/>
      <c r="B1248" s="47" t="s">
        <v>54</v>
      </c>
      <c r="C1248" s="77">
        <v>45773</v>
      </c>
      <c r="D1248" s="125" t="str">
        <f>VLOOKUP(B1248,辅助信息!E:K,7,FALSE)</f>
        <v>JWDDCD2024102400111</v>
      </c>
      <c r="E1248" s="118" t="str">
        <f>VLOOKUP(F1248,辅助信息!A:B,2,FALSE)</f>
        <v>螺纹钢</v>
      </c>
      <c r="F1248" s="47" t="s">
        <v>32</v>
      </c>
      <c r="G1248" s="43">
        <v>33</v>
      </c>
      <c r="H1248" s="124" t="str">
        <f>_xlfn.XLOOKUP(C1248&amp;F1248&amp;I1248&amp;J1248,'[1]2025年已发货'!$F:$F&amp;'[1]2025年已发货'!$C:$C&amp;'[1]2025年已发货'!$G:$G&amp;'[1]2025年已发货'!$H:$H,'[1]2025年已发货'!$E:$E,"未发货")</f>
        <v>未发货</v>
      </c>
      <c r="I1248" s="118" t="str">
        <f>VLOOKUP(B1248,辅助信息!E:I,3,FALSE)</f>
        <v>（五冶达州国道542项目-二工区巴河特大桥工段-5号墩）四川省达州市达川区石梯镇固家村村民委员会</v>
      </c>
      <c r="J1248" s="118" t="str">
        <f>VLOOKUP(B1248,辅助信息!E:I,4,FALSE)</f>
        <v>谭福中</v>
      </c>
      <c r="K1248" s="118">
        <f>VLOOKUP(J1248,辅助信息!H:I,2,FALSE)</f>
        <v>15828538619</v>
      </c>
      <c r="L1248" s="46" t="str">
        <f>VLOOKUP(B1248,辅助信息!E:J,6,FALSE)</f>
        <v>五冶建设送货单,4份材质书,送货车型13米,装货前联系收货人核实到场规格,没提前告知进场规格现场不给予接收</v>
      </c>
      <c r="M1248" s="99">
        <v>45773</v>
      </c>
      <c r="O1248" s="66">
        <f ca="1" t="shared" si="53"/>
        <v>0</v>
      </c>
      <c r="P1248" s="66">
        <f ca="1" t="shared" si="54"/>
        <v>10</v>
      </c>
      <c r="Q1248" s="67" t="str">
        <f>VLOOKUP(B1248,辅助信息!E:M,9,FALSE)</f>
        <v>ZTWM-CDGS-XS-2024-0181-五冶天府-国道542项目（二批次）</v>
      </c>
      <c r="R1248" s="67" t="str">
        <f>_xlfn._xlws.FILTER(辅助信息!D:D,辅助信息!E:E=B1248)</f>
        <v>五冶达州国道542项目</v>
      </c>
    </row>
    <row r="1249" hidden="1" spans="1:18">
      <c r="A1249" s="84"/>
      <c r="B1249" s="47" t="s">
        <v>54</v>
      </c>
      <c r="C1249" s="77">
        <v>45773</v>
      </c>
      <c r="D1249" s="125" t="str">
        <f>VLOOKUP(B1249,辅助信息!E:K,7,FALSE)</f>
        <v>JWDDCD2024102400111</v>
      </c>
      <c r="E1249" s="118" t="str">
        <f>VLOOKUP(F1249,辅助信息!A:B,2,FALSE)</f>
        <v>螺纹钢</v>
      </c>
      <c r="F1249" s="47" t="s">
        <v>33</v>
      </c>
      <c r="G1249" s="43">
        <v>70</v>
      </c>
      <c r="H1249" s="124" t="str">
        <f>_xlfn.XLOOKUP(C1249&amp;F1249&amp;I1249&amp;J1249,'[1]2025年已发货'!$F:$F&amp;'[1]2025年已发货'!$C:$C&amp;'[1]2025年已发货'!$G:$G&amp;'[1]2025年已发货'!$H:$H,'[1]2025年已发货'!$E:$E,"未发货")</f>
        <v>未发货</v>
      </c>
      <c r="I1249" s="118" t="str">
        <f>VLOOKUP(B1249,辅助信息!E:I,3,FALSE)</f>
        <v>（五冶达州国道542项目-二工区巴河特大桥工段-5号墩）四川省达州市达川区石梯镇固家村村民委员会</v>
      </c>
      <c r="J1249" s="118" t="str">
        <f>VLOOKUP(B1249,辅助信息!E:I,4,FALSE)</f>
        <v>谭福中</v>
      </c>
      <c r="K1249" s="118">
        <f>VLOOKUP(J1249,辅助信息!H:I,2,FALSE)</f>
        <v>15828538619</v>
      </c>
      <c r="L1249" s="46" t="str">
        <f>VLOOKUP(B1249,辅助信息!E:J,6,FALSE)</f>
        <v>五冶建设送货单,4份材质书,送货车型13米,装货前联系收货人核实到场规格,没提前告知进场规格现场不给予接收</v>
      </c>
      <c r="M1249" s="99">
        <v>45773</v>
      </c>
      <c r="O1249" s="66">
        <f ca="1" t="shared" si="53"/>
        <v>0</v>
      </c>
      <c r="P1249" s="66">
        <f ca="1" t="shared" si="54"/>
        <v>10</v>
      </c>
      <c r="Q1249" s="67" t="str">
        <f>VLOOKUP(B1249,辅助信息!E:M,9,FALSE)</f>
        <v>ZTWM-CDGS-XS-2024-0181-五冶天府-国道542项目（二批次）</v>
      </c>
      <c r="R1249" s="67" t="str">
        <f>_xlfn._xlws.FILTER(辅助信息!D:D,辅助信息!E:E=B1249)</f>
        <v>五冶达州国道542项目</v>
      </c>
    </row>
    <row r="1250" hidden="1" spans="1:18">
      <c r="A1250" s="84"/>
      <c r="B1250" s="47" t="s">
        <v>54</v>
      </c>
      <c r="C1250" s="77">
        <v>45773</v>
      </c>
      <c r="D1250" s="125" t="str">
        <f>VLOOKUP(B1250,辅助信息!E:K,7,FALSE)</f>
        <v>JWDDCD2024102400111</v>
      </c>
      <c r="E1250" s="118" t="str">
        <f>VLOOKUP(F1250,辅助信息!A:B,2,FALSE)</f>
        <v>螺纹钢</v>
      </c>
      <c r="F1250" s="47" t="s">
        <v>28</v>
      </c>
      <c r="G1250" s="43">
        <v>33</v>
      </c>
      <c r="H1250" s="124"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（五冶达州国道542项目-二工区巴河特大桥工段-5号墩）四川省达州市达川区石梯镇固家村村民委员会</v>
      </c>
      <c r="J1250" s="118" t="str">
        <f>VLOOKUP(B1250,辅助信息!E:I,4,FALSE)</f>
        <v>谭福中</v>
      </c>
      <c r="K1250" s="118">
        <f>VLOOKUP(J1250,辅助信息!H:I,2,FALSE)</f>
        <v>15828538619</v>
      </c>
      <c r="L1250" s="46" t="str">
        <f>VLOOKUP(B1250,辅助信息!E:J,6,FALSE)</f>
        <v>五冶建设送货单,4份材质书,送货车型13米,装货前联系收货人核实到场规格,没提前告知进场规格现场不给予接收</v>
      </c>
      <c r="M1250" s="99">
        <v>45773</v>
      </c>
      <c r="O1250" s="66">
        <f ca="1" t="shared" si="53"/>
        <v>0</v>
      </c>
      <c r="P1250" s="66">
        <f ca="1" t="shared" si="54"/>
        <v>10</v>
      </c>
      <c r="Q1250" s="67" t="str">
        <f>VLOOKUP(B1250,辅助信息!E:M,9,FALSE)</f>
        <v>ZTWM-CDGS-XS-2024-0181-五冶天府-国道542项目（二批次）</v>
      </c>
      <c r="R1250" s="67" t="str">
        <f>_xlfn._xlws.FILTER(辅助信息!D:D,辅助信息!E:E=B1250)</f>
        <v>五冶达州国道542项目</v>
      </c>
    </row>
    <row r="1251" hidden="1" spans="1:18">
      <c r="A1251" s="84"/>
      <c r="B1251" s="47" t="s">
        <v>54</v>
      </c>
      <c r="C1251" s="77">
        <v>45773</v>
      </c>
      <c r="D1251" s="125" t="str">
        <f>VLOOKUP(B1251,辅助信息!E:K,7,FALSE)</f>
        <v>JWDDCD2024102400111</v>
      </c>
      <c r="E1251" s="118" t="str">
        <f>VLOOKUP(F1251,辅助信息!A:B,2,FALSE)</f>
        <v>螺纹钢</v>
      </c>
      <c r="F1251" s="47" t="s">
        <v>18</v>
      </c>
      <c r="G1251" s="43">
        <v>3</v>
      </c>
      <c r="H1251" s="124"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（五冶达州国道542项目-二工区巴河特大桥工段-5号墩）四川省达州市达川区石梯镇固家村村民委员会</v>
      </c>
      <c r="J1251" s="118" t="str">
        <f>VLOOKUP(B1251,辅助信息!E:I,4,FALSE)</f>
        <v>谭福中</v>
      </c>
      <c r="K1251" s="118">
        <f>VLOOKUP(J1251,辅助信息!H:I,2,FALSE)</f>
        <v>15828538619</v>
      </c>
      <c r="L1251" s="46" t="str">
        <f>VLOOKUP(B1251,辅助信息!E:J,6,FALSE)</f>
        <v>五冶建设送货单,4份材质书,送货车型13米,装货前联系收货人核实到场规格,没提前告知进场规格现场不给予接收</v>
      </c>
      <c r="M1251" s="99">
        <v>45773</v>
      </c>
      <c r="O1251" s="66">
        <f ca="1" t="shared" si="53"/>
        <v>0</v>
      </c>
      <c r="P1251" s="66">
        <f ca="1" t="shared" si="54"/>
        <v>10</v>
      </c>
      <c r="Q1251" s="67" t="str">
        <f>VLOOKUP(B1251,辅助信息!E:M,9,FALSE)</f>
        <v>ZTWM-CDGS-XS-2024-0181-五冶天府-国道542项目（二批次）</v>
      </c>
      <c r="R1251" s="67" t="str">
        <f>_xlfn._xlws.FILTER(辅助信息!D:D,辅助信息!E:E=B1251)</f>
        <v>五冶达州国道542项目</v>
      </c>
    </row>
    <row r="1252" hidden="1" spans="1:18">
      <c r="A1252" s="126"/>
      <c r="B1252" s="47" t="s">
        <v>54</v>
      </c>
      <c r="C1252" s="77">
        <v>45773</v>
      </c>
      <c r="D1252" s="125" t="str">
        <f>VLOOKUP(B1252,辅助信息!E:K,7,FALSE)</f>
        <v>JWDDCD2024102400111</v>
      </c>
      <c r="E1252" s="118" t="str">
        <f>VLOOKUP(F1252,辅助信息!A:B,2,FALSE)</f>
        <v>螺纹钢</v>
      </c>
      <c r="F1252" s="47" t="s">
        <v>65</v>
      </c>
      <c r="G1252" s="43">
        <v>18.8</v>
      </c>
      <c r="H1252" s="119"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（五冶达州国道542项目-二工区巴河特大桥工段-5号墩）四川省达州市达川区石梯镇固家村村民委员会</v>
      </c>
      <c r="J1252" s="118" t="str">
        <f>VLOOKUP(B1252,辅助信息!E:I,4,FALSE)</f>
        <v>谭福中</v>
      </c>
      <c r="K1252" s="118">
        <f>VLOOKUP(J1252,辅助信息!H:I,2,FALSE)</f>
        <v>15828538619</v>
      </c>
      <c r="L1252" s="46" t="str">
        <f>VLOOKUP(B1252,辅助信息!E:J,6,FALSE)</f>
        <v>五冶建设送货单,4份材质书,送货车型13米,装货前联系收货人核实到场规格,没提前告知进场规格现场不给予接收</v>
      </c>
      <c r="M1252" s="99">
        <v>45773</v>
      </c>
      <c r="O1252" s="66">
        <f ca="1" t="shared" si="53"/>
        <v>0</v>
      </c>
      <c r="P1252" s="66">
        <f ca="1" t="shared" si="54"/>
        <v>10</v>
      </c>
      <c r="Q1252" s="67" t="str">
        <f>VLOOKUP(B1252,辅助信息!E:M,9,FALSE)</f>
        <v>ZTWM-CDGS-XS-2024-0181-五冶天府-国道542项目（二批次）</v>
      </c>
      <c r="R1252" s="67" t="str">
        <f>_xlfn._xlws.FILTER(辅助信息!D:D,辅助信息!E:E=B1252)</f>
        <v>五冶达州国道542项目</v>
      </c>
    </row>
    <row r="1253" hidden="1" spans="1:18">
      <c r="A1253" s="126"/>
      <c r="B1253" s="47" t="s">
        <v>74</v>
      </c>
      <c r="C1253" s="77">
        <v>45773</v>
      </c>
      <c r="D1253" s="125" t="str">
        <f>VLOOKUP(B1253,辅助信息!E:K,7,FALSE)</f>
        <v>JWDDCD2024102400111</v>
      </c>
      <c r="E1253" s="118" t="str">
        <f>VLOOKUP(F1253,辅助信息!A:B,2,FALSE)</f>
        <v>螺纹钢</v>
      </c>
      <c r="F1253" s="47" t="s">
        <v>19</v>
      </c>
      <c r="G1253" s="43">
        <v>20</v>
      </c>
      <c r="H1253" s="119" t="str">
        <f>_xlfn.XLOOKUP(C1253&amp;F1253&amp;I1253&amp;J1253,'[1]2025年已发货'!$F:$F&amp;'[1]2025年已发货'!$C:$C&amp;'[1]2025年已发货'!$G:$G&amp;'[1]2025年已发货'!$H:$H,'[1]2025年已发货'!$E:$E,"未发货")</f>
        <v>未发货</v>
      </c>
      <c r="I1253" s="118" t="str">
        <f>VLOOKUP(B1253,辅助信息!E:I,3,FALSE)</f>
        <v>（五冶达州国道542项目-桥梁4标）四川省达州市达川区大堰镇双井村</v>
      </c>
      <c r="J1253" s="118" t="str">
        <f>VLOOKUP(B1253,辅助信息!E:I,4,FALSE)</f>
        <v>吴志强</v>
      </c>
      <c r="K1253" s="118">
        <f>VLOOKUP(J1253,辅助信息!H:I,2,FALSE)</f>
        <v>18820030907</v>
      </c>
      <c r="L1253" s="46" t="str">
        <f>VLOOKUP(B1253,辅助信息!E:J,6,FALSE)</f>
        <v>五冶建设送货单,送货车型13米,装货前联系收货人核实到场规格,没提前告知进场规格现场不给予接收</v>
      </c>
      <c r="M1253" s="99">
        <v>45773</v>
      </c>
      <c r="O1253" s="66">
        <f ca="1" t="shared" si="53"/>
        <v>0</v>
      </c>
      <c r="P1253" s="66">
        <f ca="1" t="shared" si="54"/>
        <v>10</v>
      </c>
      <c r="Q1253" s="67" t="str">
        <f>VLOOKUP(B1253,辅助信息!E:M,9,FALSE)</f>
        <v>ZTWM-CDGS-XS-2024-0181-五冶天府-国道542项目（二批次）</v>
      </c>
      <c r="R1253" s="67" t="str">
        <f>_xlfn._xlws.FILTER(辅助信息!D:D,辅助信息!E:E=B1253)</f>
        <v>五冶达州国道542项目</v>
      </c>
    </row>
    <row r="1254" hidden="1" spans="1:18">
      <c r="A1254" s="126"/>
      <c r="B1254" s="47" t="s">
        <v>74</v>
      </c>
      <c r="C1254" s="77">
        <v>45773</v>
      </c>
      <c r="D1254" s="125" t="str">
        <f>VLOOKUP(B1254,辅助信息!E:K,7,FALSE)</f>
        <v>JWDDCD2024102400111</v>
      </c>
      <c r="E1254" s="118" t="str">
        <f>VLOOKUP(F1254,辅助信息!A:B,2,FALSE)</f>
        <v>螺纹钢</v>
      </c>
      <c r="F1254" s="47" t="s">
        <v>65</v>
      </c>
      <c r="G1254" s="43">
        <v>30</v>
      </c>
      <c r="H1254" s="119" t="str">
        <f>_xlfn.XLOOKUP(C1254&amp;F1254&amp;I1254&amp;J1254,'[1]2025年已发货'!$F:$F&amp;'[1]2025年已发货'!$C:$C&amp;'[1]2025年已发货'!$G:$G&amp;'[1]2025年已发货'!$H:$H,'[1]2025年已发货'!$E:$E,"未发货")</f>
        <v>未发货</v>
      </c>
      <c r="I1254" s="118" t="str">
        <f>VLOOKUP(B1254,辅助信息!E:I,3,FALSE)</f>
        <v>（五冶达州国道542项目-桥梁4标）四川省达州市达川区大堰镇双井村</v>
      </c>
      <c r="J1254" s="118" t="str">
        <f>VLOOKUP(B1254,辅助信息!E:I,4,FALSE)</f>
        <v>吴志强</v>
      </c>
      <c r="K1254" s="118">
        <f>VLOOKUP(J1254,辅助信息!H:I,2,FALSE)</f>
        <v>18820030907</v>
      </c>
      <c r="L1254" s="46" t="str">
        <f>VLOOKUP(B1254,辅助信息!E:J,6,FALSE)</f>
        <v>五冶建设送货单,送货车型13米,装货前联系收货人核实到场规格,没提前告知进场规格现场不给予接收</v>
      </c>
      <c r="M1254" s="99">
        <v>45773</v>
      </c>
      <c r="O1254" s="66">
        <f ca="1" t="shared" si="53"/>
        <v>0</v>
      </c>
      <c r="P1254" s="66">
        <f ca="1" t="shared" si="54"/>
        <v>10</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7">
        <v>45774</v>
      </c>
      <c r="D1255" s="118" t="str">
        <f>VLOOKUP(B1255,辅助信息!E:K,7,FALSE)</f>
        <v>ZTWM-CDGS-YL-20240814-001</v>
      </c>
      <c r="E1255" s="118" t="str">
        <f>VLOOKUP(F1255,辅助信息!A:B,2,FALSE)</f>
        <v>螺纹钢</v>
      </c>
      <c r="F1255" s="47" t="s">
        <v>19</v>
      </c>
      <c r="G1255" s="43">
        <v>15</v>
      </c>
      <c r="H1255" s="119" t="str">
        <f>_xlfn.XLOOKUP(C1255&amp;F1255&amp;I1255&amp;J1255,'[1]2025年已发货'!$F:$F&amp;'[1]2025年已发货'!$C:$C&amp;'[1]2025年已发货'!$G:$G&amp;'[1]2025年已发货'!$H:$H,'[1]2025年已发货'!$E:$E,"未发货")</f>
        <v>未发货</v>
      </c>
      <c r="I1255" s="118" t="str">
        <f>VLOOKUP(B1255,辅助信息!E:I,3,FALSE)</f>
        <v>（华西简阳西城嘉苑）四川省成都市简阳市简城街道高屋村</v>
      </c>
      <c r="J1255" s="118" t="str">
        <f>VLOOKUP(B1255,辅助信息!E:I,4,FALSE)</f>
        <v>张瀚镭</v>
      </c>
      <c r="K1255" s="118">
        <f>VLOOKUP(J1255,辅助信息!H:I,2,FALSE)</f>
        <v>15884666220</v>
      </c>
      <c r="L1255" s="46" t="str">
        <f>VLOOKUP(B1255,辅助信息!E:J,6,FALSE)</f>
        <v>优先威钢发货,我方卸车,新老国标钢厂不加价可直发</v>
      </c>
      <c r="M1255" s="99">
        <v>45775</v>
      </c>
      <c r="O1255" s="66">
        <f ca="1" t="shared" si="53"/>
        <v>0</v>
      </c>
      <c r="P1255" s="66">
        <f ca="1" t="shared" si="54"/>
        <v>8</v>
      </c>
      <c r="Q1255" s="67" t="str">
        <f>VLOOKUP(B1255,辅助信息!E:M,9,FALSE)</f>
        <v>ZTWM-CDGS-XS-2024-0030-华西集采-简州大道</v>
      </c>
      <c r="R1255" s="67" t="str">
        <f>_xlfn._xlws.FILTER(辅助信息!D:D,辅助信息!E:E=B1255)</f>
        <v>华西简阳西城嘉苑</v>
      </c>
    </row>
    <row r="1256" hidden="1" spans="2:18">
      <c r="B1256" s="47" t="s">
        <v>81</v>
      </c>
      <c r="C1256" s="77">
        <v>45774</v>
      </c>
      <c r="D1256" s="118" t="str">
        <f>VLOOKUP(B1256,辅助信息!E:K,7,FALSE)</f>
        <v>ZTWM-CDGS-YL-20240814-001</v>
      </c>
      <c r="E1256" s="118" t="str">
        <f>VLOOKUP(F1256,辅助信息!A:B,2,FALSE)</f>
        <v>螺纹钢</v>
      </c>
      <c r="F1256" s="47" t="s">
        <v>32</v>
      </c>
      <c r="G1256" s="43">
        <v>40</v>
      </c>
      <c r="H1256" s="119" t="str">
        <f>_xlfn.XLOOKUP(C1256&amp;F1256&amp;I1256&amp;J1256,'[1]2025年已发货'!$F:$F&amp;'[1]2025年已发货'!$C:$C&amp;'[1]2025年已发货'!$G:$G&amp;'[1]2025年已发货'!$H:$H,'[1]2025年已发货'!$E:$E,"未发货")</f>
        <v>未发货</v>
      </c>
      <c r="I1256" s="118" t="str">
        <f>VLOOKUP(B1256,辅助信息!E:I,3,FALSE)</f>
        <v>（华西简阳西城嘉苑）四川省成都市简阳市简城街道高屋村</v>
      </c>
      <c r="J1256" s="118" t="str">
        <f>VLOOKUP(B1256,辅助信息!E:I,4,FALSE)</f>
        <v>张瀚镭</v>
      </c>
      <c r="K1256" s="118">
        <f>VLOOKUP(J1256,辅助信息!H:I,2,FALSE)</f>
        <v>15884666220</v>
      </c>
      <c r="L1256" s="46" t="str">
        <f>VLOOKUP(B1256,辅助信息!E:J,6,FALSE)</f>
        <v>优先威钢发货,我方卸车,新老国标钢厂不加价可直发</v>
      </c>
      <c r="M1256" s="99">
        <v>45775</v>
      </c>
      <c r="O1256" s="66">
        <f ca="1" t="shared" si="53"/>
        <v>0</v>
      </c>
      <c r="P1256" s="66">
        <f ca="1" t="shared" si="54"/>
        <v>8</v>
      </c>
      <c r="Q1256" s="67" t="str">
        <f>VLOOKUP(B1256,辅助信息!E:M,9,FALSE)</f>
        <v>ZTWM-CDGS-XS-2024-0030-华西集采-简州大道</v>
      </c>
      <c r="R1256" s="67" t="str">
        <f>_xlfn._xlws.FILTER(辅助信息!D:D,辅助信息!E:E=B1256)</f>
        <v>华西简阳西城嘉苑</v>
      </c>
    </row>
    <row r="1257" hidden="1" spans="2:18">
      <c r="B1257" s="47" t="s">
        <v>81</v>
      </c>
      <c r="C1257" s="77">
        <v>45774</v>
      </c>
      <c r="D1257" s="118" t="str">
        <f>VLOOKUP(B1257,辅助信息!E:K,7,FALSE)</f>
        <v>ZTWM-CDGS-YL-20240814-001</v>
      </c>
      <c r="E1257" s="118" t="str">
        <f>VLOOKUP(F1257,辅助信息!A:B,2,FALSE)</f>
        <v>螺纹钢</v>
      </c>
      <c r="F1257" s="47" t="s">
        <v>30</v>
      </c>
      <c r="G1257" s="43">
        <v>15</v>
      </c>
      <c r="H1257" s="119" t="str">
        <f>_xlfn.XLOOKUP(C1257&amp;F1257&amp;I1257&amp;J1257,'[1]2025年已发货'!$F:$F&amp;'[1]2025年已发货'!$C:$C&amp;'[1]2025年已发货'!$G:$G&amp;'[1]2025年已发货'!$H:$H,'[1]2025年已发货'!$E:$E,"未发货")</f>
        <v>未发货</v>
      </c>
      <c r="I1257" s="118" t="str">
        <f>VLOOKUP(B1257,辅助信息!E:I,3,FALSE)</f>
        <v>（华西简阳西城嘉苑）四川省成都市简阳市简城街道高屋村</v>
      </c>
      <c r="J1257" s="118" t="str">
        <f>VLOOKUP(B1257,辅助信息!E:I,4,FALSE)</f>
        <v>张瀚镭</v>
      </c>
      <c r="K1257" s="118">
        <f>VLOOKUP(J1257,辅助信息!H:I,2,FALSE)</f>
        <v>15884666220</v>
      </c>
      <c r="L1257" s="46" t="str">
        <f>VLOOKUP(B1257,辅助信息!E:J,6,FALSE)</f>
        <v>优先威钢发货,我方卸车,新老国标钢厂不加价可直发</v>
      </c>
      <c r="M1257" s="99">
        <v>45775</v>
      </c>
      <c r="O1257" s="66">
        <f ca="1" t="shared" si="53"/>
        <v>0</v>
      </c>
      <c r="P1257" s="66">
        <f ca="1" t="shared" si="54"/>
        <v>8</v>
      </c>
      <c r="Q1257" s="67" t="str">
        <f>VLOOKUP(B1257,辅助信息!E:M,9,FALSE)</f>
        <v>ZTWM-CDGS-XS-2024-0030-华西集采-简州大道</v>
      </c>
      <c r="R1257" s="67" t="str">
        <f>_xlfn._xlws.FILTER(辅助信息!D:D,辅助信息!E:E=B1257)</f>
        <v>华西简阳西城嘉苑</v>
      </c>
    </row>
    <row r="1258" hidden="1" spans="2:18">
      <c r="B1258" s="47" t="s">
        <v>132</v>
      </c>
      <c r="C1258" s="77">
        <v>45774</v>
      </c>
      <c r="D1258" s="118" t="str">
        <f>VLOOKUP(B1258,辅助信息!E:K,7,FALSE)</f>
        <v>JWDDCD2025042900072</v>
      </c>
      <c r="E1258" s="118" t="str">
        <f>VLOOKUP(F1258,辅助信息!A:B,2,FALSE)</f>
        <v>盘螺</v>
      </c>
      <c r="F1258" s="47" t="s">
        <v>40</v>
      </c>
      <c r="G1258" s="43">
        <v>20</v>
      </c>
      <c r="H1258" s="119">
        <f>_xlfn.XLOOKUP(C1258&amp;F1258&amp;I1258&amp;J1258,'[1]2025年已发货'!$F:$F&amp;'[1]2025年已发货'!$C:$C&amp;'[1]2025年已发货'!$G:$G&amp;'[1]2025年已发货'!$H:$H,'[1]2025年已发货'!$E:$E,"未发货")</f>
        <v>20</v>
      </c>
      <c r="I1258" s="118" t="str">
        <f>VLOOKUP(B1258,辅助信息!E:I,3,FALSE)</f>
        <v>(宜宾兴港三江新区长江工业园建设项目-9#厂房)宜宾市翠屏区宜宾汽车零部件配套产业基地(纬五路南)</v>
      </c>
      <c r="J1258" s="118" t="str">
        <f>VLOOKUP(B1258,辅助信息!E:I,4,FALSE)</f>
        <v>严石林</v>
      </c>
      <c r="K1258" s="118">
        <f>VLOOKUP(J1258,辅助信息!H:I,2,FALSE)</f>
        <v>15924731822</v>
      </c>
      <c r="L1258" s="46" t="str">
        <f>VLOOKUP(B1258,辅助信息!E:J,6,FALSE)</f>
        <v>装货前联系收货人核实到场规格，货物最下面用方木垫下方便卸货</v>
      </c>
      <c r="M1258" s="99">
        <v>45775</v>
      </c>
      <c r="O1258" s="66">
        <f ca="1" t="shared" si="53"/>
        <v>0</v>
      </c>
      <c r="P1258" s="66">
        <f ca="1" t="shared" si="54"/>
        <v>8</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7">
        <v>45774</v>
      </c>
      <c r="D1259" s="118" t="str">
        <f>VLOOKUP(B1259,辅助信息!E:K,7,FALSE)</f>
        <v>JWDDCD2025042900072</v>
      </c>
      <c r="E1259" s="118" t="str">
        <f>VLOOKUP(F1259,辅助信息!A:B,2,FALSE)</f>
        <v>盘螺</v>
      </c>
      <c r="F1259" s="47" t="s">
        <v>41</v>
      </c>
      <c r="G1259" s="43">
        <v>15</v>
      </c>
      <c r="H1259" s="119">
        <f>_xlfn.XLOOKUP(C1259&amp;F1259&amp;I1259&amp;J1259,'[1]2025年已发货'!$F:$F&amp;'[1]2025年已发货'!$C:$C&amp;'[1]2025年已发货'!$G:$G&amp;'[1]2025年已发货'!$H:$H,'[1]2025年已发货'!$E:$E,"未发货")</f>
        <v>15</v>
      </c>
      <c r="I1259" s="118" t="str">
        <f>VLOOKUP(B1259,辅助信息!E:I,3,FALSE)</f>
        <v>(宜宾兴港三江新区长江工业园建设项目-9#厂房)宜宾市翠屏区宜宾汽车零部件配套产业基地(纬五路南)</v>
      </c>
      <c r="J1259" s="118" t="str">
        <f>VLOOKUP(B1259,辅助信息!E:I,4,FALSE)</f>
        <v>严石林</v>
      </c>
      <c r="K1259" s="118">
        <f>VLOOKUP(J1259,辅助信息!H:I,2,FALSE)</f>
        <v>15924731822</v>
      </c>
      <c r="L1259" s="46" t="str">
        <f>VLOOKUP(B1259,辅助信息!E:J,6,FALSE)</f>
        <v>装货前联系收货人核实到场规格，货物最下面用方木垫下方便卸货</v>
      </c>
      <c r="M1259" s="99">
        <v>45775</v>
      </c>
      <c r="O1259" s="66">
        <f ca="1" t="shared" si="53"/>
        <v>0</v>
      </c>
      <c r="P1259" s="66">
        <f ca="1" t="shared" si="54"/>
        <v>8</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7">
        <v>45774</v>
      </c>
      <c r="D1260" s="118" t="str">
        <f>VLOOKUP(B1260,辅助信息!E:K,7,FALSE)</f>
        <v>JWDDCD2024121000136</v>
      </c>
      <c r="E1260" s="118" t="str">
        <f>VLOOKUP(F1260,辅助信息!A:B,2,FALSE)</f>
        <v>螺纹钢</v>
      </c>
      <c r="F1260" s="47" t="s">
        <v>32</v>
      </c>
      <c r="G1260" s="43">
        <v>12</v>
      </c>
      <c r="H1260" s="119">
        <f>_xlfn.XLOOKUP(C1260&amp;F1260&amp;I1260&amp;J1260,'[1]2025年已发货'!$F:$F&amp;'[1]2025年已发货'!$C:$C&amp;'[1]2025年已发货'!$G:$G&amp;'[1]2025年已发货'!$H:$H,'[1]2025年已发货'!$E:$E,"未发货")</f>
        <v>12</v>
      </c>
      <c r="I1260" s="118" t="str">
        <f>VLOOKUP(B1260,辅助信息!E:I,3,FALSE)</f>
        <v>（四川商建-射洪城乡一体化项目）遂宁市射洪市忠新幼儿园北侧约220米新溪小区</v>
      </c>
      <c r="J1260" s="118" t="str">
        <f>VLOOKUP(B1260,辅助信息!E:I,4,FALSE)</f>
        <v>柏子刚</v>
      </c>
      <c r="K1260" s="118">
        <f>VLOOKUP(J1260,辅助信息!H:I,2,FALSE)</f>
        <v>15692885305</v>
      </c>
      <c r="L1260" s="46" t="str">
        <f>VLOOKUP(B1260,辅助信息!E:J,6,FALSE)</f>
        <v>提前联系到场规格及数量</v>
      </c>
      <c r="M1260" s="99">
        <v>45775</v>
      </c>
      <c r="O1260" s="66">
        <f ca="1" t="shared" si="53"/>
        <v>0</v>
      </c>
      <c r="P1260" s="66">
        <f ca="1" t="shared" si="54"/>
        <v>8</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7">
        <v>45774</v>
      </c>
      <c r="D1261" s="118" t="str">
        <f>VLOOKUP(B1261,辅助信息!E:K,7,FALSE)</f>
        <v>JWDDCD2024121000136</v>
      </c>
      <c r="E1261" s="118" t="str">
        <f>VLOOKUP(F1261,辅助信息!A:B,2,FALSE)</f>
        <v>螺纹钢</v>
      </c>
      <c r="F1261" s="47" t="s">
        <v>28</v>
      </c>
      <c r="G1261" s="43">
        <v>24</v>
      </c>
      <c r="H1261" s="119">
        <f>_xlfn.XLOOKUP(C1261&amp;F1261&amp;I1261&amp;J1261,'[1]2025年已发货'!$F:$F&amp;'[1]2025年已发货'!$C:$C&amp;'[1]2025年已发货'!$G:$G&amp;'[1]2025年已发货'!$H:$H,'[1]2025年已发货'!$E:$E,"未发货")</f>
        <v>24</v>
      </c>
      <c r="I1261" s="118" t="str">
        <f>VLOOKUP(B1261,辅助信息!E:I,3,FALSE)</f>
        <v>（四川商建-射洪城乡一体化项目）遂宁市射洪市忠新幼儿园北侧约220米新溪小区</v>
      </c>
      <c r="J1261" s="118" t="str">
        <f>VLOOKUP(B1261,辅助信息!E:I,4,FALSE)</f>
        <v>柏子刚</v>
      </c>
      <c r="K1261" s="118">
        <f>VLOOKUP(J1261,辅助信息!H:I,2,FALSE)</f>
        <v>15692885305</v>
      </c>
      <c r="L1261" s="46" t="str">
        <f>VLOOKUP(B1261,辅助信息!E:J,6,FALSE)</f>
        <v>提前联系到场规格及数量</v>
      </c>
      <c r="M1261" s="99">
        <v>45775</v>
      </c>
      <c r="O1261" s="66">
        <f ca="1" t="shared" si="53"/>
        <v>0</v>
      </c>
      <c r="P1261" s="66">
        <f ca="1" t="shared" si="54"/>
        <v>8</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7">
        <v>45774</v>
      </c>
      <c r="D1262" s="118" t="str">
        <f>VLOOKUP(B1262,辅助信息!E:K,7,FALSE)</f>
        <v>JWDDCD2024101600133</v>
      </c>
      <c r="E1262" s="118" t="str">
        <f>VLOOKUP(F1262,辅助信息!A:B,2,FALSE)</f>
        <v>盘螺</v>
      </c>
      <c r="F1262" s="47" t="s">
        <v>40</v>
      </c>
      <c r="G1262" s="43">
        <v>24</v>
      </c>
      <c r="H1262" s="119">
        <f>_xlfn.XLOOKUP(C1262&amp;F1262&amp;I1262&amp;J1262,'[1]2025年已发货'!$F:$F&amp;'[1]2025年已发货'!$C:$C&amp;'[1]2025年已发货'!$G:$G&amp;'[1]2025年已发货'!$H:$H,'[1]2025年已发货'!$E:$E,"未发货")</f>
        <v>9</v>
      </c>
      <c r="I1262" s="118" t="str">
        <f>VLOOKUP(B1262,辅助信息!E:I,3,FALSE)</f>
        <v>（五冶钢构宜宾高县月江镇建设项目）  四川省宜宾市高县月江镇刚记超市斜对面(还阳组团沪碳二期项目)</v>
      </c>
      <c r="J1262" s="118" t="str">
        <f>VLOOKUP(B1262,辅助信息!E:I,4,FALSE)</f>
        <v>张朝亮</v>
      </c>
      <c r="K1262" s="118">
        <f>VLOOKUP(J1262,辅助信息!H:I,2,FALSE)</f>
        <v>15228205853</v>
      </c>
      <c r="L1262" s="46" t="str">
        <f>VLOOKUP(B1262,辅助信息!E:J,6,FALSE)</f>
        <v>提前联系到场规格</v>
      </c>
      <c r="M1262" s="99">
        <v>45775</v>
      </c>
      <c r="O1262" s="66">
        <f ca="1" t="shared" si="53"/>
        <v>0</v>
      </c>
      <c r="P1262" s="66">
        <f ca="1" t="shared" si="54"/>
        <v>8</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7">
        <v>45774</v>
      </c>
      <c r="D1263" s="118" t="str">
        <f>VLOOKUP(B1263,辅助信息!E:K,7,FALSE)</f>
        <v>JWDDCD2024101600133</v>
      </c>
      <c r="E1263" s="118" t="str">
        <f>VLOOKUP(F1263,辅助信息!A:B,2,FALSE)</f>
        <v>盘螺</v>
      </c>
      <c r="F1263" s="47" t="s">
        <v>41</v>
      </c>
      <c r="G1263" s="43">
        <v>24</v>
      </c>
      <c r="H1263" s="119">
        <f>_xlfn.XLOOKUP(C1263&amp;F1263&amp;I1263&amp;J1263,'[1]2025年已发货'!$F:$F&amp;'[1]2025年已发货'!$C:$C&amp;'[1]2025年已发货'!$G:$G&amp;'[1]2025年已发货'!$H:$H,'[1]2025年已发货'!$E:$E,"未发货")</f>
        <v>9</v>
      </c>
      <c r="I1263" s="118" t="str">
        <f>VLOOKUP(B1263,辅助信息!E:I,3,FALSE)</f>
        <v>（五冶钢构宜宾高县月江镇建设项目）  四川省宜宾市高县月江镇刚记超市斜对面(还阳组团沪碳二期项目)</v>
      </c>
      <c r="J1263" s="118" t="str">
        <f>VLOOKUP(B1263,辅助信息!E:I,4,FALSE)</f>
        <v>张朝亮</v>
      </c>
      <c r="K1263" s="118">
        <f>VLOOKUP(J1263,辅助信息!H:I,2,FALSE)</f>
        <v>15228205853</v>
      </c>
      <c r="L1263" s="46" t="str">
        <f>VLOOKUP(B1263,辅助信息!E:J,6,FALSE)</f>
        <v>提前联系到场规格</v>
      </c>
      <c r="M1263" s="99">
        <v>45775</v>
      </c>
      <c r="O1263" s="66">
        <f ca="1" t="shared" si="53"/>
        <v>0</v>
      </c>
      <c r="P1263" s="66">
        <f ca="1" t="shared" si="54"/>
        <v>8</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7">
        <v>45774</v>
      </c>
      <c r="D1264" s="118" t="str">
        <f>VLOOKUP(B1264,辅助信息!E:K,7,FALSE)</f>
        <v>JWDDCD2024101600133</v>
      </c>
      <c r="E1264" s="118" t="str">
        <f>VLOOKUP(F1264,辅助信息!A:B,2,FALSE)</f>
        <v>螺纹钢</v>
      </c>
      <c r="F1264" s="47" t="s">
        <v>32</v>
      </c>
      <c r="G1264" s="43">
        <v>24</v>
      </c>
      <c r="H1264" s="119">
        <f>_xlfn.XLOOKUP(C1264&amp;F1264&amp;I1264&amp;J1264,'[1]2025年已发货'!$F:$F&amp;'[1]2025年已发货'!$C:$C&amp;'[1]2025年已发货'!$G:$G&amp;'[1]2025年已发货'!$H:$H,'[1]2025年已发货'!$E:$E,"未发货")</f>
        <v>18</v>
      </c>
      <c r="I1264" s="118" t="str">
        <f>VLOOKUP(B1264,辅助信息!E:I,3,FALSE)</f>
        <v>（五冶钢构宜宾高县月江镇建设项目）  四川省宜宾市高县月江镇刚记超市斜对面(还阳组团沪碳二期项目)</v>
      </c>
      <c r="J1264" s="118" t="str">
        <f>VLOOKUP(B1264,辅助信息!E:I,4,FALSE)</f>
        <v>张朝亮</v>
      </c>
      <c r="K1264" s="118">
        <f>VLOOKUP(J1264,辅助信息!H:I,2,FALSE)</f>
        <v>15228205853</v>
      </c>
      <c r="L1264" s="46" t="str">
        <f>VLOOKUP(B1264,辅助信息!E:J,6,FALSE)</f>
        <v>提前联系到场规格</v>
      </c>
      <c r="M1264" s="99">
        <v>45775</v>
      </c>
      <c r="O1264" s="66">
        <f ca="1" t="shared" si="53"/>
        <v>0</v>
      </c>
      <c r="P1264" s="66">
        <f ca="1" t="shared" si="54"/>
        <v>8</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8" t="s">
        <v>81</v>
      </c>
      <c r="C1265" s="77">
        <v>45777</v>
      </c>
      <c r="D1265" s="118" t="str">
        <f>VLOOKUP(B1265,辅助信息!E:K,7,FALSE)</f>
        <v>ZTWM-CDGS-YL-20240814-001</v>
      </c>
      <c r="E1265" s="118" t="str">
        <f>VLOOKUP(F1265,辅助信息!A:B,2,FALSE)</f>
        <v>盘螺</v>
      </c>
      <c r="F1265" s="118" t="s">
        <v>26</v>
      </c>
      <c r="G1265" s="118">
        <v>22</v>
      </c>
      <c r="H1265" s="118">
        <v>22</v>
      </c>
      <c r="I1265" s="118" t="str">
        <f>VLOOKUP(B1265,辅助信息!E:I,3,FALSE)</f>
        <v>（华西简阳西城嘉苑）四川省成都市简阳市简城街道高屋村</v>
      </c>
      <c r="J1265" s="118" t="str">
        <f>VLOOKUP(B1265,辅助信息!E:I,4,FALSE)</f>
        <v>张瀚镭</v>
      </c>
      <c r="K1265" s="118">
        <f>VLOOKUP(J1265,辅助信息!H:I,2,FALSE)</f>
        <v>15884666220</v>
      </c>
      <c r="L1265" s="127" t="str">
        <f>VLOOKUP(B1265,辅助信息!E:J,6,FALSE)</f>
        <v>优先威钢发货,我方卸车,新老国标钢厂不加价可直发</v>
      </c>
      <c r="M1265" s="128">
        <v>45769</v>
      </c>
      <c r="N1265" s="129"/>
      <c r="O1265" s="62">
        <f ca="1" t="shared" si="53"/>
        <v>0</v>
      </c>
      <c r="P1265" s="66">
        <f ca="1" t="shared" si="54"/>
        <v>14</v>
      </c>
      <c r="Q1265" s="129" t="str">
        <f>VLOOKUP(B1265,辅助信息!E:M,9,FALSE)</f>
        <v>ZTWM-CDGS-XS-2024-0030-华西集采-简州大道</v>
      </c>
      <c r="R1265" s="132" t="str">
        <f>_xlfn._xlws.FILTER(辅助信息!D:D,辅助信息!E:E=B1265)</f>
        <v>华西简阳西城嘉苑</v>
      </c>
    </row>
    <row r="1266" s="62" customFormat="1" hidden="1" spans="2:18">
      <c r="B1266" s="118" t="s">
        <v>81</v>
      </c>
      <c r="C1266" s="77">
        <v>45777</v>
      </c>
      <c r="D1266" s="118" t="str">
        <f>VLOOKUP(B1266,辅助信息!E:K,7,FALSE)</f>
        <v>ZTWM-CDGS-YL-20240814-001</v>
      </c>
      <c r="E1266" s="118" t="str">
        <f>VLOOKUP(F1266,辅助信息!A:B,2,FALSE)</f>
        <v>螺纹钢</v>
      </c>
      <c r="F1266" s="118" t="s">
        <v>33</v>
      </c>
      <c r="G1266" s="118">
        <v>20</v>
      </c>
      <c r="H1266" s="118">
        <v>20</v>
      </c>
      <c r="I1266" s="118" t="str">
        <f>VLOOKUP(B1266,辅助信息!E:I,3,FALSE)</f>
        <v>（华西简阳西城嘉苑）四川省成都市简阳市简城街道高屋村</v>
      </c>
      <c r="J1266" s="118" t="str">
        <f>VLOOKUP(B1266,辅助信息!E:I,4,FALSE)</f>
        <v>张瀚镭</v>
      </c>
      <c r="K1266" s="118">
        <f>VLOOKUP(J1266,辅助信息!H:I,2,FALSE)</f>
        <v>15884666220</v>
      </c>
      <c r="L1266" s="127" t="str">
        <f>VLOOKUP(B1266,辅助信息!E:J,6,FALSE)</f>
        <v>优先威钢发货,我方卸车,新老国标钢厂不加价可直发</v>
      </c>
      <c r="M1266" s="128">
        <v>45769</v>
      </c>
      <c r="N1266" s="129"/>
      <c r="O1266" s="62">
        <f ca="1" t="shared" si="53"/>
        <v>0</v>
      </c>
      <c r="P1266" s="66">
        <f ca="1" t="shared" si="54"/>
        <v>14</v>
      </c>
      <c r="Q1266" s="129" t="str">
        <f>VLOOKUP(B1266,辅助信息!E:M,9,FALSE)</f>
        <v>ZTWM-CDGS-XS-2024-0030-华西集采-简州大道</v>
      </c>
      <c r="R1266" s="132" t="str">
        <f>_xlfn._xlws.FILTER(辅助信息!D:D,辅助信息!E:E=B1266)</f>
        <v>华西简阳西城嘉苑</v>
      </c>
    </row>
    <row r="1267" s="34" customFormat="1" hidden="1" spans="1:18">
      <c r="A1267" s="66"/>
      <c r="B1267" s="118" t="s">
        <v>81</v>
      </c>
      <c r="C1267" s="77">
        <v>45777</v>
      </c>
      <c r="D1267" s="118" t="str">
        <f>VLOOKUP(B1267,辅助信息!E:K,7,FALSE)</f>
        <v>ZTWM-CDGS-YL-20240814-001</v>
      </c>
      <c r="E1267" s="118" t="str">
        <f>VLOOKUP(F1267,辅助信息!A:B,2,FALSE)</f>
        <v>螺纹钢</v>
      </c>
      <c r="F1267" s="118" t="s">
        <v>19</v>
      </c>
      <c r="G1267" s="119">
        <v>15</v>
      </c>
      <c r="H1267" s="119">
        <v>15</v>
      </c>
      <c r="I1267" s="118" t="str">
        <f>VLOOKUP(B1267,辅助信息!E:I,3,FALSE)</f>
        <v>（华西简阳西城嘉苑）四川省成都市简阳市简城街道高屋村</v>
      </c>
      <c r="J1267" s="118" t="str">
        <f>VLOOKUP(B1267,辅助信息!E:I,4,FALSE)</f>
        <v>张瀚镭</v>
      </c>
      <c r="K1267" s="118">
        <f>VLOOKUP(J1267,辅助信息!H:I,2,FALSE)</f>
        <v>15884666220</v>
      </c>
      <c r="L1267" s="127" t="str">
        <f>VLOOKUP(B1267,辅助信息!E:J,6,FALSE)</f>
        <v>优先威钢发货,我方卸车,新老国标钢厂不加价可直发</v>
      </c>
      <c r="M1267" s="130">
        <v>45775</v>
      </c>
      <c r="N1267" s="131"/>
      <c r="O1267" s="66">
        <f ca="1" t="shared" si="53"/>
        <v>0</v>
      </c>
      <c r="P1267" s="66">
        <f ca="1" t="shared" si="54"/>
        <v>8</v>
      </c>
      <c r="Q1267" s="67" t="str">
        <f>VLOOKUP(B1267,辅助信息!E:M,9,FALSE)</f>
        <v>ZTWM-CDGS-XS-2024-0030-华西集采-简州大道</v>
      </c>
      <c r="R1267" s="132" t="str">
        <f>_xlfn._xlws.FILTER(辅助信息!D:D,辅助信息!E:E=B1267)</f>
        <v>华西简阳西城嘉苑</v>
      </c>
    </row>
    <row r="1268" s="34" customFormat="1" hidden="1" spans="1:18">
      <c r="A1268" s="66"/>
      <c r="B1268" s="118" t="s">
        <v>81</v>
      </c>
      <c r="C1268" s="77">
        <v>45777</v>
      </c>
      <c r="D1268" s="118" t="str">
        <f>VLOOKUP(B1268,辅助信息!E:K,7,FALSE)</f>
        <v>ZTWM-CDGS-YL-20240814-001</v>
      </c>
      <c r="E1268" s="118" t="str">
        <f>VLOOKUP(F1268,辅助信息!A:B,2,FALSE)</f>
        <v>螺纹钢</v>
      </c>
      <c r="F1268" s="118" t="s">
        <v>32</v>
      </c>
      <c r="G1268" s="119">
        <v>40</v>
      </c>
      <c r="H1268" s="119">
        <v>40</v>
      </c>
      <c r="I1268" s="118" t="str">
        <f>VLOOKUP(B1268,辅助信息!E:I,3,FALSE)</f>
        <v>（华西简阳西城嘉苑）四川省成都市简阳市简城街道高屋村</v>
      </c>
      <c r="J1268" s="118" t="str">
        <f>VLOOKUP(B1268,辅助信息!E:I,4,FALSE)</f>
        <v>张瀚镭</v>
      </c>
      <c r="K1268" s="118">
        <f>VLOOKUP(J1268,辅助信息!H:I,2,FALSE)</f>
        <v>15884666220</v>
      </c>
      <c r="L1268" s="127" t="str">
        <f>VLOOKUP(B1268,辅助信息!E:J,6,FALSE)</f>
        <v>优先威钢发货,我方卸车,新老国标钢厂不加价可直发</v>
      </c>
      <c r="M1268" s="130">
        <v>45775</v>
      </c>
      <c r="N1268" s="131"/>
      <c r="O1268" s="66">
        <f ca="1" t="shared" si="53"/>
        <v>0</v>
      </c>
      <c r="P1268" s="66">
        <f ca="1" t="shared" si="54"/>
        <v>8</v>
      </c>
      <c r="Q1268" s="67" t="str">
        <f>VLOOKUP(B1268,辅助信息!E:M,9,FALSE)</f>
        <v>ZTWM-CDGS-XS-2024-0030-华西集采-简州大道</v>
      </c>
      <c r="R1268" s="132" t="str">
        <f>_xlfn._xlws.FILTER(辅助信息!D:D,辅助信息!E:E=B1268)</f>
        <v>华西简阳西城嘉苑</v>
      </c>
    </row>
    <row r="1269" s="34" customFormat="1" hidden="1" spans="1:18">
      <c r="A1269" s="66"/>
      <c r="B1269" s="118" t="s">
        <v>81</v>
      </c>
      <c r="C1269" s="77">
        <v>45777</v>
      </c>
      <c r="D1269" s="118" t="str">
        <f>VLOOKUP(B1269,辅助信息!E:K,7,FALSE)</f>
        <v>ZTWM-CDGS-YL-20240814-001</v>
      </c>
      <c r="E1269" s="118" t="str">
        <f>VLOOKUP(F1269,辅助信息!A:B,2,FALSE)</f>
        <v>螺纹钢</v>
      </c>
      <c r="F1269" s="118" t="s">
        <v>30</v>
      </c>
      <c r="G1269" s="119">
        <v>15</v>
      </c>
      <c r="H1269" s="119">
        <v>15</v>
      </c>
      <c r="I1269" s="118" t="str">
        <f>VLOOKUP(B1269,辅助信息!E:I,3,FALSE)</f>
        <v>（华西简阳西城嘉苑）四川省成都市简阳市简城街道高屋村</v>
      </c>
      <c r="J1269" s="118" t="str">
        <f>VLOOKUP(B1269,辅助信息!E:I,4,FALSE)</f>
        <v>张瀚镭</v>
      </c>
      <c r="K1269" s="118">
        <f>VLOOKUP(J1269,辅助信息!H:I,2,FALSE)</f>
        <v>15884666220</v>
      </c>
      <c r="L1269" s="127" t="str">
        <f>VLOOKUP(B1269,辅助信息!E:J,6,FALSE)</f>
        <v>优先威钢发货,我方卸车,新老国标钢厂不加价可直发</v>
      </c>
      <c r="M1269" s="130">
        <v>45775</v>
      </c>
      <c r="N1269" s="131"/>
      <c r="O1269" s="66">
        <f ca="1" t="shared" si="53"/>
        <v>0</v>
      </c>
      <c r="P1269" s="66">
        <f ca="1" t="shared" si="54"/>
        <v>8</v>
      </c>
      <c r="Q1269" s="67" t="str">
        <f>VLOOKUP(B1269,辅助信息!E:M,9,FALSE)</f>
        <v>ZTWM-CDGS-XS-2024-0030-华西集采-简州大道</v>
      </c>
      <c r="R1269" s="132" t="str">
        <f>_xlfn._xlws.FILTER(辅助信息!D:D,辅助信息!E:E=B1269)</f>
        <v>华西简阳西城嘉苑</v>
      </c>
    </row>
    <row r="1270" hidden="1" spans="2:18">
      <c r="B1270" s="47" t="s">
        <v>31</v>
      </c>
      <c r="C1270" s="77">
        <v>45777</v>
      </c>
      <c r="D1270" s="118" t="str">
        <f>VLOOKUP(B1270,辅助信息!E:K,7,FALSE)</f>
        <v>JWDDCD2024121000136</v>
      </c>
      <c r="E1270" s="118" t="str">
        <f>VLOOKUP(F1270,辅助信息!A:B,2,FALSE)</f>
        <v>高线</v>
      </c>
      <c r="F1270" s="47" t="s">
        <v>51</v>
      </c>
      <c r="G1270" s="43">
        <v>2.5</v>
      </c>
      <c r="H1270" s="119" t="str">
        <f>_xlfn.XLOOKUP(C1270&amp;F1270&amp;I1270&amp;J1270,'[1]2025年已发货'!$F:$F&amp;'[1]2025年已发货'!$C:$C&amp;'[1]2025年已发货'!$G:$G&amp;'[1]2025年已发货'!$H:$H,'[1]2025年已发货'!$E:$E,"未发货")</f>
        <v>未发货</v>
      </c>
      <c r="I1270" s="118" t="str">
        <f>VLOOKUP(B1270,辅助信息!E:I,3,FALSE)</f>
        <v>（四川商建-射洪城乡一体化项目）遂宁市射洪市忠新幼儿园北侧约220米新溪小区</v>
      </c>
      <c r="J1270" s="118" t="str">
        <f>VLOOKUP(B1270,辅助信息!E:I,4,FALSE)</f>
        <v>柏子刚</v>
      </c>
      <c r="K1270" s="118">
        <f>VLOOKUP(J1270,辅助信息!H:I,2,FALSE)</f>
        <v>15692885305</v>
      </c>
      <c r="L1270" s="127" t="str">
        <f>VLOOKUP(B1270,辅助信息!E:J,6,FALSE)</f>
        <v>提前联系到场规格及数量</v>
      </c>
      <c r="M1270" s="99">
        <v>45779</v>
      </c>
      <c r="O1270" s="66">
        <f ca="1" t="shared" si="53"/>
        <v>0</v>
      </c>
      <c r="P1270" s="66">
        <f ca="1" t="shared" si="54"/>
        <v>4</v>
      </c>
      <c r="Q1270" s="67" t="str">
        <f>VLOOKUP(B1270,辅助信息!E:M,9,FALSE)</f>
        <v>ZTWM-CDGS-XS-2024-0179-四川商投-射洪城乡一体化建设项目</v>
      </c>
      <c r="R1270" s="132" t="str">
        <f>_xlfn._xlws.FILTER(辅助信息!D:D,辅助信息!E:E=B1270)</f>
        <v>四川商建
射洪城乡一体化项目</v>
      </c>
    </row>
    <row r="1271" hidden="1" spans="2:18">
      <c r="B1271" s="47" t="s">
        <v>31</v>
      </c>
      <c r="C1271" s="77">
        <v>45777</v>
      </c>
      <c r="D1271" s="118" t="str">
        <f>VLOOKUP(B1271,辅助信息!E:K,7,FALSE)</f>
        <v>JWDDCD2024121000136</v>
      </c>
      <c r="E1271" s="118" t="str">
        <f>VLOOKUP(F1271,辅助信息!A:B,2,FALSE)</f>
        <v>盘螺</v>
      </c>
      <c r="F1271" s="47" t="s">
        <v>41</v>
      </c>
      <c r="G1271" s="43">
        <v>32.5</v>
      </c>
      <c r="H1271" s="119" t="str">
        <f>_xlfn.XLOOKUP(C1271&amp;F1271&amp;I1271&amp;J1271,'[1]2025年已发货'!$F:$F&amp;'[1]2025年已发货'!$C:$C&amp;'[1]2025年已发货'!$G:$G&amp;'[1]2025年已发货'!$H:$H,'[1]2025年已发货'!$E:$E,"未发货")</f>
        <v>未发货</v>
      </c>
      <c r="I1271" s="118" t="str">
        <f>VLOOKUP(B1271,辅助信息!E:I,3,FALSE)</f>
        <v>（四川商建-射洪城乡一体化项目）遂宁市射洪市忠新幼儿园北侧约220米新溪小区</v>
      </c>
      <c r="J1271" s="118" t="str">
        <f>VLOOKUP(B1271,辅助信息!E:I,4,FALSE)</f>
        <v>柏子刚</v>
      </c>
      <c r="K1271" s="118">
        <f>VLOOKUP(J1271,辅助信息!H:I,2,FALSE)</f>
        <v>15692885305</v>
      </c>
      <c r="L1271" s="127" t="str">
        <f>VLOOKUP(B1271,辅助信息!E:J,6,FALSE)</f>
        <v>提前联系到场规格及数量</v>
      </c>
      <c r="M1271" s="99">
        <v>45779</v>
      </c>
      <c r="O1271" s="66">
        <f ca="1" t="shared" ref="O1271:O1276" si="55">IF(OR(M1271="",N1271&lt;&gt;""),"",MAX(M1271-TODAY(),0))</f>
        <v>0</v>
      </c>
      <c r="P1271" s="66">
        <f ca="1" t="shared" si="54"/>
        <v>4</v>
      </c>
      <c r="Q1271" s="67" t="str">
        <f>VLOOKUP(B1271,辅助信息!E:M,9,FALSE)</f>
        <v>ZTWM-CDGS-XS-2024-0179-四川商投-射洪城乡一体化建设项目</v>
      </c>
      <c r="R1271" s="132" t="str">
        <f>_xlfn._xlws.FILTER(辅助信息!D:D,辅助信息!E:E=B1271)</f>
        <v>四川商建
射洪城乡一体化项目</v>
      </c>
    </row>
    <row r="1272" hidden="1" spans="2:18">
      <c r="B1272" s="47" t="s">
        <v>31</v>
      </c>
      <c r="C1272" s="77">
        <v>45777</v>
      </c>
      <c r="D1272" s="118" t="str">
        <f>VLOOKUP(B1272,辅助信息!E:K,7,FALSE)</f>
        <v>JWDDCD2024121000136</v>
      </c>
      <c r="E1272" s="118" t="str">
        <f>VLOOKUP(F1272,辅助信息!A:B,2,FALSE)</f>
        <v>螺纹钢</v>
      </c>
      <c r="F1272" s="47" t="s">
        <v>27</v>
      </c>
      <c r="G1272" s="43">
        <v>15</v>
      </c>
      <c r="H1272" s="119" t="str">
        <f>_xlfn.XLOOKUP(C1272&amp;F1272&amp;I1272&amp;J1272,'[1]2025年已发货'!$F:$F&amp;'[1]2025年已发货'!$C:$C&amp;'[1]2025年已发货'!$G:$G&amp;'[1]2025年已发货'!$H:$H,'[1]2025年已发货'!$E:$E,"未发货")</f>
        <v>未发货</v>
      </c>
      <c r="I1272" s="118" t="str">
        <f>VLOOKUP(B1272,辅助信息!E:I,3,FALSE)</f>
        <v>（四川商建-射洪城乡一体化项目）遂宁市射洪市忠新幼儿园北侧约220米新溪小区</v>
      </c>
      <c r="J1272" s="118" t="str">
        <f>VLOOKUP(B1272,辅助信息!E:I,4,FALSE)</f>
        <v>柏子刚</v>
      </c>
      <c r="K1272" s="118">
        <f>VLOOKUP(J1272,辅助信息!H:I,2,FALSE)</f>
        <v>15692885305</v>
      </c>
      <c r="L1272" s="127" t="str">
        <f>VLOOKUP(B1272,辅助信息!E:J,6,FALSE)</f>
        <v>提前联系到场规格及数量</v>
      </c>
      <c r="M1272" s="99">
        <v>45779</v>
      </c>
      <c r="O1272" s="66">
        <f ca="1" t="shared" si="55"/>
        <v>0</v>
      </c>
      <c r="P1272" s="66">
        <f ca="1" t="shared" si="54"/>
        <v>4</v>
      </c>
      <c r="Q1272" s="67" t="str">
        <f>VLOOKUP(B1272,辅助信息!E:M,9,FALSE)</f>
        <v>ZTWM-CDGS-XS-2024-0179-四川商投-射洪城乡一体化建设项目</v>
      </c>
      <c r="R1272" s="132" t="str">
        <f>_xlfn._xlws.FILTER(辅助信息!D:D,辅助信息!E:E=B1272)</f>
        <v>四川商建
射洪城乡一体化项目</v>
      </c>
    </row>
    <row r="1273" hidden="1" spans="2:18">
      <c r="B1273" s="47" t="s">
        <v>31</v>
      </c>
      <c r="C1273" s="77">
        <v>45777</v>
      </c>
      <c r="D1273" s="118" t="str">
        <f>VLOOKUP(B1273,辅助信息!E:K,7,FALSE)</f>
        <v>JWDDCD2024121000136</v>
      </c>
      <c r="E1273" s="118" t="str">
        <f>VLOOKUP(F1273,辅助信息!A:B,2,FALSE)</f>
        <v>螺纹钢</v>
      </c>
      <c r="F1273" s="47" t="s">
        <v>30</v>
      </c>
      <c r="G1273" s="43">
        <v>12</v>
      </c>
      <c r="H1273" s="119" t="str">
        <f>_xlfn.XLOOKUP(C1273&amp;F1273&amp;I1273&amp;J1273,'[1]2025年已发货'!$F:$F&amp;'[1]2025年已发货'!$C:$C&amp;'[1]2025年已发货'!$G:$G&amp;'[1]2025年已发货'!$H:$H,'[1]2025年已发货'!$E:$E,"未发货")</f>
        <v>未发货</v>
      </c>
      <c r="I1273" s="118" t="str">
        <f>VLOOKUP(B1273,辅助信息!E:I,3,FALSE)</f>
        <v>（四川商建-射洪城乡一体化项目）遂宁市射洪市忠新幼儿园北侧约220米新溪小区</v>
      </c>
      <c r="J1273" s="118" t="str">
        <f>VLOOKUP(B1273,辅助信息!E:I,4,FALSE)</f>
        <v>柏子刚</v>
      </c>
      <c r="K1273" s="118">
        <f>VLOOKUP(J1273,辅助信息!H:I,2,FALSE)</f>
        <v>15692885305</v>
      </c>
      <c r="L1273" s="127" t="str">
        <f>VLOOKUP(B1273,辅助信息!E:J,6,FALSE)</f>
        <v>提前联系到场规格及数量</v>
      </c>
      <c r="M1273" s="99">
        <v>45779</v>
      </c>
      <c r="O1273" s="66">
        <f ca="1" t="shared" si="55"/>
        <v>0</v>
      </c>
      <c r="P1273" s="66">
        <f ca="1" t="shared" si="54"/>
        <v>4</v>
      </c>
      <c r="Q1273" s="67" t="str">
        <f>VLOOKUP(B1273,辅助信息!E:M,9,FALSE)</f>
        <v>ZTWM-CDGS-XS-2024-0179-四川商投-射洪城乡一体化建设项目</v>
      </c>
      <c r="R1273" s="132" t="str">
        <f>_xlfn._xlws.FILTER(辅助信息!D:D,辅助信息!E:E=B1273)</f>
        <v>四川商建
射洪城乡一体化项目</v>
      </c>
    </row>
    <row r="1274" hidden="1" spans="2:18">
      <c r="B1274" s="47" t="s">
        <v>31</v>
      </c>
      <c r="C1274" s="77">
        <v>45777</v>
      </c>
      <c r="D1274" s="118" t="str">
        <f>VLOOKUP(B1274,辅助信息!E:K,7,FALSE)</f>
        <v>JWDDCD2024121000136</v>
      </c>
      <c r="E1274" s="118" t="str">
        <f>VLOOKUP(F1274,辅助信息!A:B,2,FALSE)</f>
        <v>螺纹钢</v>
      </c>
      <c r="F1274" s="47" t="s">
        <v>66</v>
      </c>
      <c r="G1274" s="43">
        <v>9</v>
      </c>
      <c r="H1274" s="119" t="str">
        <f>_xlfn.XLOOKUP(C1274&amp;F1274&amp;I1274&amp;J1274,'[1]2025年已发货'!$F:$F&amp;'[1]2025年已发货'!$C:$C&amp;'[1]2025年已发货'!$G:$G&amp;'[1]2025年已发货'!$H:$H,'[1]2025年已发货'!$E:$E,"未发货")</f>
        <v>未发货</v>
      </c>
      <c r="I1274" s="118" t="str">
        <f>VLOOKUP(B1274,辅助信息!E:I,3,FALSE)</f>
        <v>（四川商建-射洪城乡一体化项目）遂宁市射洪市忠新幼儿园北侧约220米新溪小区</v>
      </c>
      <c r="J1274" s="118" t="str">
        <f>VLOOKUP(B1274,辅助信息!E:I,4,FALSE)</f>
        <v>柏子刚</v>
      </c>
      <c r="K1274" s="118">
        <f>VLOOKUP(J1274,辅助信息!H:I,2,FALSE)</f>
        <v>15692885305</v>
      </c>
      <c r="L1274" s="127" t="str">
        <f>VLOOKUP(B1274,辅助信息!E:J,6,FALSE)</f>
        <v>提前联系到场规格及数量</v>
      </c>
      <c r="M1274" s="99">
        <v>45779</v>
      </c>
      <c r="O1274" s="66">
        <f ca="1" t="shared" si="55"/>
        <v>0</v>
      </c>
      <c r="P1274" s="66">
        <f ca="1" t="shared" si="54"/>
        <v>4</v>
      </c>
      <c r="Q1274" s="67" t="str">
        <f>VLOOKUP(B1274,辅助信息!E:M,9,FALSE)</f>
        <v>ZTWM-CDGS-XS-2024-0179-四川商投-射洪城乡一体化建设项目</v>
      </c>
      <c r="R1274" s="132" t="str">
        <f>_xlfn._xlws.FILTER(辅助信息!D:D,辅助信息!E:E=B1274)</f>
        <v>四川商建
射洪城乡一体化项目</v>
      </c>
    </row>
    <row r="1275" hidden="1" spans="2:18">
      <c r="B1275" s="47" t="s">
        <v>31</v>
      </c>
      <c r="C1275" s="77">
        <v>45777</v>
      </c>
      <c r="D1275" s="118" t="str">
        <f>VLOOKUP(B1275,辅助信息!E:K,7,FALSE)</f>
        <v>JWDDCD2024121000136</v>
      </c>
      <c r="E1275" s="118" t="str">
        <f>VLOOKUP(F1275,辅助信息!A:B,2,FALSE)</f>
        <v>螺纹钢</v>
      </c>
      <c r="F1275" s="47" t="s">
        <v>21</v>
      </c>
      <c r="G1275" s="43">
        <v>3</v>
      </c>
      <c r="H1275" s="119" t="str">
        <f>_xlfn.XLOOKUP(C1275&amp;F1275&amp;I1275&amp;J1275,'[1]2025年已发货'!$F:$F&amp;'[1]2025年已发货'!$C:$C&amp;'[1]2025年已发货'!$G:$G&amp;'[1]2025年已发货'!$H:$H,'[1]2025年已发货'!$E:$E,"未发货")</f>
        <v>未发货</v>
      </c>
      <c r="I1275" s="118" t="str">
        <f>VLOOKUP(B1275,辅助信息!E:I,3,FALSE)</f>
        <v>（四川商建-射洪城乡一体化项目）遂宁市射洪市忠新幼儿园北侧约220米新溪小区</v>
      </c>
      <c r="J1275" s="118" t="str">
        <f>VLOOKUP(B1275,辅助信息!E:I,4,FALSE)</f>
        <v>柏子刚</v>
      </c>
      <c r="K1275" s="118">
        <f>VLOOKUP(J1275,辅助信息!H:I,2,FALSE)</f>
        <v>15692885305</v>
      </c>
      <c r="L1275" s="127" t="str">
        <f>VLOOKUP(B1275,辅助信息!E:J,6,FALSE)</f>
        <v>提前联系到场规格及数量</v>
      </c>
      <c r="M1275" s="99">
        <v>45779</v>
      </c>
      <c r="O1275" s="66">
        <f ca="1" t="shared" si="55"/>
        <v>0</v>
      </c>
      <c r="P1275" s="66">
        <f ca="1" t="shared" si="54"/>
        <v>4</v>
      </c>
      <c r="Q1275" s="67" t="str">
        <f>VLOOKUP(B1275,辅助信息!E:M,9,FALSE)</f>
        <v>ZTWM-CDGS-XS-2024-0179-四川商投-射洪城乡一体化建设项目</v>
      </c>
      <c r="R1275" s="132" t="str">
        <f>_xlfn._xlws.FILTER(辅助信息!D:D,辅助信息!E:E=B1275)</f>
        <v>四川商建
射洪城乡一体化项目</v>
      </c>
    </row>
    <row r="1276" hidden="1" spans="2:18">
      <c r="B1276" s="47" t="s">
        <v>31</v>
      </c>
      <c r="C1276" s="77">
        <v>45777</v>
      </c>
      <c r="D1276" s="118" t="str">
        <f>VLOOKUP(B1276,辅助信息!E:K,7,FALSE)</f>
        <v>JWDDCD2024121000136</v>
      </c>
      <c r="E1276" s="118" t="str">
        <f>VLOOKUP(F1276,辅助信息!A:B,2,FALSE)</f>
        <v>螺纹钢</v>
      </c>
      <c r="F1276" s="47" t="s">
        <v>22</v>
      </c>
      <c r="G1276" s="43">
        <v>60</v>
      </c>
      <c r="H1276" s="119" t="str">
        <f>_xlfn.XLOOKUP(C1276&amp;F1276&amp;I1276&amp;J1276,'[1]2025年已发货'!$F:$F&amp;'[1]2025年已发货'!$C:$C&amp;'[1]2025年已发货'!$G:$G&amp;'[1]2025年已发货'!$H:$H,'[1]2025年已发货'!$E:$E,"未发货")</f>
        <v>未发货</v>
      </c>
      <c r="I1276" s="118" t="str">
        <f>VLOOKUP(B1276,辅助信息!E:I,3,FALSE)</f>
        <v>（四川商建-射洪城乡一体化项目）遂宁市射洪市忠新幼儿园北侧约220米新溪小区</v>
      </c>
      <c r="J1276" s="118" t="str">
        <f>VLOOKUP(B1276,辅助信息!E:I,4,FALSE)</f>
        <v>柏子刚</v>
      </c>
      <c r="K1276" s="118">
        <f>VLOOKUP(J1276,辅助信息!H:I,2,FALSE)</f>
        <v>15692885305</v>
      </c>
      <c r="L1276" s="127" t="str">
        <f>VLOOKUP(B1276,辅助信息!E:J,6,FALSE)</f>
        <v>提前联系到场规格及数量</v>
      </c>
      <c r="M1276" s="130">
        <v>45775</v>
      </c>
      <c r="O1276" s="66">
        <f ca="1" t="shared" si="55"/>
        <v>0</v>
      </c>
      <c r="P1276" s="66">
        <f ca="1" t="shared" si="54"/>
        <v>8</v>
      </c>
      <c r="Q1276" s="67" t="str">
        <f>VLOOKUP(B1276,辅助信息!E:M,9,FALSE)</f>
        <v>ZTWM-CDGS-XS-2024-0179-四川商投-射洪城乡一体化建设项目</v>
      </c>
      <c r="R1276" s="132" t="str">
        <f>_xlfn._xlws.FILTER(辅助信息!D:D,辅助信息!E:E=B1276)</f>
        <v>四川商建
射洪城乡一体化项目</v>
      </c>
    </row>
    <row r="1277" hidden="1" spans="2:18">
      <c r="B1277" s="47" t="s">
        <v>81</v>
      </c>
      <c r="C1277" s="77">
        <v>45777</v>
      </c>
      <c r="D1277" s="118" t="str">
        <f>VLOOKUP(B1277,辅助信息!E:K,7,FALSE)</f>
        <v>ZTWM-CDGS-YL-20240814-001</v>
      </c>
      <c r="E1277" s="118" t="str">
        <f>VLOOKUP(F1277,辅助信息!A:B,2,FALSE)</f>
        <v>高线</v>
      </c>
      <c r="F1277" s="47" t="s">
        <v>53</v>
      </c>
      <c r="G1277" s="43">
        <v>2</v>
      </c>
      <c r="H1277" s="119" t="str">
        <f>_xlfn.XLOOKUP(C1277&amp;F1277&amp;I1277&amp;J1277,'[1]2025年已发货'!$F:$F&amp;'[1]2025年已发货'!$C:$C&amp;'[1]2025年已发货'!$G:$G&amp;'[1]2025年已发货'!$H:$H,'[1]2025年已发货'!$E:$E,"未发货")</f>
        <v>未发货</v>
      </c>
      <c r="I1277" s="118" t="str">
        <f>VLOOKUP(B1277,辅助信息!E:I,3,FALSE)</f>
        <v>（华西简阳西城嘉苑）四川省成都市简阳市简城街道高屋村</v>
      </c>
      <c r="J1277" s="118" t="str">
        <f>VLOOKUP(B1277,辅助信息!E:I,4,FALSE)</f>
        <v>张瀚镭</v>
      </c>
      <c r="K1277" s="118">
        <f>VLOOKUP(J1277,辅助信息!H:I,2,FALSE)</f>
        <v>15884666220</v>
      </c>
      <c r="L1277" s="127" t="str">
        <f>VLOOKUP(B1277,辅助信息!E:J,6,FALSE)</f>
        <v>优先威钢发货,我方卸车,新老国标钢厂不加价可直发</v>
      </c>
      <c r="M1277" s="99">
        <v>45777</v>
      </c>
      <c r="O1277" s="66">
        <f ca="1" t="shared" ref="O1277:O1286" si="56">IF(OR(M1277="",N1277&lt;&gt;""),"",MAX(M1277-TODAY(),0))</f>
        <v>0</v>
      </c>
      <c r="P1277" s="66">
        <f ca="1" t="shared" si="54"/>
        <v>6</v>
      </c>
      <c r="Q1277" s="67" t="str">
        <f>VLOOKUP(B1277,辅助信息!E:M,9,FALSE)</f>
        <v>ZTWM-CDGS-XS-2024-0030-华西集采-简州大道</v>
      </c>
      <c r="R1277" s="132" t="str">
        <f>_xlfn._xlws.FILTER(辅助信息!D:D,辅助信息!E:E=B1277)</f>
        <v>华西简阳西城嘉苑</v>
      </c>
    </row>
    <row r="1278" hidden="1" spans="2:18">
      <c r="B1278" s="47" t="s">
        <v>81</v>
      </c>
      <c r="C1278" s="77">
        <v>45777</v>
      </c>
      <c r="D1278" s="118" t="str">
        <f>VLOOKUP(B1278,辅助信息!E:K,7,FALSE)</f>
        <v>ZTWM-CDGS-YL-20240814-001</v>
      </c>
      <c r="E1278" s="118" t="str">
        <f>VLOOKUP(F1278,辅助信息!A:B,2,FALSE)</f>
        <v>盘螺</v>
      </c>
      <c r="F1278" s="47" t="s">
        <v>40</v>
      </c>
      <c r="G1278" s="43">
        <v>3</v>
      </c>
      <c r="H1278" s="119">
        <f>_xlfn.XLOOKUP(C1278&amp;F1278&amp;I1278&amp;J1278,'[1]2025年已发货'!$F:$F&amp;'[1]2025年已发货'!$C:$C&amp;'[1]2025年已发货'!$G:$G&amp;'[1]2025年已发货'!$H:$H,'[1]2025年已发货'!$E:$E,"未发货")</f>
        <v>3</v>
      </c>
      <c r="I1278" s="118" t="str">
        <f>VLOOKUP(B1278,辅助信息!E:I,3,FALSE)</f>
        <v>（华西简阳西城嘉苑）四川省成都市简阳市简城街道高屋村</v>
      </c>
      <c r="J1278" s="118" t="str">
        <f>VLOOKUP(B1278,辅助信息!E:I,4,FALSE)</f>
        <v>张瀚镭</v>
      </c>
      <c r="K1278" s="118">
        <f>VLOOKUP(J1278,辅助信息!H:I,2,FALSE)</f>
        <v>15884666220</v>
      </c>
      <c r="L1278" s="127" t="str">
        <f>VLOOKUP(B1278,辅助信息!E:J,6,FALSE)</f>
        <v>优先威钢发货,我方卸车,新老国标钢厂不加价可直发</v>
      </c>
      <c r="M1278" s="99">
        <v>45777</v>
      </c>
      <c r="O1278" s="66">
        <f ca="1" t="shared" si="56"/>
        <v>0</v>
      </c>
      <c r="P1278" s="66">
        <f ca="1" t="shared" si="54"/>
        <v>6</v>
      </c>
      <c r="Q1278" s="67" t="str">
        <f>VLOOKUP(B1278,辅助信息!E:M,9,FALSE)</f>
        <v>ZTWM-CDGS-XS-2024-0030-华西集采-简州大道</v>
      </c>
      <c r="R1278" s="132" t="str">
        <f>_xlfn._xlws.FILTER(辅助信息!D:D,辅助信息!E:E=B1278)</f>
        <v>华西简阳西城嘉苑</v>
      </c>
    </row>
    <row r="1279" hidden="1" spans="2:18">
      <c r="B1279" s="47" t="s">
        <v>81</v>
      </c>
      <c r="C1279" s="77">
        <v>45777</v>
      </c>
      <c r="D1279" s="118" t="str">
        <f>VLOOKUP(B1279,辅助信息!E:K,7,FALSE)</f>
        <v>ZTWM-CDGS-YL-20240814-001</v>
      </c>
      <c r="E1279" s="118" t="str">
        <f>VLOOKUP(F1279,辅助信息!A:B,2,FALSE)</f>
        <v>盘螺</v>
      </c>
      <c r="F1279" s="47" t="s">
        <v>41</v>
      </c>
      <c r="G1279" s="43">
        <v>5</v>
      </c>
      <c r="H1279" s="119">
        <f>_xlfn.XLOOKUP(C1279&amp;F1279&amp;I1279&amp;J1279,'[1]2025年已发货'!$F:$F&amp;'[1]2025年已发货'!$C:$C&amp;'[1]2025年已发货'!$G:$G&amp;'[1]2025年已发货'!$H:$H,'[1]2025年已发货'!$E:$E,"未发货")</f>
        <v>5</v>
      </c>
      <c r="I1279" s="118" t="str">
        <f>VLOOKUP(B1279,辅助信息!E:I,3,FALSE)</f>
        <v>（华西简阳西城嘉苑）四川省成都市简阳市简城街道高屋村</v>
      </c>
      <c r="J1279" s="118" t="str">
        <f>VLOOKUP(B1279,辅助信息!E:I,4,FALSE)</f>
        <v>张瀚镭</v>
      </c>
      <c r="K1279" s="118">
        <f>VLOOKUP(J1279,辅助信息!H:I,2,FALSE)</f>
        <v>15884666220</v>
      </c>
      <c r="L1279" s="127" t="str">
        <f>VLOOKUP(B1279,辅助信息!E:J,6,FALSE)</f>
        <v>优先威钢发货,我方卸车,新老国标钢厂不加价可直发</v>
      </c>
      <c r="M1279" s="99">
        <v>45777</v>
      </c>
      <c r="O1279" s="66">
        <f ca="1" t="shared" si="56"/>
        <v>0</v>
      </c>
      <c r="P1279" s="66">
        <f ca="1" t="shared" si="54"/>
        <v>6</v>
      </c>
      <c r="Q1279" s="67" t="str">
        <f>VLOOKUP(B1279,辅助信息!E:M,9,FALSE)</f>
        <v>ZTWM-CDGS-XS-2024-0030-华西集采-简州大道</v>
      </c>
      <c r="R1279" s="132" t="str">
        <f>_xlfn._xlws.FILTER(辅助信息!D:D,辅助信息!E:E=B1279)</f>
        <v>华西简阳西城嘉苑</v>
      </c>
    </row>
    <row r="1280" hidden="1" spans="2:18">
      <c r="B1280" s="47" t="s">
        <v>81</v>
      </c>
      <c r="C1280" s="77">
        <v>45777</v>
      </c>
      <c r="D1280" s="118" t="str">
        <f>VLOOKUP(B1280,辅助信息!E:K,7,FALSE)</f>
        <v>ZTWM-CDGS-YL-20240814-001</v>
      </c>
      <c r="E1280" s="118" t="str">
        <f>VLOOKUP(F1280,辅助信息!A:B,2,FALSE)</f>
        <v>盘螺</v>
      </c>
      <c r="F1280" s="47" t="s">
        <v>26</v>
      </c>
      <c r="G1280" s="43">
        <v>18</v>
      </c>
      <c r="H1280" s="119">
        <v>18</v>
      </c>
      <c r="I1280" s="118" t="str">
        <f>VLOOKUP(B1280,辅助信息!E:I,3,FALSE)</f>
        <v>（华西简阳西城嘉苑）四川省成都市简阳市简城街道高屋村</v>
      </c>
      <c r="J1280" s="118" t="str">
        <f>VLOOKUP(B1280,辅助信息!E:I,4,FALSE)</f>
        <v>张瀚镭</v>
      </c>
      <c r="K1280" s="118">
        <f>VLOOKUP(J1280,辅助信息!H:I,2,FALSE)</f>
        <v>15884666220</v>
      </c>
      <c r="L1280" s="127" t="str">
        <f>VLOOKUP(B1280,辅助信息!E:J,6,FALSE)</f>
        <v>优先威钢发货,我方卸车,新老国标钢厂不加价可直发</v>
      </c>
      <c r="M1280" s="99">
        <v>45777</v>
      </c>
      <c r="O1280" s="66">
        <f ca="1" t="shared" si="56"/>
        <v>0</v>
      </c>
      <c r="P1280" s="66">
        <f ca="1" t="shared" si="54"/>
        <v>6</v>
      </c>
      <c r="Q1280" s="67" t="str">
        <f>VLOOKUP(B1280,辅助信息!E:M,9,FALSE)</f>
        <v>ZTWM-CDGS-XS-2024-0030-华西集采-简州大道</v>
      </c>
      <c r="R1280" s="132" t="str">
        <f>_xlfn._xlws.FILTER(辅助信息!D:D,辅助信息!E:E=B1280)</f>
        <v>华西简阳西城嘉苑</v>
      </c>
    </row>
    <row r="1281" hidden="1" spans="2:18">
      <c r="B1281" s="47" t="s">
        <v>81</v>
      </c>
      <c r="C1281" s="77">
        <v>45777</v>
      </c>
      <c r="D1281" s="118" t="str">
        <f>VLOOKUP(B1281,辅助信息!E:K,7,FALSE)</f>
        <v>ZTWM-CDGS-YL-20240814-001</v>
      </c>
      <c r="E1281" s="118" t="str">
        <f>VLOOKUP(F1281,辅助信息!A:B,2,FALSE)</f>
        <v>螺纹钢</v>
      </c>
      <c r="F1281" s="47" t="s">
        <v>19</v>
      </c>
      <c r="G1281" s="43">
        <v>3</v>
      </c>
      <c r="H1281" s="119">
        <v>3</v>
      </c>
      <c r="I1281" s="118" t="str">
        <f>VLOOKUP(B1281,辅助信息!E:I,3,FALSE)</f>
        <v>（华西简阳西城嘉苑）四川省成都市简阳市简城街道高屋村</v>
      </c>
      <c r="J1281" s="118" t="str">
        <f>VLOOKUP(B1281,辅助信息!E:I,4,FALSE)</f>
        <v>张瀚镭</v>
      </c>
      <c r="K1281" s="118">
        <f>VLOOKUP(J1281,辅助信息!H:I,2,FALSE)</f>
        <v>15884666220</v>
      </c>
      <c r="L1281" s="127" t="str">
        <f>VLOOKUP(B1281,辅助信息!E:J,6,FALSE)</f>
        <v>优先威钢发货,我方卸车,新老国标钢厂不加价可直发</v>
      </c>
      <c r="M1281" s="99">
        <v>45777</v>
      </c>
      <c r="O1281" s="66">
        <f ca="1" t="shared" si="56"/>
        <v>0</v>
      </c>
      <c r="P1281" s="66">
        <f ca="1" t="shared" si="54"/>
        <v>6</v>
      </c>
      <c r="Q1281" s="67" t="str">
        <f>VLOOKUP(B1281,辅助信息!E:M,9,FALSE)</f>
        <v>ZTWM-CDGS-XS-2024-0030-华西集采-简州大道</v>
      </c>
      <c r="R1281" s="132" t="str">
        <f>_xlfn._xlws.FILTER(辅助信息!D:D,辅助信息!E:E=B1281)</f>
        <v>华西简阳西城嘉苑</v>
      </c>
    </row>
    <row r="1282" hidden="1" spans="2:18">
      <c r="B1282" s="47" t="s">
        <v>81</v>
      </c>
      <c r="C1282" s="77">
        <v>45777</v>
      </c>
      <c r="D1282" s="118" t="str">
        <f>VLOOKUP(B1282,辅助信息!E:K,7,FALSE)</f>
        <v>ZTWM-CDGS-YL-20240814-001</v>
      </c>
      <c r="E1282" s="118" t="str">
        <f>VLOOKUP(F1282,辅助信息!A:B,2,FALSE)</f>
        <v>螺纹钢</v>
      </c>
      <c r="F1282" s="47" t="s">
        <v>32</v>
      </c>
      <c r="G1282" s="43">
        <v>83</v>
      </c>
      <c r="H1282" s="119">
        <v>83</v>
      </c>
      <c r="I1282" s="118" t="str">
        <f>VLOOKUP(B1282,辅助信息!E:I,3,FALSE)</f>
        <v>（华西简阳西城嘉苑）四川省成都市简阳市简城街道高屋村</v>
      </c>
      <c r="J1282" s="118" t="str">
        <f>VLOOKUP(B1282,辅助信息!E:I,4,FALSE)</f>
        <v>张瀚镭</v>
      </c>
      <c r="K1282" s="118">
        <f>VLOOKUP(J1282,辅助信息!H:I,2,FALSE)</f>
        <v>15884666220</v>
      </c>
      <c r="L1282" s="127" t="str">
        <f>VLOOKUP(B1282,辅助信息!E:J,6,FALSE)</f>
        <v>优先威钢发货,我方卸车,新老国标钢厂不加价可直发</v>
      </c>
      <c r="M1282" s="99">
        <v>45777</v>
      </c>
      <c r="O1282" s="66">
        <f ca="1" t="shared" si="56"/>
        <v>0</v>
      </c>
      <c r="P1282" s="66">
        <f ca="1" t="shared" si="54"/>
        <v>6</v>
      </c>
      <c r="Q1282" s="67" t="str">
        <f>VLOOKUP(B1282,辅助信息!E:M,9,FALSE)</f>
        <v>ZTWM-CDGS-XS-2024-0030-华西集采-简州大道</v>
      </c>
      <c r="R1282" s="132" t="str">
        <f>_xlfn._xlws.FILTER(辅助信息!D:D,辅助信息!E:E=B1282)</f>
        <v>华西简阳西城嘉苑</v>
      </c>
    </row>
    <row r="1283" hidden="1" spans="2:18">
      <c r="B1283" s="47" t="s">
        <v>81</v>
      </c>
      <c r="C1283" s="77">
        <v>45777</v>
      </c>
      <c r="D1283" s="118" t="str">
        <f>VLOOKUP(B1283,辅助信息!E:K,7,FALSE)</f>
        <v>ZTWM-CDGS-YL-20240814-001</v>
      </c>
      <c r="E1283" s="118" t="str">
        <f>VLOOKUP(F1283,辅助信息!A:B,2,FALSE)</f>
        <v>螺纹钢</v>
      </c>
      <c r="F1283" s="47" t="s">
        <v>30</v>
      </c>
      <c r="G1283" s="43">
        <v>7</v>
      </c>
      <c r="H1283" s="119">
        <v>7</v>
      </c>
      <c r="I1283" s="118" t="str">
        <f>VLOOKUP(B1283,辅助信息!E:I,3,FALSE)</f>
        <v>（华西简阳西城嘉苑）四川省成都市简阳市简城街道高屋村</v>
      </c>
      <c r="J1283" s="118" t="str">
        <f>VLOOKUP(B1283,辅助信息!E:I,4,FALSE)</f>
        <v>张瀚镭</v>
      </c>
      <c r="K1283" s="118">
        <f>VLOOKUP(J1283,辅助信息!H:I,2,FALSE)</f>
        <v>15884666220</v>
      </c>
      <c r="L1283" s="127" t="str">
        <f>VLOOKUP(B1283,辅助信息!E:J,6,FALSE)</f>
        <v>优先威钢发货,我方卸车,新老国标钢厂不加价可直发</v>
      </c>
      <c r="M1283" s="99">
        <v>45777</v>
      </c>
      <c r="O1283" s="66">
        <f ca="1" t="shared" si="56"/>
        <v>0</v>
      </c>
      <c r="P1283" s="66">
        <f ca="1" t="shared" si="54"/>
        <v>6</v>
      </c>
      <c r="Q1283" s="67" t="str">
        <f>VLOOKUP(B1283,辅助信息!E:M,9,FALSE)</f>
        <v>ZTWM-CDGS-XS-2024-0030-华西集采-简州大道</v>
      </c>
      <c r="R1283" s="132" t="str">
        <f>_xlfn._xlws.FILTER(辅助信息!D:D,辅助信息!E:E=B1283)</f>
        <v>华西简阳西城嘉苑</v>
      </c>
    </row>
    <row r="1284" hidden="1" spans="2:18">
      <c r="B1284" s="47" t="s">
        <v>81</v>
      </c>
      <c r="C1284" s="77">
        <v>45777</v>
      </c>
      <c r="D1284" s="118" t="str">
        <f>VLOOKUP(B1284,辅助信息!E:K,7,FALSE)</f>
        <v>ZTWM-CDGS-YL-20240814-001</v>
      </c>
      <c r="E1284" s="118" t="str">
        <f>VLOOKUP(F1284,辅助信息!A:B,2,FALSE)</f>
        <v>螺纹钢</v>
      </c>
      <c r="F1284" s="47" t="s">
        <v>33</v>
      </c>
      <c r="G1284" s="43">
        <v>13</v>
      </c>
      <c r="H1284" s="119">
        <v>13</v>
      </c>
      <c r="I1284" s="118" t="str">
        <f>VLOOKUP(B1284,辅助信息!E:I,3,FALSE)</f>
        <v>（华西简阳西城嘉苑）四川省成都市简阳市简城街道高屋村</v>
      </c>
      <c r="J1284" s="118" t="str">
        <f>VLOOKUP(B1284,辅助信息!E:I,4,FALSE)</f>
        <v>张瀚镭</v>
      </c>
      <c r="K1284" s="118">
        <f>VLOOKUP(J1284,辅助信息!H:I,2,FALSE)</f>
        <v>15884666220</v>
      </c>
      <c r="L1284" s="127" t="str">
        <f>VLOOKUP(B1284,辅助信息!E:J,6,FALSE)</f>
        <v>优先威钢发货,我方卸车,新老国标钢厂不加价可直发</v>
      </c>
      <c r="M1284" s="99">
        <v>45777</v>
      </c>
      <c r="O1284" s="66">
        <f ca="1" t="shared" si="56"/>
        <v>0</v>
      </c>
      <c r="P1284" s="66">
        <f ca="1" t="shared" si="54"/>
        <v>6</v>
      </c>
      <c r="Q1284" s="67" t="str">
        <f>VLOOKUP(B1284,辅助信息!E:M,9,FALSE)</f>
        <v>ZTWM-CDGS-XS-2024-0030-华西集采-简州大道</v>
      </c>
      <c r="R1284" s="132" t="str">
        <f>_xlfn._xlws.FILTER(辅助信息!D:D,辅助信息!E:E=B1284)</f>
        <v>华西简阳西城嘉苑</v>
      </c>
    </row>
    <row r="1285" hidden="1" spans="2:18">
      <c r="B1285" s="47" t="s">
        <v>81</v>
      </c>
      <c r="C1285" s="77">
        <v>45777</v>
      </c>
      <c r="D1285" s="118" t="str">
        <f>VLOOKUP(B1285,辅助信息!E:K,7,FALSE)</f>
        <v>ZTWM-CDGS-YL-20240814-001</v>
      </c>
      <c r="E1285" s="118" t="str">
        <f>VLOOKUP(F1285,辅助信息!A:B,2,FALSE)</f>
        <v>螺纹钢</v>
      </c>
      <c r="F1285" s="47" t="s">
        <v>28</v>
      </c>
      <c r="G1285" s="43">
        <v>4</v>
      </c>
      <c r="H1285" s="119">
        <f>_xlfn.XLOOKUP(C1285&amp;F1285&amp;I1285&amp;J1285,'[1]2025年已发货'!$F:$F&amp;'[1]2025年已发货'!$C:$C&amp;'[1]2025年已发货'!$G:$G&amp;'[1]2025年已发货'!$H:$H,'[1]2025年已发货'!$E:$E,"未发货")</f>
        <v>4</v>
      </c>
      <c r="I1285" s="118" t="str">
        <f>VLOOKUP(B1285,辅助信息!E:I,3,FALSE)</f>
        <v>（华西简阳西城嘉苑）四川省成都市简阳市简城街道高屋村</v>
      </c>
      <c r="J1285" s="118" t="str">
        <f>VLOOKUP(B1285,辅助信息!E:I,4,FALSE)</f>
        <v>张瀚镭</v>
      </c>
      <c r="K1285" s="118">
        <f>VLOOKUP(J1285,辅助信息!H:I,2,FALSE)</f>
        <v>15884666220</v>
      </c>
      <c r="L1285" s="127" t="str">
        <f>VLOOKUP(B1285,辅助信息!E:J,6,FALSE)</f>
        <v>优先威钢发货,我方卸车,新老国标钢厂不加价可直发</v>
      </c>
      <c r="M1285" s="99">
        <v>45777</v>
      </c>
      <c r="O1285" s="66">
        <f ca="1" t="shared" si="56"/>
        <v>0</v>
      </c>
      <c r="P1285" s="66">
        <f ca="1" t="shared" si="54"/>
        <v>6</v>
      </c>
      <c r="Q1285" s="67" t="str">
        <f>VLOOKUP(B1285,辅助信息!E:M,9,FALSE)</f>
        <v>ZTWM-CDGS-XS-2024-0030-华西集采-简州大道</v>
      </c>
      <c r="R1285" s="132" t="str">
        <f>_xlfn._xlws.FILTER(辅助信息!D:D,辅助信息!E:E=B1285)</f>
        <v>华西简阳西城嘉苑</v>
      </c>
    </row>
    <row r="1286" hidden="1" spans="1:18">
      <c r="A1286" s="133"/>
      <c r="B1286" s="47" t="s">
        <v>81</v>
      </c>
      <c r="C1286" s="77">
        <v>45777</v>
      </c>
      <c r="D1286" s="118" t="str">
        <f>VLOOKUP(B1286,辅助信息!E:K,7,FALSE)</f>
        <v>ZTWM-CDGS-YL-20240814-001</v>
      </c>
      <c r="E1286" s="118" t="str">
        <f>VLOOKUP(F1286,辅助信息!A:B,2,FALSE)</f>
        <v>螺纹钢</v>
      </c>
      <c r="F1286" s="47" t="s">
        <v>18</v>
      </c>
      <c r="G1286" s="43">
        <v>20</v>
      </c>
      <c r="H1286" s="119">
        <f>_xlfn.XLOOKUP(C1286&amp;F1286&amp;I1286&amp;J1286,'[1]2025年已发货'!$F:$F&amp;'[1]2025年已发货'!$C:$C&amp;'[1]2025年已发货'!$G:$G&amp;'[1]2025年已发货'!$H:$H,'[1]2025年已发货'!$E:$E,"未发货")</f>
        <v>20</v>
      </c>
      <c r="I1286" s="118" t="str">
        <f>VLOOKUP(B1286,辅助信息!E:I,3,FALSE)</f>
        <v>（华西简阳西城嘉苑）四川省成都市简阳市简城街道高屋村</v>
      </c>
      <c r="J1286" s="118" t="str">
        <f>VLOOKUP(B1286,辅助信息!E:I,4,FALSE)</f>
        <v>张瀚镭</v>
      </c>
      <c r="K1286" s="118">
        <f>VLOOKUP(J1286,辅助信息!H:I,2,FALSE)</f>
        <v>15884666220</v>
      </c>
      <c r="L1286" s="127" t="str">
        <f>VLOOKUP(B1286,辅助信息!E:J,6,FALSE)</f>
        <v>优先威钢发货,我方卸车,新老国标钢厂不加价可直发</v>
      </c>
      <c r="M1286" s="99">
        <v>45777</v>
      </c>
      <c r="O1286" s="66">
        <f ca="1" t="shared" si="56"/>
        <v>0</v>
      </c>
      <c r="P1286" s="66">
        <f ca="1" t="shared" si="54"/>
        <v>6</v>
      </c>
      <c r="Q1286" s="67" t="str">
        <f>VLOOKUP(B1286,辅助信息!E:M,9,FALSE)</f>
        <v>ZTWM-CDGS-XS-2024-0030-华西集采-简州大道</v>
      </c>
      <c r="R1286" s="132" t="str">
        <f>_xlfn._xlws.FILTER(辅助信息!D:D,辅助信息!E:E=B1286)</f>
        <v>华西简阳西城嘉苑</v>
      </c>
    </row>
    <row r="1287" hidden="1" spans="1:18">
      <c r="A1287" s="84" t="s">
        <v>144</v>
      </c>
      <c r="B1287" s="47" t="s">
        <v>145</v>
      </c>
      <c r="C1287" s="77">
        <v>45777</v>
      </c>
      <c r="D1287" s="118" t="s">
        <v>146</v>
      </c>
      <c r="E1287" s="118" t="str">
        <f>VLOOKUP(F1287,辅助信息!A:B,2,FALSE)</f>
        <v>盘螺</v>
      </c>
      <c r="F1287" s="47" t="s">
        <v>40</v>
      </c>
      <c r="G1287" s="43">
        <v>5</v>
      </c>
      <c r="H1287" s="119">
        <f>_xlfn.XLOOKUP(C1287&amp;F1287&amp;I1287&amp;J1287,'[1]2025年已发货'!$F:$F&amp;'[1]2025年已发货'!$C:$C&amp;'[1]2025年已发货'!$G:$G&amp;'[1]2025年已发货'!$H:$H,'[1]2025年已发货'!$E:$E,"未发货")</f>
        <v>5</v>
      </c>
      <c r="I1287" s="118" t="str">
        <f>VLOOKUP(B1287,辅助信息!E:I,3,FALSE)</f>
        <v>（五冶达州新材料产业园）达州市市东部经开区新材料产业园麻柳镇石和尚村</v>
      </c>
      <c r="J1287" s="118" t="str">
        <f>VLOOKUP(B1287,辅助信息!E:I,4,FALSE)</f>
        <v>张焱</v>
      </c>
      <c r="K1287" s="118">
        <f>VLOOKUP(J1287,辅助信息!H:I,2,FALSE)</f>
        <v>15528785906</v>
      </c>
      <c r="L1287" s="127" t="str">
        <f>VLOOKUP(B1287,辅助信息!E:J,6,FALSE)</f>
        <v>五冶建设送货单,</v>
      </c>
      <c r="M1287" s="99">
        <v>45777</v>
      </c>
      <c r="O1287" s="66">
        <f ca="1" t="shared" ref="O1287:O1303" si="57">IF(OR(M1287="",N1287&lt;&gt;""),"",MAX(M1287-TODAY(),0))</f>
        <v>0</v>
      </c>
      <c r="P1287" s="66">
        <f ca="1" t="shared" si="54"/>
        <v>6</v>
      </c>
      <c r="Q1287" s="67">
        <f>VLOOKUP(B1287,辅助信息!E:M,9,FALSE)</f>
        <v>0</v>
      </c>
      <c r="R1287" s="132" t="str">
        <f>_xlfn._xlws.FILTER(辅助信息!D:D,辅助信息!E:E=B1287)</f>
        <v>五冶达州新材料产业园</v>
      </c>
    </row>
    <row r="1288" hidden="1" spans="1:18">
      <c r="A1288" s="84"/>
      <c r="B1288" s="47" t="s">
        <v>145</v>
      </c>
      <c r="C1288" s="77">
        <v>45777</v>
      </c>
      <c r="D1288" s="118" t="s">
        <v>146</v>
      </c>
      <c r="E1288" s="118" t="str">
        <f>VLOOKUP(F1288,辅助信息!A:B,2,FALSE)</f>
        <v>盘螺</v>
      </c>
      <c r="F1288" s="47" t="s">
        <v>41</v>
      </c>
      <c r="G1288" s="43">
        <v>2.5</v>
      </c>
      <c r="H1288" s="119">
        <f>_xlfn.XLOOKUP(C1288&amp;F1288&amp;I1288&amp;J1288,'[1]2025年已发货'!$F:$F&amp;'[1]2025年已发货'!$C:$C&amp;'[1]2025年已发货'!$G:$G&amp;'[1]2025年已发货'!$H:$H,'[1]2025年已发货'!$E:$E,"未发货")</f>
        <v>2.5</v>
      </c>
      <c r="I1288" s="118" t="str">
        <f>VLOOKUP(B1288,辅助信息!E:I,3,FALSE)</f>
        <v>（五冶达州新材料产业园）达州市市东部经开区新材料产业园麻柳镇石和尚村</v>
      </c>
      <c r="J1288" s="118" t="str">
        <f>VLOOKUP(B1288,辅助信息!E:I,4,FALSE)</f>
        <v>张焱</v>
      </c>
      <c r="K1288" s="118">
        <f>VLOOKUP(J1288,辅助信息!H:I,2,FALSE)</f>
        <v>15528785906</v>
      </c>
      <c r="L1288" s="127" t="str">
        <f>VLOOKUP(B1288,辅助信息!E:J,6,FALSE)</f>
        <v>五冶建设送货单,</v>
      </c>
      <c r="M1288" s="99">
        <v>45777</v>
      </c>
      <c r="O1288" s="66">
        <f ca="1" t="shared" si="57"/>
        <v>0</v>
      </c>
      <c r="P1288" s="66">
        <f ca="1" t="shared" si="54"/>
        <v>6</v>
      </c>
      <c r="Q1288" s="67">
        <f>VLOOKUP(B1288,辅助信息!E:M,9,FALSE)</f>
        <v>0</v>
      </c>
      <c r="R1288" s="132" t="str">
        <f>_xlfn._xlws.FILTER(辅助信息!D:D,辅助信息!E:E=B1288)</f>
        <v>五冶达州新材料产业园</v>
      </c>
    </row>
    <row r="1289" hidden="1" spans="1:18">
      <c r="A1289" s="84"/>
      <c r="B1289" s="47" t="s">
        <v>145</v>
      </c>
      <c r="C1289" s="77">
        <v>45777</v>
      </c>
      <c r="D1289" s="118" t="s">
        <v>146</v>
      </c>
      <c r="E1289" s="118" t="str">
        <f>VLOOKUP(F1289,辅助信息!A:B,2,FALSE)</f>
        <v>螺纹钢</v>
      </c>
      <c r="F1289" s="47" t="s">
        <v>27</v>
      </c>
      <c r="G1289" s="43">
        <v>6</v>
      </c>
      <c r="H1289" s="119">
        <f>_xlfn.XLOOKUP(C1289&amp;F1289&amp;I1289&amp;J1289,'[1]2025年已发货'!$F:$F&amp;'[1]2025年已发货'!$C:$C&amp;'[1]2025年已发货'!$G:$G&amp;'[1]2025年已发货'!$H:$H,'[1]2025年已发货'!$E:$E,"未发货")</f>
        <v>6</v>
      </c>
      <c r="I1289" s="118" t="str">
        <f>VLOOKUP(B1289,辅助信息!E:I,3,FALSE)</f>
        <v>（五冶达州新材料产业园）达州市市东部经开区新材料产业园麻柳镇石和尚村</v>
      </c>
      <c r="J1289" s="118" t="str">
        <f>VLOOKUP(B1289,辅助信息!E:I,4,FALSE)</f>
        <v>张焱</v>
      </c>
      <c r="K1289" s="118">
        <f>VLOOKUP(J1289,辅助信息!H:I,2,FALSE)</f>
        <v>15528785906</v>
      </c>
      <c r="L1289" s="127" t="str">
        <f>VLOOKUP(B1289,辅助信息!E:J,6,FALSE)</f>
        <v>五冶建设送货单,</v>
      </c>
      <c r="M1289" s="99">
        <v>45777</v>
      </c>
      <c r="O1289" s="66">
        <f ca="1" t="shared" si="57"/>
        <v>0</v>
      </c>
      <c r="P1289" s="66">
        <f ca="1" t="shared" si="54"/>
        <v>6</v>
      </c>
      <c r="Q1289" s="67">
        <f>VLOOKUP(B1289,辅助信息!E:M,9,FALSE)</f>
        <v>0</v>
      </c>
      <c r="R1289" s="132" t="str">
        <f>_xlfn._xlws.FILTER(辅助信息!D:D,辅助信息!E:E=B1289)</f>
        <v>五冶达州新材料产业园</v>
      </c>
    </row>
    <row r="1290" hidden="1" spans="1:18">
      <c r="A1290" s="84"/>
      <c r="B1290" s="47" t="s">
        <v>145</v>
      </c>
      <c r="C1290" s="77">
        <v>45777</v>
      </c>
      <c r="D1290" s="118" t="s">
        <v>146</v>
      </c>
      <c r="E1290" s="118" t="str">
        <f>VLOOKUP(F1290,辅助信息!A:B,2,FALSE)</f>
        <v>螺纹钢</v>
      </c>
      <c r="F1290" s="47" t="s">
        <v>19</v>
      </c>
      <c r="G1290" s="43">
        <v>9</v>
      </c>
      <c r="H1290" s="119">
        <f>_xlfn.XLOOKUP(C1290&amp;F1290&amp;I1290&amp;J1290,'[1]2025年已发货'!$F:$F&amp;'[1]2025年已发货'!$C:$C&amp;'[1]2025年已发货'!$G:$G&amp;'[1]2025年已发货'!$H:$H,'[1]2025年已发货'!$E:$E,"未发货")</f>
        <v>9</v>
      </c>
      <c r="I1290" s="118" t="str">
        <f>VLOOKUP(B1290,辅助信息!E:I,3,FALSE)</f>
        <v>（五冶达州新材料产业园）达州市市东部经开区新材料产业园麻柳镇石和尚村</v>
      </c>
      <c r="J1290" s="118" t="str">
        <f>VLOOKUP(B1290,辅助信息!E:I,4,FALSE)</f>
        <v>张焱</v>
      </c>
      <c r="K1290" s="118">
        <f>VLOOKUP(J1290,辅助信息!H:I,2,FALSE)</f>
        <v>15528785906</v>
      </c>
      <c r="L1290" s="127" t="str">
        <f>VLOOKUP(B1290,辅助信息!E:J,6,FALSE)</f>
        <v>五冶建设送货单,</v>
      </c>
      <c r="M1290" s="99">
        <v>45777</v>
      </c>
      <c r="O1290" s="66">
        <f ca="1" t="shared" si="57"/>
        <v>0</v>
      </c>
      <c r="P1290" s="66">
        <f ca="1" t="shared" si="54"/>
        <v>6</v>
      </c>
      <c r="Q1290" s="67">
        <f>VLOOKUP(B1290,辅助信息!E:M,9,FALSE)</f>
        <v>0</v>
      </c>
      <c r="R1290" s="132" t="str">
        <f>_xlfn._xlws.FILTER(辅助信息!D:D,辅助信息!E:E=B1290)</f>
        <v>五冶达州新材料产业园</v>
      </c>
    </row>
    <row r="1291" hidden="1" spans="1:18">
      <c r="A1291" s="84"/>
      <c r="B1291" s="47" t="s">
        <v>145</v>
      </c>
      <c r="C1291" s="77">
        <v>45777</v>
      </c>
      <c r="D1291" s="118" t="s">
        <v>146</v>
      </c>
      <c r="E1291" s="118" t="str">
        <f>VLOOKUP(F1291,辅助信息!A:B,2,FALSE)</f>
        <v>螺纹钢</v>
      </c>
      <c r="F1291" s="47" t="s">
        <v>32</v>
      </c>
      <c r="G1291" s="43">
        <v>6</v>
      </c>
      <c r="H1291" s="119">
        <f>_xlfn.XLOOKUP(C1291&amp;F1291&amp;I1291&amp;J1291,'[1]2025年已发货'!$F:$F&amp;'[1]2025年已发货'!$C:$C&amp;'[1]2025年已发货'!$G:$G&amp;'[1]2025年已发货'!$H:$H,'[1]2025年已发货'!$E:$E,"未发货")</f>
        <v>6</v>
      </c>
      <c r="I1291" s="118" t="str">
        <f>VLOOKUP(B1291,辅助信息!E:I,3,FALSE)</f>
        <v>（五冶达州新材料产业园）达州市市东部经开区新材料产业园麻柳镇石和尚村</v>
      </c>
      <c r="J1291" s="118" t="str">
        <f>VLOOKUP(B1291,辅助信息!E:I,4,FALSE)</f>
        <v>张焱</v>
      </c>
      <c r="K1291" s="118">
        <f>VLOOKUP(J1291,辅助信息!H:I,2,FALSE)</f>
        <v>15528785906</v>
      </c>
      <c r="L1291" s="127" t="str">
        <f>VLOOKUP(B1291,辅助信息!E:J,6,FALSE)</f>
        <v>五冶建设送货单,</v>
      </c>
      <c r="M1291" s="99">
        <v>45777</v>
      </c>
      <c r="O1291" s="66">
        <f ca="1" t="shared" si="57"/>
        <v>0</v>
      </c>
      <c r="P1291" s="66">
        <f ca="1" t="shared" si="54"/>
        <v>6</v>
      </c>
      <c r="Q1291" s="67">
        <f>VLOOKUP(B1291,辅助信息!E:M,9,FALSE)</f>
        <v>0</v>
      </c>
      <c r="R1291" s="132" t="str">
        <f>_xlfn._xlws.FILTER(辅助信息!D:D,辅助信息!E:E=B1291)</f>
        <v>五冶达州新材料产业园</v>
      </c>
    </row>
    <row r="1292" hidden="1" spans="1:18">
      <c r="A1292" s="84"/>
      <c r="B1292" s="47" t="s">
        <v>145</v>
      </c>
      <c r="C1292" s="77">
        <v>45777</v>
      </c>
      <c r="D1292" s="118" t="s">
        <v>146</v>
      </c>
      <c r="E1292" s="118" t="str">
        <f>VLOOKUP(F1292,辅助信息!A:B,2,FALSE)</f>
        <v>螺纹钢</v>
      </c>
      <c r="F1292" s="47" t="s">
        <v>30</v>
      </c>
      <c r="G1292" s="43">
        <v>3</v>
      </c>
      <c r="H1292" s="119">
        <f>_xlfn.XLOOKUP(C1292&amp;F1292&amp;I1292&amp;J1292,'[1]2025年已发货'!$F:$F&amp;'[1]2025年已发货'!$C:$C&amp;'[1]2025年已发货'!$G:$G&amp;'[1]2025年已发货'!$H:$H,'[1]2025年已发货'!$E:$E,"未发货")</f>
        <v>3</v>
      </c>
      <c r="I1292" s="118" t="str">
        <f>VLOOKUP(B1292,辅助信息!E:I,3,FALSE)</f>
        <v>（五冶达州新材料产业园）达州市市东部经开区新材料产业园麻柳镇石和尚村</v>
      </c>
      <c r="J1292" s="118" t="str">
        <f>VLOOKUP(B1292,辅助信息!E:I,4,FALSE)</f>
        <v>张焱</v>
      </c>
      <c r="K1292" s="118">
        <f>VLOOKUP(J1292,辅助信息!H:I,2,FALSE)</f>
        <v>15528785906</v>
      </c>
      <c r="L1292" s="127" t="str">
        <f>VLOOKUP(B1292,辅助信息!E:J,6,FALSE)</f>
        <v>五冶建设送货单,</v>
      </c>
      <c r="M1292" s="99">
        <v>45777</v>
      </c>
      <c r="O1292" s="66">
        <f ca="1" t="shared" si="57"/>
        <v>0</v>
      </c>
      <c r="P1292" s="66">
        <f ca="1" t="shared" si="54"/>
        <v>6</v>
      </c>
      <c r="Q1292" s="67">
        <f>VLOOKUP(B1292,辅助信息!E:M,9,FALSE)</f>
        <v>0</v>
      </c>
      <c r="R1292" s="132" t="str">
        <f>_xlfn._xlws.FILTER(辅助信息!D:D,辅助信息!E:E=B1292)</f>
        <v>五冶达州新材料产业园</v>
      </c>
    </row>
    <row r="1293" hidden="1" spans="1:18">
      <c r="A1293" s="84"/>
      <c r="B1293" s="47" t="s">
        <v>145</v>
      </c>
      <c r="C1293" s="77">
        <v>45777</v>
      </c>
      <c r="D1293" s="118" t="s">
        <v>146</v>
      </c>
      <c r="E1293" s="118" t="str">
        <f>VLOOKUP(F1293,辅助信息!A:B,2,FALSE)</f>
        <v>螺纹钢</v>
      </c>
      <c r="F1293" s="47" t="s">
        <v>33</v>
      </c>
      <c r="G1293" s="43">
        <v>3</v>
      </c>
      <c r="H1293" s="119">
        <f>_xlfn.XLOOKUP(C1293&amp;F1293&amp;I1293&amp;J1293,'[1]2025年已发货'!$F:$F&amp;'[1]2025年已发货'!$C:$C&amp;'[1]2025年已发货'!$G:$G&amp;'[1]2025年已发货'!$H:$H,'[1]2025年已发货'!$E:$E,"未发货")</f>
        <v>3</v>
      </c>
      <c r="I1293" s="118" t="str">
        <f>VLOOKUP(B1293,辅助信息!E:I,3,FALSE)</f>
        <v>（五冶达州新材料产业园）达州市市东部经开区新材料产业园麻柳镇石和尚村</v>
      </c>
      <c r="J1293" s="118" t="str">
        <f>VLOOKUP(B1293,辅助信息!E:I,4,FALSE)</f>
        <v>张焱</v>
      </c>
      <c r="K1293" s="118">
        <f>VLOOKUP(J1293,辅助信息!H:I,2,FALSE)</f>
        <v>15528785906</v>
      </c>
      <c r="L1293" s="127" t="str">
        <f>VLOOKUP(B1293,辅助信息!E:J,6,FALSE)</f>
        <v>五冶建设送货单,</v>
      </c>
      <c r="M1293" s="99">
        <v>45777</v>
      </c>
      <c r="O1293" s="66">
        <f ca="1" t="shared" si="57"/>
        <v>0</v>
      </c>
      <c r="P1293" s="66">
        <f ca="1" t="shared" si="54"/>
        <v>6</v>
      </c>
      <c r="Q1293" s="67">
        <f>VLOOKUP(B1293,辅助信息!E:M,9,FALSE)</f>
        <v>0</v>
      </c>
      <c r="R1293" s="132" t="str">
        <f>_xlfn._xlws.FILTER(辅助信息!D:D,辅助信息!E:E=B1293)</f>
        <v>五冶达州新材料产业园</v>
      </c>
    </row>
    <row r="1294" hidden="1" spans="1:18">
      <c r="A1294" s="133"/>
      <c r="B1294" s="47" t="s">
        <v>147</v>
      </c>
      <c r="C1294" s="77">
        <v>45777</v>
      </c>
      <c r="D1294" s="118" t="s">
        <v>146</v>
      </c>
      <c r="E1294" s="118" t="str">
        <f>VLOOKUP(F1294,辅助信息!A:B,2,FALSE)</f>
        <v>高线</v>
      </c>
      <c r="F1294" s="47" t="s">
        <v>57</v>
      </c>
      <c r="G1294" s="43">
        <f>2.5*3</f>
        <v>7.5</v>
      </c>
      <c r="H1294" s="119" t="str">
        <f>_xlfn.XLOOKUP(C1294&amp;F1294&amp;I1294&amp;J1294,'[1]2025年已发货'!$F:$F&amp;'[1]2025年已发货'!$C:$C&amp;'[1]2025年已发货'!$G:$G&amp;'[1]2025年已发货'!$H:$H,'[1]2025年已发货'!$E:$E,"未发货")</f>
        <v>未发货</v>
      </c>
      <c r="I1294" s="118" t="str">
        <f>VLOOKUP(B1294,辅助信息!E:I,3,FALSE)</f>
        <v>（商投建工达州中医药科技园-4工区-11号楼）达州市通川区达州中医药职业学院犀牛大道北段</v>
      </c>
      <c r="J1294" s="118" t="str">
        <f>VLOOKUP(B1294,辅助信息!E:I,4,FALSE)</f>
        <v>张扬</v>
      </c>
      <c r="K1294" s="118">
        <f>VLOOKUP(J1294,辅助信息!H:I,2,FALSE)</f>
        <v>18381904567</v>
      </c>
      <c r="L1294" s="127" t="str">
        <f>VLOOKUP(B1294,辅助信息!E:J,6,FALSE)</f>
        <v>控制炉批号尽量少,优先安排达钢,提前联系到场规格及数量</v>
      </c>
      <c r="M1294" s="99">
        <v>45777</v>
      </c>
      <c r="O1294" s="66">
        <f ca="1" t="shared" si="57"/>
        <v>0</v>
      </c>
      <c r="P1294" s="66">
        <f ca="1" t="shared" si="54"/>
        <v>6</v>
      </c>
      <c r="Q1294" s="67" t="str">
        <f>VLOOKUP(B1294,辅助信息!E:M,9,FALSE)</f>
        <v>ZTWM-CDGS-XS-2024-0134-商投建工达州中医药科技成果示范园项目</v>
      </c>
      <c r="R1294" s="132" t="str">
        <f>_xlfn._xlws.FILTER(辅助信息!D:D,辅助信息!E:E=B1294)</f>
        <v>商投建工达州中医药科技园</v>
      </c>
    </row>
    <row r="1295" hidden="1" spans="1:18">
      <c r="A1295" s="133"/>
      <c r="B1295" s="47" t="s">
        <v>147</v>
      </c>
      <c r="C1295" s="77">
        <v>45777</v>
      </c>
      <c r="D1295" s="118" t="s">
        <v>146</v>
      </c>
      <c r="E1295" s="118" t="str">
        <f>VLOOKUP(F1295,辅助信息!A:B,2,FALSE)</f>
        <v>盘螺</v>
      </c>
      <c r="F1295" s="47" t="s">
        <v>41</v>
      </c>
      <c r="G1295" s="43">
        <f>15*2.5</f>
        <v>37.5</v>
      </c>
      <c r="H1295" s="119" t="str">
        <f>_xlfn.XLOOKUP(C1295&amp;F1295&amp;I1295&amp;J1295,'[1]2025年已发货'!$F:$F&amp;'[1]2025年已发货'!$C:$C&amp;'[1]2025年已发货'!$G:$G&amp;'[1]2025年已发货'!$H:$H,'[1]2025年已发货'!$E:$E,"未发货")</f>
        <v>未发货</v>
      </c>
      <c r="I1295" s="118" t="str">
        <f>VLOOKUP(B1295,辅助信息!E:I,3,FALSE)</f>
        <v>（商投建工达州中医药科技园-4工区-11号楼）达州市通川区达州中医药职业学院犀牛大道北段</v>
      </c>
      <c r="J1295" s="118" t="str">
        <f>VLOOKUP(B1295,辅助信息!E:I,4,FALSE)</f>
        <v>张扬</v>
      </c>
      <c r="K1295" s="118">
        <f>VLOOKUP(J1295,辅助信息!H:I,2,FALSE)</f>
        <v>18381904567</v>
      </c>
      <c r="L1295" s="127" t="str">
        <f>VLOOKUP(B1295,辅助信息!E:J,6,FALSE)</f>
        <v>控制炉批号尽量少,优先安排达钢,提前联系到场规格及数量</v>
      </c>
      <c r="M1295" s="99">
        <v>45777</v>
      </c>
      <c r="O1295" s="66">
        <f ca="1" t="shared" si="57"/>
        <v>0</v>
      </c>
      <c r="P1295" s="66">
        <f ca="1" t="shared" si="54"/>
        <v>6</v>
      </c>
      <c r="Q1295" s="67" t="str">
        <f>VLOOKUP(B1295,辅助信息!E:M,9,FALSE)</f>
        <v>ZTWM-CDGS-XS-2024-0134-商投建工达州中医药科技成果示范园项目</v>
      </c>
      <c r="R1295" s="132" t="str">
        <f>_xlfn._xlws.FILTER(辅助信息!D:D,辅助信息!E:E=B1295)</f>
        <v>商投建工达州中医药科技园</v>
      </c>
    </row>
    <row r="1296" hidden="1" spans="1:18">
      <c r="A1296" s="133"/>
      <c r="B1296" s="47" t="s">
        <v>147</v>
      </c>
      <c r="C1296" s="77">
        <v>45777</v>
      </c>
      <c r="D1296" s="118" t="s">
        <v>146</v>
      </c>
      <c r="E1296" s="118" t="str">
        <f>VLOOKUP(F1296,辅助信息!A:B,2,FALSE)</f>
        <v>螺纹钢</v>
      </c>
      <c r="F1296" s="47" t="s">
        <v>27</v>
      </c>
      <c r="G1296" s="43">
        <f>7*3</f>
        <v>21</v>
      </c>
      <c r="H1296" s="119" t="str">
        <f>_xlfn.XLOOKUP(C1296&amp;F1296&amp;I1296&amp;J1296,'[1]2025年已发货'!$F:$F&amp;'[1]2025年已发货'!$C:$C&amp;'[1]2025年已发货'!$G:$G&amp;'[1]2025年已发货'!$H:$H,'[1]2025年已发货'!$E:$E,"未发货")</f>
        <v>未发货</v>
      </c>
      <c r="I1296" s="118" t="str">
        <f>VLOOKUP(B1296,辅助信息!E:I,3,FALSE)</f>
        <v>（商投建工达州中医药科技园-4工区-11号楼）达州市通川区达州中医药职业学院犀牛大道北段</v>
      </c>
      <c r="J1296" s="118" t="str">
        <f>VLOOKUP(B1296,辅助信息!E:I,4,FALSE)</f>
        <v>张扬</v>
      </c>
      <c r="K1296" s="118">
        <f>VLOOKUP(J1296,辅助信息!H:I,2,FALSE)</f>
        <v>18381904567</v>
      </c>
      <c r="L1296" s="127" t="str">
        <f>VLOOKUP(B1296,辅助信息!E:J,6,FALSE)</f>
        <v>控制炉批号尽量少,优先安排达钢,提前联系到场规格及数量</v>
      </c>
      <c r="M1296" s="99">
        <v>45777</v>
      </c>
      <c r="O1296" s="66">
        <f ca="1" t="shared" si="57"/>
        <v>0</v>
      </c>
      <c r="P1296" s="66">
        <f ca="1" t="shared" si="54"/>
        <v>6</v>
      </c>
      <c r="Q1296" s="67" t="str">
        <f>VLOOKUP(B1296,辅助信息!E:M,9,FALSE)</f>
        <v>ZTWM-CDGS-XS-2024-0134-商投建工达州中医药科技成果示范园项目</v>
      </c>
      <c r="R1296" s="132" t="str">
        <f>_xlfn._xlws.FILTER(辅助信息!D:D,辅助信息!E:E=B1296)</f>
        <v>商投建工达州中医药科技园</v>
      </c>
    </row>
    <row r="1297" hidden="1" spans="1:18">
      <c r="A1297" s="133"/>
      <c r="B1297" s="47" t="s">
        <v>147</v>
      </c>
      <c r="C1297" s="77">
        <v>45777</v>
      </c>
      <c r="D1297" s="118" t="s">
        <v>146</v>
      </c>
      <c r="E1297" s="118" t="str">
        <f>VLOOKUP(F1297,辅助信息!A:B,2,FALSE)</f>
        <v>螺纹钢</v>
      </c>
      <c r="F1297" s="47" t="s">
        <v>30</v>
      </c>
      <c r="G1297" s="43">
        <v>30</v>
      </c>
      <c r="H1297" s="119" t="str">
        <f>_xlfn.XLOOKUP(C1297&amp;F1297&amp;I1297&amp;J1297,'[1]2025年已发货'!$F:$F&amp;'[1]2025年已发货'!$C:$C&amp;'[1]2025年已发货'!$G:$G&amp;'[1]2025年已发货'!$H:$H,'[1]2025年已发货'!$E:$E,"未发货")</f>
        <v>未发货</v>
      </c>
      <c r="I1297" s="118" t="str">
        <f>VLOOKUP(B1297,辅助信息!E:I,3,FALSE)</f>
        <v>（商投建工达州中医药科技园-4工区-11号楼）达州市通川区达州中医药职业学院犀牛大道北段</v>
      </c>
      <c r="J1297" s="118" t="str">
        <f>VLOOKUP(B1297,辅助信息!E:I,4,FALSE)</f>
        <v>张扬</v>
      </c>
      <c r="K1297" s="118">
        <f>VLOOKUP(J1297,辅助信息!H:I,2,FALSE)</f>
        <v>18381904567</v>
      </c>
      <c r="L1297" s="127" t="str">
        <f>VLOOKUP(B1297,辅助信息!E:J,6,FALSE)</f>
        <v>控制炉批号尽量少,优先安排达钢,提前联系到场规格及数量</v>
      </c>
      <c r="M1297" s="99">
        <v>45777</v>
      </c>
      <c r="O1297" s="66">
        <f ca="1" t="shared" si="57"/>
        <v>0</v>
      </c>
      <c r="P1297" s="66">
        <f ca="1" t="shared" si="54"/>
        <v>6</v>
      </c>
      <c r="Q1297" s="67" t="str">
        <f>VLOOKUP(B1297,辅助信息!E:M,9,FALSE)</f>
        <v>ZTWM-CDGS-XS-2024-0134-商投建工达州中医药科技成果示范园项目</v>
      </c>
      <c r="R1297" s="132" t="str">
        <f>_xlfn._xlws.FILTER(辅助信息!D:D,辅助信息!E:E=B1297)</f>
        <v>商投建工达州中医药科技园</v>
      </c>
    </row>
    <row r="1298" hidden="1" spans="1:18">
      <c r="A1298" s="133"/>
      <c r="B1298" s="47" t="s">
        <v>147</v>
      </c>
      <c r="C1298" s="77">
        <v>45777</v>
      </c>
      <c r="D1298" s="118" t="s">
        <v>146</v>
      </c>
      <c r="E1298" s="118" t="str">
        <f>VLOOKUP(F1298,辅助信息!A:B,2,FALSE)</f>
        <v>螺纹钢</v>
      </c>
      <c r="F1298" s="47" t="s">
        <v>33</v>
      </c>
      <c r="G1298" s="43">
        <v>30</v>
      </c>
      <c r="H1298" s="119" t="str">
        <f>_xlfn.XLOOKUP(C1298&amp;F1298&amp;I1298&amp;J1298,'[1]2025年已发货'!$F:$F&amp;'[1]2025年已发货'!$C:$C&amp;'[1]2025年已发货'!$G:$G&amp;'[1]2025年已发货'!$H:$H,'[1]2025年已发货'!$E:$E,"未发货")</f>
        <v>未发货</v>
      </c>
      <c r="I1298" s="118" t="str">
        <f>VLOOKUP(B1298,辅助信息!E:I,3,FALSE)</f>
        <v>（商投建工达州中医药科技园-4工区-11号楼）达州市通川区达州中医药职业学院犀牛大道北段</v>
      </c>
      <c r="J1298" s="118" t="str">
        <f>VLOOKUP(B1298,辅助信息!E:I,4,FALSE)</f>
        <v>张扬</v>
      </c>
      <c r="K1298" s="118">
        <f>VLOOKUP(J1298,辅助信息!H:I,2,FALSE)</f>
        <v>18381904567</v>
      </c>
      <c r="L1298" s="127" t="str">
        <f>VLOOKUP(B1298,辅助信息!E:J,6,FALSE)</f>
        <v>控制炉批号尽量少,优先安排达钢,提前联系到场规格及数量</v>
      </c>
      <c r="M1298" s="99">
        <v>45777</v>
      </c>
      <c r="O1298" s="66">
        <f ca="1" t="shared" si="57"/>
        <v>0</v>
      </c>
      <c r="P1298" s="66">
        <f ca="1" t="shared" ref="P1298:P1303" si="58">IF(M1298="","",IF(N1298&lt;&gt;"",MAX(N1298-M1298,0),IF(TODAY()&gt;M1298,TODAY()-M1298,0)))</f>
        <v>6</v>
      </c>
      <c r="Q1298" s="67" t="str">
        <f>VLOOKUP(B1298,辅助信息!E:M,9,FALSE)</f>
        <v>ZTWM-CDGS-XS-2024-0134-商投建工达州中医药科技成果示范园项目</v>
      </c>
      <c r="R1298" s="132" t="str">
        <f>_xlfn._xlws.FILTER(辅助信息!D:D,辅助信息!E:E=B1298)</f>
        <v>商投建工达州中医药科技园</v>
      </c>
    </row>
    <row r="1299" hidden="1" spans="1:18">
      <c r="A1299" s="133"/>
      <c r="B1299" s="47" t="s">
        <v>147</v>
      </c>
      <c r="C1299" s="77">
        <v>45777</v>
      </c>
      <c r="D1299" s="118" t="s">
        <v>146</v>
      </c>
      <c r="E1299" s="118" t="str">
        <f>VLOOKUP(F1299,辅助信息!A:B,2,FALSE)</f>
        <v>螺纹钢</v>
      </c>
      <c r="F1299" s="47" t="s">
        <v>18</v>
      </c>
      <c r="G1299" s="43">
        <f>6*3</f>
        <v>18</v>
      </c>
      <c r="H1299" s="119" t="str">
        <f>_xlfn.XLOOKUP(C1299&amp;F1299&amp;I1299&amp;J1299,'[1]2025年已发货'!$F:$F&amp;'[1]2025年已发货'!$C:$C&amp;'[1]2025年已发货'!$G:$G&amp;'[1]2025年已发货'!$H:$H,'[1]2025年已发货'!$E:$E,"未发货")</f>
        <v>未发货</v>
      </c>
      <c r="I1299" s="118" t="str">
        <f>VLOOKUP(B1299,辅助信息!E:I,3,FALSE)</f>
        <v>（商投建工达州中医药科技园-4工区-11号楼）达州市通川区达州中医药职业学院犀牛大道北段</v>
      </c>
      <c r="J1299" s="118" t="str">
        <f>VLOOKUP(B1299,辅助信息!E:I,4,FALSE)</f>
        <v>张扬</v>
      </c>
      <c r="K1299" s="118">
        <f>VLOOKUP(J1299,辅助信息!H:I,2,FALSE)</f>
        <v>18381904567</v>
      </c>
      <c r="L1299" s="127" t="str">
        <f>VLOOKUP(B1299,辅助信息!E:J,6,FALSE)</f>
        <v>控制炉批号尽量少,优先安排达钢,提前联系到场规格及数量</v>
      </c>
      <c r="M1299" s="99">
        <v>45777</v>
      </c>
      <c r="O1299" s="66">
        <f ca="1" t="shared" si="57"/>
        <v>0</v>
      </c>
      <c r="P1299" s="66">
        <f ca="1" t="shared" si="58"/>
        <v>6</v>
      </c>
      <c r="Q1299" s="67" t="str">
        <f>VLOOKUP(B1299,辅助信息!E:M,9,FALSE)</f>
        <v>ZTWM-CDGS-XS-2024-0134-商投建工达州中医药科技成果示范园项目</v>
      </c>
      <c r="R1299" s="132" t="str">
        <f>_xlfn._xlws.FILTER(辅助信息!D:D,辅助信息!E:E=B1299)</f>
        <v>商投建工达州中医药科技园</v>
      </c>
    </row>
    <row r="1300" hidden="1" spans="1:18">
      <c r="A1300" s="133"/>
      <c r="B1300" s="47" t="s">
        <v>81</v>
      </c>
      <c r="C1300" s="77">
        <v>45777</v>
      </c>
      <c r="D1300" s="118" t="s">
        <v>146</v>
      </c>
      <c r="E1300" s="118" t="str">
        <f>VLOOKUP(F1300,辅助信息!A:B,2,FALSE)</f>
        <v>螺纹钢</v>
      </c>
      <c r="F1300" s="47" t="s">
        <v>27</v>
      </c>
      <c r="G1300" s="43">
        <v>3</v>
      </c>
      <c r="H1300" s="119">
        <v>3</v>
      </c>
      <c r="I1300" s="118" t="str">
        <f>VLOOKUP(B1300,辅助信息!E:I,3,FALSE)</f>
        <v>（华西简阳西城嘉苑）四川省成都市简阳市简城街道高屋村</v>
      </c>
      <c r="J1300" s="118" t="str">
        <f>VLOOKUP(B1300,辅助信息!E:I,4,FALSE)</f>
        <v>张瀚镭</v>
      </c>
      <c r="K1300" s="118">
        <f>VLOOKUP(J1300,辅助信息!H:I,2,FALSE)</f>
        <v>15884666220</v>
      </c>
      <c r="L1300" s="127" t="str">
        <f>VLOOKUP(B1300,辅助信息!E:J,6,FALSE)</f>
        <v>优先威钢发货,我方卸车,新老国标钢厂不加价可直发</v>
      </c>
      <c r="M1300" s="99">
        <v>45779</v>
      </c>
      <c r="O1300" s="66">
        <f ca="1" t="shared" si="57"/>
        <v>0</v>
      </c>
      <c r="P1300" s="66">
        <f ca="1" t="shared" si="58"/>
        <v>4</v>
      </c>
      <c r="Q1300" s="67" t="str">
        <f>VLOOKUP(B1300,辅助信息!E:M,9,FALSE)</f>
        <v>ZTWM-CDGS-XS-2024-0030-华西集采-简州大道</v>
      </c>
      <c r="R1300" s="132" t="str">
        <f>_xlfn._xlws.FILTER(辅助信息!D:D,辅助信息!E:E=B1300)</f>
        <v>华西简阳西城嘉苑</v>
      </c>
    </row>
    <row r="1301" hidden="1" spans="1:18">
      <c r="A1301" s="133"/>
      <c r="B1301" s="47" t="s">
        <v>81</v>
      </c>
      <c r="C1301" s="77">
        <v>45777</v>
      </c>
      <c r="D1301" s="118" t="s">
        <v>146</v>
      </c>
      <c r="E1301" s="118" t="str">
        <f>VLOOKUP(F1301,辅助信息!A:B,2,FALSE)</f>
        <v>螺纹钢</v>
      </c>
      <c r="F1301" s="47" t="s">
        <v>19</v>
      </c>
      <c r="G1301" s="43">
        <v>36</v>
      </c>
      <c r="H1301" s="119">
        <v>36</v>
      </c>
      <c r="I1301" s="118" t="str">
        <f>VLOOKUP(B1301,辅助信息!E:I,3,FALSE)</f>
        <v>（华西简阳西城嘉苑）四川省成都市简阳市简城街道高屋村</v>
      </c>
      <c r="J1301" s="118" t="str">
        <f>VLOOKUP(B1301,辅助信息!E:I,4,FALSE)</f>
        <v>张瀚镭</v>
      </c>
      <c r="K1301" s="118">
        <f>VLOOKUP(J1301,辅助信息!H:I,2,FALSE)</f>
        <v>15884666220</v>
      </c>
      <c r="L1301" s="127" t="str">
        <f>VLOOKUP(B1301,辅助信息!E:J,6,FALSE)</f>
        <v>优先威钢发货,我方卸车,新老国标钢厂不加价可直发</v>
      </c>
      <c r="M1301" s="99">
        <v>45779</v>
      </c>
      <c r="O1301" s="66">
        <f ca="1" t="shared" si="57"/>
        <v>0</v>
      </c>
      <c r="P1301" s="66">
        <f ca="1" t="shared" si="58"/>
        <v>4</v>
      </c>
      <c r="Q1301" s="67" t="str">
        <f>VLOOKUP(B1301,辅助信息!E:M,9,FALSE)</f>
        <v>ZTWM-CDGS-XS-2024-0030-华西集采-简州大道</v>
      </c>
      <c r="R1301" s="132" t="str">
        <f>_xlfn._xlws.FILTER(辅助信息!D:D,辅助信息!E:E=B1301)</f>
        <v>华西简阳西城嘉苑</v>
      </c>
    </row>
    <row r="1302" hidden="1" spans="2:18">
      <c r="B1302" s="47" t="s">
        <v>81</v>
      </c>
      <c r="C1302" s="77">
        <v>45777</v>
      </c>
      <c r="D1302" s="118" t="s">
        <v>146</v>
      </c>
      <c r="E1302" s="118" t="str">
        <f>VLOOKUP(F1302,辅助信息!A:B,2,FALSE)</f>
        <v>螺纹钢</v>
      </c>
      <c r="F1302" s="47" t="s">
        <v>32</v>
      </c>
      <c r="G1302" s="43">
        <v>3</v>
      </c>
      <c r="H1302" s="119">
        <v>3</v>
      </c>
      <c r="I1302" s="118" t="str">
        <f>VLOOKUP(B1302,辅助信息!E:I,3,FALSE)</f>
        <v>（华西简阳西城嘉苑）四川省成都市简阳市简城街道高屋村</v>
      </c>
      <c r="J1302" s="118" t="str">
        <f>VLOOKUP(B1302,辅助信息!E:I,4,FALSE)</f>
        <v>张瀚镭</v>
      </c>
      <c r="K1302" s="118">
        <f>VLOOKUP(J1302,辅助信息!H:I,2,FALSE)</f>
        <v>15884666220</v>
      </c>
      <c r="L1302" s="127" t="str">
        <f>VLOOKUP(B1302,辅助信息!E:J,6,FALSE)</f>
        <v>优先威钢发货,我方卸车,新老国标钢厂不加价可直发</v>
      </c>
      <c r="M1302" s="99">
        <v>45779</v>
      </c>
      <c r="O1302" s="66">
        <f ca="1" t="shared" si="57"/>
        <v>0</v>
      </c>
      <c r="P1302" s="66">
        <f ca="1" t="shared" si="58"/>
        <v>4</v>
      </c>
      <c r="Q1302" s="67" t="str">
        <f>VLOOKUP(B1302,辅助信息!E:M,9,FALSE)</f>
        <v>ZTWM-CDGS-XS-2024-0030-华西集采-简州大道</v>
      </c>
      <c r="R1302" s="132" t="str">
        <f>_xlfn._xlws.FILTER(辅助信息!D:D,辅助信息!E:E=B1302)</f>
        <v>华西简阳西城嘉苑</v>
      </c>
    </row>
    <row r="1303" hidden="1" spans="2:18">
      <c r="B1303" s="47" t="s">
        <v>81</v>
      </c>
      <c r="C1303" s="77">
        <v>45777</v>
      </c>
      <c r="D1303" s="118" t="s">
        <v>146</v>
      </c>
      <c r="E1303" s="118" t="str">
        <f>VLOOKUP(F1303,辅助信息!A:B,2,FALSE)</f>
        <v>螺纹钢</v>
      </c>
      <c r="F1303" s="47" t="s">
        <v>30</v>
      </c>
      <c r="G1303" s="43">
        <v>3</v>
      </c>
      <c r="H1303" s="119">
        <v>3</v>
      </c>
      <c r="I1303" s="118" t="str">
        <f>VLOOKUP(B1303,辅助信息!E:I,3,FALSE)</f>
        <v>（华西简阳西城嘉苑）四川省成都市简阳市简城街道高屋村</v>
      </c>
      <c r="J1303" s="118" t="str">
        <f>VLOOKUP(B1303,辅助信息!E:I,4,FALSE)</f>
        <v>张瀚镭</v>
      </c>
      <c r="K1303" s="118">
        <f>VLOOKUP(J1303,辅助信息!H:I,2,FALSE)</f>
        <v>15884666220</v>
      </c>
      <c r="L1303" s="127" t="str">
        <f>VLOOKUP(B1303,辅助信息!E:J,6,FALSE)</f>
        <v>优先威钢发货,我方卸车,新老国标钢厂不加价可直发</v>
      </c>
      <c r="M1303" s="99">
        <v>45779</v>
      </c>
      <c r="O1303" s="66">
        <f ca="1" t="shared" si="57"/>
        <v>0</v>
      </c>
      <c r="P1303" s="66">
        <f ca="1" t="shared" si="58"/>
        <v>4</v>
      </c>
      <c r="Q1303" s="67" t="str">
        <f>VLOOKUP(B1303,辅助信息!E:M,9,FALSE)</f>
        <v>ZTWM-CDGS-XS-2024-0030-华西集采-简州大道</v>
      </c>
      <c r="R1303" s="132" t="str">
        <f>_xlfn._xlws.FILTER(辅助信息!D:D,辅助信息!E:E=B1303)</f>
        <v>华西简阳西城嘉苑</v>
      </c>
    </row>
    <row r="1304" hidden="1" spans="2:18">
      <c r="B1304" s="47" t="s">
        <v>81</v>
      </c>
      <c r="C1304" s="77">
        <v>45777</v>
      </c>
      <c r="D1304" s="118" t="s">
        <v>146</v>
      </c>
      <c r="E1304" s="118" t="str">
        <f>VLOOKUP(F1304,辅助信息!A:B,2,FALSE)</f>
        <v>螺纹钢</v>
      </c>
      <c r="F1304" s="47" t="s">
        <v>33</v>
      </c>
      <c r="G1304" s="43">
        <v>6</v>
      </c>
      <c r="H1304" s="119">
        <v>6</v>
      </c>
      <c r="I1304" s="118" t="str">
        <f>VLOOKUP(B1304,辅助信息!E:I,3,FALSE)</f>
        <v>（华西简阳西城嘉苑）四川省成都市简阳市简城街道高屋村</v>
      </c>
      <c r="J1304" s="118" t="str">
        <f>VLOOKUP(B1304,辅助信息!E:I,4,FALSE)</f>
        <v>张瀚镭</v>
      </c>
      <c r="K1304" s="118">
        <f>VLOOKUP(J1304,辅助信息!H:I,2,FALSE)</f>
        <v>15884666220</v>
      </c>
      <c r="L1304" s="127" t="str">
        <f>VLOOKUP(B1304,辅助信息!E:J,6,FALSE)</f>
        <v>优先威钢发货,我方卸车,新老国标钢厂不加价可直发</v>
      </c>
      <c r="M1304" s="99">
        <v>45779</v>
      </c>
      <c r="O1304" s="66">
        <f ca="1" t="shared" ref="O1304:O1335" si="59">IF(OR(M1304="",N1304&lt;&gt;""),"",MAX(M1304-TODAY(),0))</f>
        <v>0</v>
      </c>
      <c r="P1304" s="66">
        <f ca="1" t="shared" ref="P1304:P1335" si="60">IF(M1304="","",IF(N1304&lt;&gt;"",MAX(N1304-M1304,0),IF(TODAY()&gt;M1304,TODAY()-M1304,0)))</f>
        <v>4</v>
      </c>
      <c r="Q1304" s="67" t="str">
        <f>VLOOKUP(B1304,辅助信息!E:M,9,FALSE)</f>
        <v>ZTWM-CDGS-XS-2024-0030-华西集采-简州大道</v>
      </c>
      <c r="R1304" s="132" t="str">
        <f>_xlfn._xlws.FILTER(辅助信息!D:D,辅助信息!E:E=B1304)</f>
        <v>华西简阳西城嘉苑</v>
      </c>
    </row>
    <row r="1305" hidden="1" spans="2:18">
      <c r="B1305" s="47" t="s">
        <v>106</v>
      </c>
      <c r="C1305" s="77">
        <v>45777</v>
      </c>
      <c r="D1305" s="118" t="s">
        <v>146</v>
      </c>
      <c r="E1305" s="118" t="str">
        <f>VLOOKUP(F1305,辅助信息!A:B,2,FALSE)</f>
        <v>盘螺</v>
      </c>
      <c r="F1305" s="47" t="s">
        <v>49</v>
      </c>
      <c r="G1305" s="43">
        <v>12.5</v>
      </c>
      <c r="H1305" s="119" t="str">
        <f>_xlfn.XLOOKUP(C1305&amp;F1305&amp;I1305&amp;J1305,'[1]2025年已发货'!$F:$F&amp;'[1]2025年已发货'!$C:$C&amp;'[1]2025年已发货'!$G:$G&amp;'[1]2025年已发货'!$H:$H,'[1]2025年已发货'!$E:$E,"未发货")</f>
        <v>未发货</v>
      </c>
      <c r="I1305" s="118" t="str">
        <f>VLOOKUP(B1305,辅助信息!E:I,3,FALSE)</f>
        <v>（五冶钢构宜宾高县月江镇建设项目）  四川省宜宾市高县月江镇刚记超市斜对面(还阳组团沪碳二期项目)</v>
      </c>
      <c r="J1305" s="118" t="str">
        <f>VLOOKUP(B1305,辅助信息!E:I,4,FALSE)</f>
        <v>张朝亮</v>
      </c>
      <c r="K1305" s="118">
        <f>VLOOKUP(J1305,辅助信息!H:I,2,FALSE)</f>
        <v>15228205853</v>
      </c>
      <c r="L1305" s="127" t="str">
        <f>VLOOKUP(B1305,辅助信息!E:J,6,FALSE)</f>
        <v>提前联系到场规格</v>
      </c>
      <c r="M1305" s="99">
        <v>45778</v>
      </c>
      <c r="O1305" s="66">
        <f ca="1" t="shared" si="59"/>
        <v>0</v>
      </c>
      <c r="P1305" s="66">
        <f ca="1" t="shared" si="60"/>
        <v>5</v>
      </c>
      <c r="Q1305" s="67" t="str">
        <f>VLOOKUP(B1305,辅助信息!E:M,9,FALSE)</f>
        <v>ZTWM-CDGS-XS-2024-0169-中冶西部钢构-宜宾市南溪区幸福路东路,高县月江镇建设项目</v>
      </c>
      <c r="R1305" s="132" t="str">
        <f>_xlfn._xlws.FILTER(辅助信息!D:D,辅助信息!E:E=B1305)</f>
        <v>五冶钢构-宜宾市南溪区高县月江镇建设项目</v>
      </c>
    </row>
    <row r="1306" hidden="1" spans="2:18">
      <c r="B1306" s="47" t="s">
        <v>106</v>
      </c>
      <c r="C1306" s="77">
        <v>45777</v>
      </c>
      <c r="D1306" s="118" t="s">
        <v>146</v>
      </c>
      <c r="E1306" s="118" t="str">
        <f>VLOOKUP(F1306,辅助信息!A:B,2,FALSE)</f>
        <v>盘螺</v>
      </c>
      <c r="F1306" s="47" t="s">
        <v>40</v>
      </c>
      <c r="G1306" s="43">
        <v>25</v>
      </c>
      <c r="H1306" s="119">
        <f>_xlfn.XLOOKUP(C1306&amp;F1306&amp;I1306&amp;J1306,'[1]2025年已发货'!$F:$F&amp;'[1]2025年已发货'!$C:$C&amp;'[1]2025年已发货'!$G:$G&amp;'[1]2025年已发货'!$H:$H,'[1]2025年已发货'!$E:$E,"未发货")</f>
        <v>25</v>
      </c>
      <c r="I1306" s="118" t="str">
        <f>VLOOKUP(B1306,辅助信息!E:I,3,FALSE)</f>
        <v>（五冶钢构宜宾高县月江镇建设项目）  四川省宜宾市高县月江镇刚记超市斜对面(还阳组团沪碳二期项目)</v>
      </c>
      <c r="J1306" s="118" t="str">
        <f>VLOOKUP(B1306,辅助信息!E:I,4,FALSE)</f>
        <v>张朝亮</v>
      </c>
      <c r="K1306" s="118">
        <f>VLOOKUP(J1306,辅助信息!H:I,2,FALSE)</f>
        <v>15228205853</v>
      </c>
      <c r="L1306" s="127" t="str">
        <f>VLOOKUP(B1306,辅助信息!E:J,6,FALSE)</f>
        <v>提前联系到场规格</v>
      </c>
      <c r="M1306" s="99">
        <v>45778</v>
      </c>
      <c r="O1306" s="66">
        <f ca="1" t="shared" si="59"/>
        <v>0</v>
      </c>
      <c r="P1306" s="66">
        <f ca="1" t="shared" si="60"/>
        <v>5</v>
      </c>
      <c r="Q1306" s="67" t="str">
        <f>VLOOKUP(B1306,辅助信息!E:M,9,FALSE)</f>
        <v>ZTWM-CDGS-XS-2024-0169-中冶西部钢构-宜宾市南溪区幸福路东路,高县月江镇建设项目</v>
      </c>
      <c r="R1306" s="132" t="str">
        <f>_xlfn._xlws.FILTER(辅助信息!D:D,辅助信息!E:E=B1306)</f>
        <v>五冶钢构-宜宾市南溪区高县月江镇建设项目</v>
      </c>
    </row>
    <row r="1307" hidden="1" spans="2:18">
      <c r="B1307" s="47" t="s">
        <v>106</v>
      </c>
      <c r="C1307" s="77">
        <v>45777</v>
      </c>
      <c r="D1307" s="118" t="s">
        <v>146</v>
      </c>
      <c r="E1307" s="118" t="str">
        <f>VLOOKUP(F1307,辅助信息!A:B,2,FALSE)</f>
        <v>盘螺</v>
      </c>
      <c r="F1307" s="47" t="s">
        <v>41</v>
      </c>
      <c r="G1307" s="43">
        <v>2.5</v>
      </c>
      <c r="H1307" s="119" t="str">
        <f>_xlfn.XLOOKUP(C1307&amp;F1307&amp;I1307&amp;J1307,'[1]2025年已发货'!$F:$F&amp;'[1]2025年已发货'!$C:$C&amp;'[1]2025年已发货'!$G:$G&amp;'[1]2025年已发货'!$H:$H,'[1]2025年已发货'!$E:$E,"未发货")</f>
        <v>未发货</v>
      </c>
      <c r="I1307" s="118" t="str">
        <f>VLOOKUP(B1307,辅助信息!E:I,3,FALSE)</f>
        <v>（五冶钢构宜宾高县月江镇建设项目）  四川省宜宾市高县月江镇刚记超市斜对面(还阳组团沪碳二期项目)</v>
      </c>
      <c r="J1307" s="118" t="str">
        <f>VLOOKUP(B1307,辅助信息!E:I,4,FALSE)</f>
        <v>张朝亮</v>
      </c>
      <c r="K1307" s="118">
        <f>VLOOKUP(J1307,辅助信息!H:I,2,FALSE)</f>
        <v>15228205853</v>
      </c>
      <c r="L1307" s="127" t="str">
        <f>VLOOKUP(B1307,辅助信息!E:J,6,FALSE)</f>
        <v>提前联系到场规格</v>
      </c>
      <c r="M1307" s="99">
        <v>45778</v>
      </c>
      <c r="O1307" s="66">
        <f ca="1" t="shared" si="59"/>
        <v>0</v>
      </c>
      <c r="P1307" s="66">
        <f ca="1" t="shared" si="60"/>
        <v>5</v>
      </c>
      <c r="Q1307" s="67" t="str">
        <f>VLOOKUP(B1307,辅助信息!E:M,9,FALSE)</f>
        <v>ZTWM-CDGS-XS-2024-0169-中冶西部钢构-宜宾市南溪区幸福路东路,高县月江镇建设项目</v>
      </c>
      <c r="R1307" s="132" t="str">
        <f>_xlfn._xlws.FILTER(辅助信息!D:D,辅助信息!E:E=B1307)</f>
        <v>五冶钢构-宜宾市南溪区高县月江镇建设项目</v>
      </c>
    </row>
    <row r="1308" hidden="1" spans="2:18">
      <c r="B1308" s="47" t="s">
        <v>106</v>
      </c>
      <c r="C1308" s="77">
        <v>45777</v>
      </c>
      <c r="D1308" s="118" t="s">
        <v>146</v>
      </c>
      <c r="E1308" s="118" t="str">
        <f>VLOOKUP(F1308,辅助信息!A:B,2,FALSE)</f>
        <v>螺纹钢</v>
      </c>
      <c r="F1308" s="47" t="s">
        <v>19</v>
      </c>
      <c r="G1308" s="43">
        <v>6</v>
      </c>
      <c r="H1308" s="119" t="str">
        <f>_xlfn.XLOOKUP(C1308&amp;F1308&amp;I1308&amp;J1308,'[1]2025年已发货'!$F:$F&amp;'[1]2025年已发货'!$C:$C&amp;'[1]2025年已发货'!$G:$G&amp;'[1]2025年已发货'!$H:$H,'[1]2025年已发货'!$E:$E,"未发货")</f>
        <v>未发货</v>
      </c>
      <c r="I1308" s="118" t="str">
        <f>VLOOKUP(B1308,辅助信息!E:I,3,FALSE)</f>
        <v>（五冶钢构宜宾高县月江镇建设项目）  四川省宜宾市高县月江镇刚记超市斜对面(还阳组团沪碳二期项目)</v>
      </c>
      <c r="J1308" s="118" t="str">
        <f>VLOOKUP(B1308,辅助信息!E:I,4,FALSE)</f>
        <v>张朝亮</v>
      </c>
      <c r="K1308" s="118">
        <f>VLOOKUP(J1308,辅助信息!H:I,2,FALSE)</f>
        <v>15228205853</v>
      </c>
      <c r="L1308" s="127" t="str">
        <f>VLOOKUP(B1308,辅助信息!E:J,6,FALSE)</f>
        <v>提前联系到场规格</v>
      </c>
      <c r="M1308" s="99">
        <v>45778</v>
      </c>
      <c r="O1308" s="66">
        <f ca="1" t="shared" si="59"/>
        <v>0</v>
      </c>
      <c r="P1308" s="66">
        <f ca="1" t="shared" si="60"/>
        <v>5</v>
      </c>
      <c r="Q1308" s="67" t="str">
        <f>VLOOKUP(B1308,辅助信息!E:M,9,FALSE)</f>
        <v>ZTWM-CDGS-XS-2024-0169-中冶西部钢构-宜宾市南溪区幸福路东路,高县月江镇建设项目</v>
      </c>
      <c r="R1308" s="132" t="str">
        <f>_xlfn._xlws.FILTER(辅助信息!D:D,辅助信息!E:E=B1308)</f>
        <v>五冶钢构-宜宾市南溪区高县月江镇建设项目</v>
      </c>
    </row>
    <row r="1309" hidden="1" spans="2:18">
      <c r="B1309" s="47" t="s">
        <v>106</v>
      </c>
      <c r="C1309" s="77">
        <v>45777</v>
      </c>
      <c r="D1309" s="118" t="s">
        <v>146</v>
      </c>
      <c r="E1309" s="118" t="str">
        <f>VLOOKUP(F1309,辅助信息!A:B,2,FALSE)</f>
        <v>螺纹钢</v>
      </c>
      <c r="F1309" s="47" t="s">
        <v>32</v>
      </c>
      <c r="G1309" s="43">
        <v>14</v>
      </c>
      <c r="H1309" s="119">
        <f>_xlfn.XLOOKUP(C1309&amp;F1309&amp;I1309&amp;J1309,'[1]2025年已发货'!$F:$F&amp;'[1]2025年已发货'!$C:$C&amp;'[1]2025年已发货'!$G:$G&amp;'[1]2025年已发货'!$H:$H,'[1]2025年已发货'!$E:$E,"未发货")</f>
        <v>12</v>
      </c>
      <c r="I1309" s="118" t="str">
        <f>VLOOKUP(B1309,辅助信息!E:I,3,FALSE)</f>
        <v>（五冶钢构宜宾高县月江镇建设项目）  四川省宜宾市高县月江镇刚记超市斜对面(还阳组团沪碳二期项目)</v>
      </c>
      <c r="J1309" s="118" t="str">
        <f>VLOOKUP(B1309,辅助信息!E:I,4,FALSE)</f>
        <v>张朝亮</v>
      </c>
      <c r="K1309" s="118">
        <f>VLOOKUP(J1309,辅助信息!H:I,2,FALSE)</f>
        <v>15228205853</v>
      </c>
      <c r="L1309" s="127" t="str">
        <f>VLOOKUP(B1309,辅助信息!E:J,6,FALSE)</f>
        <v>提前联系到场规格</v>
      </c>
      <c r="M1309" s="99">
        <v>45778</v>
      </c>
      <c r="O1309" s="66">
        <f ca="1" t="shared" si="59"/>
        <v>0</v>
      </c>
      <c r="P1309" s="66">
        <f ca="1" t="shared" si="60"/>
        <v>5</v>
      </c>
      <c r="Q1309" s="67" t="str">
        <f>VLOOKUP(B1309,辅助信息!E:M,9,FALSE)</f>
        <v>ZTWM-CDGS-XS-2024-0169-中冶西部钢构-宜宾市南溪区幸福路东路,高县月江镇建设项目</v>
      </c>
      <c r="R1309" s="132" t="str">
        <f>_xlfn._xlws.FILTER(辅助信息!D:D,辅助信息!E:E=B1309)</f>
        <v>五冶钢构-宜宾市南溪区高县月江镇建设项目</v>
      </c>
    </row>
    <row r="1310" hidden="1" spans="2:18">
      <c r="B1310" s="47" t="s">
        <v>106</v>
      </c>
      <c r="C1310" s="77">
        <v>45777</v>
      </c>
      <c r="D1310" s="118" t="s">
        <v>146</v>
      </c>
      <c r="E1310" s="118" t="str">
        <f>VLOOKUP(F1310,辅助信息!A:B,2,FALSE)</f>
        <v>螺纹钢</v>
      </c>
      <c r="F1310" s="47" t="s">
        <v>30</v>
      </c>
      <c r="G1310" s="43">
        <v>9</v>
      </c>
      <c r="H1310" s="119" t="str">
        <f>_xlfn.XLOOKUP(C1310&amp;F1310&amp;I1310&amp;J1310,'[1]2025年已发货'!$F:$F&amp;'[1]2025年已发货'!$C:$C&amp;'[1]2025年已发货'!$G:$G&amp;'[1]2025年已发货'!$H:$H,'[1]2025年已发货'!$E:$E,"未发货")</f>
        <v>未发货</v>
      </c>
      <c r="I1310" s="118" t="str">
        <f>VLOOKUP(B1310,辅助信息!E:I,3,FALSE)</f>
        <v>（五冶钢构宜宾高县月江镇建设项目）  四川省宜宾市高县月江镇刚记超市斜对面(还阳组团沪碳二期项目)</v>
      </c>
      <c r="J1310" s="118" t="str">
        <f>VLOOKUP(B1310,辅助信息!E:I,4,FALSE)</f>
        <v>张朝亮</v>
      </c>
      <c r="K1310" s="118">
        <f>VLOOKUP(J1310,辅助信息!H:I,2,FALSE)</f>
        <v>15228205853</v>
      </c>
      <c r="L1310" s="127" t="str">
        <f>VLOOKUP(B1310,辅助信息!E:J,6,FALSE)</f>
        <v>提前联系到场规格</v>
      </c>
      <c r="M1310" s="99">
        <v>45778</v>
      </c>
      <c r="O1310" s="66">
        <f ca="1" t="shared" si="59"/>
        <v>0</v>
      </c>
      <c r="P1310" s="66">
        <f ca="1" t="shared" si="60"/>
        <v>5</v>
      </c>
      <c r="Q1310" s="67" t="str">
        <f>VLOOKUP(B1310,辅助信息!E:M,9,FALSE)</f>
        <v>ZTWM-CDGS-XS-2024-0169-中冶西部钢构-宜宾市南溪区幸福路东路,高县月江镇建设项目</v>
      </c>
      <c r="R1310" s="132" t="str">
        <f>_xlfn._xlws.FILTER(辅助信息!D:D,辅助信息!E:E=B1310)</f>
        <v>五冶钢构-宜宾市南溪区高县月江镇建设项目</v>
      </c>
    </row>
    <row r="1311" hidden="1" spans="2:18">
      <c r="B1311" s="47" t="s">
        <v>107</v>
      </c>
      <c r="C1311" s="77">
        <v>45777</v>
      </c>
      <c r="D1311" s="118" t="s">
        <v>146</v>
      </c>
      <c r="E1311" s="118" t="str">
        <f>VLOOKUP(F1311,辅助信息!A:B,2,FALSE)</f>
        <v>盘螺</v>
      </c>
      <c r="F1311" s="47" t="s">
        <v>41</v>
      </c>
      <c r="G1311" s="43">
        <v>12</v>
      </c>
      <c r="H1311" s="119">
        <f>_xlfn.XLOOKUP(C1311&amp;F1311&amp;I1311&amp;J1311,'[1]2025年已发货'!$F:$F&amp;'[1]2025年已发货'!$C:$C&amp;'[1]2025年已发货'!$G:$G&amp;'[1]2025年已发货'!$H:$H,'[1]2025年已发货'!$E:$E,"未发货")</f>
        <v>12</v>
      </c>
      <c r="I1311" s="118" t="str">
        <f>VLOOKUP(B1311,辅助信息!E:I,3,FALSE)</f>
        <v>(五冶钢构宜宾高县月江镇建设项目-2)四川省宜宾市高县月江镇高县宜宾保润汽车维修服务有限公司西南(S436西)(污水管网项目)</v>
      </c>
      <c r="J1311" s="118" t="str">
        <f>VLOOKUP(B1311,辅助信息!E:I,4,FALSE)</f>
        <v>张朝亮</v>
      </c>
      <c r="K1311" s="118">
        <f>VLOOKUP(J1311,辅助信息!H:I,2,FALSE)</f>
        <v>15228205853</v>
      </c>
      <c r="L1311" s="127" t="str">
        <f>VLOOKUP(B1311,辅助信息!E:J,6,FALSE)</f>
        <v>送货单要求：送货单位：宜宾罗投资产管理有限公司,收货单位：中国五冶集团有限公司,装货前联系收货人核实到场规格</v>
      </c>
      <c r="M1311" s="99">
        <v>45778</v>
      </c>
      <c r="O1311" s="66">
        <f ca="1" t="shared" si="59"/>
        <v>0</v>
      </c>
      <c r="P1311" s="66">
        <f ca="1" t="shared" si="60"/>
        <v>5</v>
      </c>
      <c r="Q1311" s="67" t="str">
        <f>VLOOKUP(B1311,辅助信息!E:M,9,FALSE)</f>
        <v>ZTWM-CDGS-XS-2024-0169-中冶西部钢构-宜宾市南溪区幸福路东路,高县月江镇建设项目</v>
      </c>
      <c r="R1311" s="132" t="str">
        <f>_xlfn._xlws.FILTER(辅助信息!D:D,辅助信息!E:E=B1311)</f>
        <v>五冶钢构-宜宾市南溪区高县月江镇建设项目</v>
      </c>
    </row>
    <row r="1312" hidden="1" spans="2:18">
      <c r="B1312" s="47" t="s">
        <v>107</v>
      </c>
      <c r="C1312" s="77">
        <v>45777</v>
      </c>
      <c r="D1312" s="118" t="s">
        <v>146</v>
      </c>
      <c r="E1312" s="118" t="str">
        <f>VLOOKUP(F1312,辅助信息!A:B,2,FALSE)</f>
        <v>螺纹钢</v>
      </c>
      <c r="F1312" s="47" t="s">
        <v>18</v>
      </c>
      <c r="G1312" s="43">
        <v>21</v>
      </c>
      <c r="H1312" s="119">
        <f>_xlfn.XLOOKUP(C1312&amp;F1312&amp;I1312&amp;J1312,'[1]2025年已发货'!$F:$F&amp;'[1]2025年已发货'!$C:$C&amp;'[1]2025年已发货'!$G:$G&amp;'[1]2025年已发货'!$H:$H,'[1]2025年已发货'!$E:$E,"未发货")</f>
        <v>21</v>
      </c>
      <c r="I1312" s="118" t="str">
        <f>VLOOKUP(B1312,辅助信息!E:I,3,FALSE)</f>
        <v>(五冶钢构宜宾高县月江镇建设项目-2)四川省宜宾市高县月江镇高县宜宾保润汽车维修服务有限公司西南(S436西)(污水管网项目)</v>
      </c>
      <c r="J1312" s="118" t="str">
        <f>VLOOKUP(B1312,辅助信息!E:I,4,FALSE)</f>
        <v>张朝亮</v>
      </c>
      <c r="K1312" s="118">
        <f>VLOOKUP(J1312,辅助信息!H:I,2,FALSE)</f>
        <v>15228205853</v>
      </c>
      <c r="L1312" s="127" t="str">
        <f>VLOOKUP(B1312,辅助信息!E:J,6,FALSE)</f>
        <v>送货单要求：送货单位：宜宾罗投资产管理有限公司,收货单位：中国五冶集团有限公司,装货前联系收货人核实到场规格</v>
      </c>
      <c r="M1312" s="99">
        <v>45778</v>
      </c>
      <c r="O1312" s="66">
        <f ca="1" t="shared" si="59"/>
        <v>0</v>
      </c>
      <c r="P1312" s="66">
        <f ca="1" t="shared" si="60"/>
        <v>5</v>
      </c>
      <c r="Q1312" s="67" t="str">
        <f>VLOOKUP(B1312,辅助信息!E:M,9,FALSE)</f>
        <v>ZTWM-CDGS-XS-2024-0169-中冶西部钢构-宜宾市南溪区幸福路东路,高县月江镇建设项目</v>
      </c>
      <c r="R1312" s="132" t="str">
        <f>_xlfn._xlws.FILTER(辅助信息!D:D,辅助信息!E:E=B1312)</f>
        <v>五冶钢构-宜宾市南溪区高县月江镇建设项目</v>
      </c>
    </row>
    <row r="1313" hidden="1" spans="2:18">
      <c r="B1313" s="47" t="s">
        <v>127</v>
      </c>
      <c r="C1313" s="77">
        <v>45777</v>
      </c>
      <c r="D1313" s="118" t="s">
        <v>146</v>
      </c>
      <c r="E1313" s="118" t="str">
        <f>VLOOKUP(F1313,辅助信息!A:B,2,FALSE)</f>
        <v>盘螺</v>
      </c>
      <c r="F1313" s="47" t="s">
        <v>49</v>
      </c>
      <c r="G1313" s="43">
        <v>12</v>
      </c>
      <c r="H1313" s="119" t="str">
        <f>_xlfn.XLOOKUP(C1313&amp;F1313&amp;I1313&amp;J1313,'[1]2025年已发货'!$F:$F&amp;'[1]2025年已发货'!$C:$C&amp;'[1]2025年已发货'!$G:$G&amp;'[1]2025年已发货'!$H:$H,'[1]2025年已发货'!$E:$E,"未发货")</f>
        <v>未发货</v>
      </c>
      <c r="I1313" s="118" t="str">
        <f>VLOOKUP(B1313,辅助信息!E:I,3,FALSE)</f>
        <v>(五冶钢构医学科学产业园建设项目房建三部-管网总坪)四川省南充市顺庆区搬罾街道学府大道二段</v>
      </c>
      <c r="J1313" s="118" t="str">
        <f>VLOOKUP(B1313,辅助信息!E:I,4,FALSE)</f>
        <v>郑林</v>
      </c>
      <c r="K1313" s="118">
        <f>VLOOKUP(J1313,辅助信息!H:I,2,FALSE)</f>
        <v>18349955455</v>
      </c>
      <c r="L1313" s="127" t="str">
        <f>VLOOKUP(B1313,辅助信息!E:J,6,FALSE)</f>
        <v>送货单：送货单位：南充思临新材料科技有限公司,收货单位：五冶集团川北(南充)建设有限公司,项目名称：南充医学科学产业园,送货车型13米,装货前联系收货人核实到场规格</v>
      </c>
      <c r="M1313" s="99">
        <v>45780</v>
      </c>
      <c r="O1313" s="66">
        <f ca="1" t="shared" si="59"/>
        <v>0</v>
      </c>
      <c r="P1313" s="66">
        <f ca="1" t="shared" si="60"/>
        <v>3</v>
      </c>
      <c r="Q1313" s="67" t="str">
        <f>VLOOKUP(B1313,辅助信息!E:M,9,FALSE)</f>
        <v>ZTWM-CDGS-XS-2024-0248-五冶钢构-南充市医学院项目</v>
      </c>
      <c r="R1313" s="132" t="str">
        <f>_xlfn._xlws.FILTER(辅助信息!D:D,辅助信息!E:E=B1313)</f>
        <v>五冶钢构南充医学科学产业园建设项目</v>
      </c>
    </row>
    <row r="1314" hidden="1" spans="2:18">
      <c r="B1314" s="47" t="s">
        <v>127</v>
      </c>
      <c r="C1314" s="77">
        <v>45777</v>
      </c>
      <c r="D1314" s="118" t="s">
        <v>146</v>
      </c>
      <c r="E1314" s="118" t="str">
        <f>VLOOKUP(F1314,辅助信息!A:B,2,FALSE)</f>
        <v>盘螺</v>
      </c>
      <c r="F1314" s="47" t="s">
        <v>41</v>
      </c>
      <c r="G1314" s="43">
        <v>10</v>
      </c>
      <c r="H1314" s="119" t="str">
        <f>_xlfn.XLOOKUP(C1314&amp;F1314&amp;I1314&amp;J1314,'[1]2025年已发货'!$F:$F&amp;'[1]2025年已发货'!$C:$C&amp;'[1]2025年已发货'!$G:$G&amp;'[1]2025年已发货'!$H:$H,'[1]2025年已发货'!$E:$E,"未发货")</f>
        <v>未发货</v>
      </c>
      <c r="I1314" s="118" t="str">
        <f>VLOOKUP(B1314,辅助信息!E:I,3,FALSE)</f>
        <v>(五冶钢构医学科学产业园建设项目房建三部-管网总坪)四川省南充市顺庆区搬罾街道学府大道二段</v>
      </c>
      <c r="J1314" s="118" t="str">
        <f>VLOOKUP(B1314,辅助信息!E:I,4,FALSE)</f>
        <v>郑林</v>
      </c>
      <c r="K1314" s="118">
        <f>VLOOKUP(J1314,辅助信息!H:I,2,FALSE)</f>
        <v>18349955455</v>
      </c>
      <c r="L1314" s="127" t="str">
        <f>VLOOKUP(B1314,辅助信息!E:J,6,FALSE)</f>
        <v>送货单：送货单位：南充思临新材料科技有限公司,收货单位：五冶集团川北(南充)建设有限公司,项目名称：南充医学科学产业园,送货车型13米,装货前联系收货人核实到场规格</v>
      </c>
      <c r="M1314" s="99">
        <v>45780</v>
      </c>
      <c r="O1314" s="66">
        <f ca="1" t="shared" si="59"/>
        <v>0</v>
      </c>
      <c r="P1314" s="66">
        <f ca="1" t="shared" si="60"/>
        <v>3</v>
      </c>
      <c r="Q1314" s="67" t="str">
        <f>VLOOKUP(B1314,辅助信息!E:M,9,FALSE)</f>
        <v>ZTWM-CDGS-XS-2024-0248-五冶钢构-南充市医学院项目</v>
      </c>
      <c r="R1314" s="132" t="str">
        <f>_xlfn._xlws.FILTER(辅助信息!D:D,辅助信息!E:E=B1314)</f>
        <v>五冶钢构南充医学科学产业园建设项目</v>
      </c>
    </row>
    <row r="1315" hidden="1" spans="2:18">
      <c r="B1315" s="47" t="s">
        <v>127</v>
      </c>
      <c r="C1315" s="77">
        <v>45777</v>
      </c>
      <c r="D1315" s="118" t="s">
        <v>146</v>
      </c>
      <c r="E1315" s="118" t="str">
        <f>VLOOKUP(F1315,辅助信息!A:B,2,FALSE)</f>
        <v>螺纹钢</v>
      </c>
      <c r="F1315" s="47" t="s">
        <v>27</v>
      </c>
      <c r="G1315" s="43">
        <v>13</v>
      </c>
      <c r="H1315" s="119" t="str">
        <f>_xlfn.XLOOKUP(C1315&amp;F1315&amp;I1315&amp;J1315,'[1]2025年已发货'!$F:$F&amp;'[1]2025年已发货'!$C:$C&amp;'[1]2025年已发货'!$G:$G&amp;'[1]2025年已发货'!$H:$H,'[1]2025年已发货'!$E:$E,"未发货")</f>
        <v>未发货</v>
      </c>
      <c r="I1315" s="118" t="str">
        <f>VLOOKUP(B1315,辅助信息!E:I,3,FALSE)</f>
        <v>(五冶钢构医学科学产业园建设项目房建三部-管网总坪)四川省南充市顺庆区搬罾街道学府大道二段</v>
      </c>
      <c r="J1315" s="118" t="str">
        <f>VLOOKUP(B1315,辅助信息!E:I,4,FALSE)</f>
        <v>郑林</v>
      </c>
      <c r="K1315" s="118">
        <f>VLOOKUP(J1315,辅助信息!H:I,2,FALSE)</f>
        <v>18349955455</v>
      </c>
      <c r="L1315" s="127" t="str">
        <f>VLOOKUP(B1315,辅助信息!E:J,6,FALSE)</f>
        <v>送货单：送货单位：南充思临新材料科技有限公司,收货单位：五冶集团川北(南充)建设有限公司,项目名称：南充医学科学产业园,送货车型13米,装货前联系收货人核实到场规格</v>
      </c>
      <c r="M1315" s="99">
        <v>45780</v>
      </c>
      <c r="O1315" s="66">
        <f ca="1" t="shared" si="59"/>
        <v>0</v>
      </c>
      <c r="P1315" s="66">
        <f ca="1" t="shared" si="60"/>
        <v>3</v>
      </c>
      <c r="Q1315" s="67" t="str">
        <f>VLOOKUP(B1315,辅助信息!E:M,9,FALSE)</f>
        <v>ZTWM-CDGS-XS-2024-0248-五冶钢构-南充市医学院项目</v>
      </c>
      <c r="R1315" s="132" t="str">
        <f>_xlfn._xlws.FILTER(辅助信息!D:D,辅助信息!E:E=B1315)</f>
        <v>五冶钢构南充医学科学产业园建设项目</v>
      </c>
    </row>
    <row r="1316" hidden="1" spans="2:18">
      <c r="B1316" s="118" t="s">
        <v>31</v>
      </c>
      <c r="C1316" s="77">
        <v>45778</v>
      </c>
      <c r="D1316" s="118" t="str">
        <f>VLOOKUP(B1316,辅助信息!E:K,7,FALSE)</f>
        <v>JWDDCD2024121000136</v>
      </c>
      <c r="E1316" s="118" t="str">
        <f>VLOOKUP(F1316,辅助信息!A:B,2,FALSE)</f>
        <v>高线</v>
      </c>
      <c r="F1316" s="118" t="s">
        <v>51</v>
      </c>
      <c r="G1316" s="119">
        <v>2.5</v>
      </c>
      <c r="H1316" s="119" t="str">
        <f>_xlfn.XLOOKUP(C1316&amp;F1316&amp;I1316&amp;J1316,'[1]2025年已发货'!$F:$F&amp;'[1]2025年已发货'!$C:$C&amp;'[1]2025年已发货'!$G:$G&amp;'[1]2025年已发货'!$H:$H,'[1]2025年已发货'!$E:$E,"未发货")</f>
        <v>未发货</v>
      </c>
      <c r="I1316" s="118" t="str">
        <f>VLOOKUP(B1316,辅助信息!E:I,3,FALSE)</f>
        <v>（四川商建-射洪城乡一体化项目）遂宁市射洪市忠新幼儿园北侧约220米新溪小区</v>
      </c>
      <c r="J1316" s="118" t="str">
        <f>VLOOKUP(B1316,辅助信息!E:I,4,FALSE)</f>
        <v>柏子刚</v>
      </c>
      <c r="K1316" s="118">
        <f>VLOOKUP(J1316,辅助信息!H:I,2,FALSE)</f>
        <v>15692885305</v>
      </c>
      <c r="L1316" s="135" t="str">
        <f>VLOOKUP(B1316,辅助信息!E:J,6,FALSE)</f>
        <v>提前联系到场规格及数量</v>
      </c>
      <c r="M1316" s="99">
        <v>45779</v>
      </c>
      <c r="O1316" s="66">
        <f ca="1" t="shared" si="59"/>
        <v>0</v>
      </c>
      <c r="P1316" s="66">
        <f ca="1" t="shared" si="60"/>
        <v>4</v>
      </c>
      <c r="Q1316" s="67" t="str">
        <f>VLOOKUP(B1316,辅助信息!E:M,9,FALSE)</f>
        <v>ZTWM-CDGS-XS-2024-0179-四川商投-射洪城乡一体化建设项目</v>
      </c>
      <c r="R1316" s="132" t="str">
        <f>_xlfn._xlws.FILTER(辅助信息!D:D,辅助信息!E:E=B1316)</f>
        <v>四川商建
射洪城乡一体化项目</v>
      </c>
    </row>
    <row r="1317" hidden="1" spans="2:18">
      <c r="B1317" s="118" t="s">
        <v>31</v>
      </c>
      <c r="C1317" s="77">
        <v>45778</v>
      </c>
      <c r="D1317" s="118" t="str">
        <f>VLOOKUP(B1317,辅助信息!E:K,7,FALSE)</f>
        <v>JWDDCD2024121000136</v>
      </c>
      <c r="E1317" s="118" t="str">
        <f>VLOOKUP(F1317,辅助信息!A:B,2,FALSE)</f>
        <v>盘螺</v>
      </c>
      <c r="F1317" s="118" t="s">
        <v>41</v>
      </c>
      <c r="G1317" s="119">
        <v>32.5</v>
      </c>
      <c r="H1317" s="119" t="str">
        <f>_xlfn.XLOOKUP(C1317&amp;F1317&amp;I1317&amp;J1317,'[1]2025年已发货'!$F:$F&amp;'[1]2025年已发货'!$C:$C&amp;'[1]2025年已发货'!$G:$G&amp;'[1]2025年已发货'!$H:$H,'[1]2025年已发货'!$E:$E,"未发货")</f>
        <v>未发货</v>
      </c>
      <c r="I1317" s="118" t="str">
        <f>VLOOKUP(B1317,辅助信息!E:I,3,FALSE)</f>
        <v>（四川商建-射洪城乡一体化项目）遂宁市射洪市忠新幼儿园北侧约220米新溪小区</v>
      </c>
      <c r="J1317" s="118" t="str">
        <f>VLOOKUP(B1317,辅助信息!E:I,4,FALSE)</f>
        <v>柏子刚</v>
      </c>
      <c r="K1317" s="118">
        <f>VLOOKUP(J1317,辅助信息!H:I,2,FALSE)</f>
        <v>15692885305</v>
      </c>
      <c r="L1317" s="135" t="str">
        <f>VLOOKUP(B1317,辅助信息!E:J,6,FALSE)</f>
        <v>提前联系到场规格及数量</v>
      </c>
      <c r="M1317" s="99">
        <v>45779</v>
      </c>
      <c r="O1317" s="66">
        <f ca="1" t="shared" si="59"/>
        <v>0</v>
      </c>
      <c r="P1317" s="66">
        <f ca="1" t="shared" si="60"/>
        <v>4</v>
      </c>
      <c r="Q1317" s="67" t="str">
        <f>VLOOKUP(B1317,辅助信息!E:M,9,FALSE)</f>
        <v>ZTWM-CDGS-XS-2024-0179-四川商投-射洪城乡一体化建设项目</v>
      </c>
      <c r="R1317" s="132" t="str">
        <f>_xlfn._xlws.FILTER(辅助信息!D:D,辅助信息!E:E=B1317)</f>
        <v>四川商建
射洪城乡一体化项目</v>
      </c>
    </row>
    <row r="1318" hidden="1" spans="2:18">
      <c r="B1318" s="118" t="s">
        <v>31</v>
      </c>
      <c r="C1318" s="77">
        <v>45778</v>
      </c>
      <c r="D1318" s="118" t="str">
        <f>VLOOKUP(B1318,辅助信息!E:K,7,FALSE)</f>
        <v>JWDDCD2024121000136</v>
      </c>
      <c r="E1318" s="118" t="str">
        <f>VLOOKUP(F1318,辅助信息!A:B,2,FALSE)</f>
        <v>螺纹钢</v>
      </c>
      <c r="F1318" s="118" t="s">
        <v>27</v>
      </c>
      <c r="G1318" s="119">
        <v>15</v>
      </c>
      <c r="H1318" s="119">
        <f>_xlfn.XLOOKUP(C1318&amp;F1318&amp;I1318&amp;J1318,'[1]2025年已发货'!$F:$F&amp;'[1]2025年已发货'!$C:$C&amp;'[1]2025年已发货'!$G:$G&amp;'[1]2025年已发货'!$H:$H,'[1]2025年已发货'!$E:$E,"未发货")</f>
        <v>15</v>
      </c>
      <c r="I1318" s="118" t="str">
        <f>VLOOKUP(B1318,辅助信息!E:I,3,FALSE)</f>
        <v>（四川商建-射洪城乡一体化项目）遂宁市射洪市忠新幼儿园北侧约220米新溪小区</v>
      </c>
      <c r="J1318" s="118" t="str">
        <f>VLOOKUP(B1318,辅助信息!E:I,4,FALSE)</f>
        <v>柏子刚</v>
      </c>
      <c r="K1318" s="118">
        <f>VLOOKUP(J1318,辅助信息!H:I,2,FALSE)</f>
        <v>15692885305</v>
      </c>
      <c r="L1318" s="135" t="str">
        <f>VLOOKUP(B1318,辅助信息!E:J,6,FALSE)</f>
        <v>提前联系到场规格及数量</v>
      </c>
      <c r="M1318" s="99">
        <v>45779</v>
      </c>
      <c r="O1318" s="66">
        <f ca="1" t="shared" si="59"/>
        <v>0</v>
      </c>
      <c r="P1318" s="66">
        <f ca="1" t="shared" si="60"/>
        <v>4</v>
      </c>
      <c r="Q1318" s="67" t="str">
        <f>VLOOKUP(B1318,辅助信息!E:M,9,FALSE)</f>
        <v>ZTWM-CDGS-XS-2024-0179-四川商投-射洪城乡一体化建设项目</v>
      </c>
      <c r="R1318" s="132" t="str">
        <f>_xlfn._xlws.FILTER(辅助信息!D:D,辅助信息!E:E=B1318)</f>
        <v>四川商建
射洪城乡一体化项目</v>
      </c>
    </row>
    <row r="1319" hidden="1" spans="2:18">
      <c r="B1319" s="118" t="s">
        <v>31</v>
      </c>
      <c r="C1319" s="77">
        <v>45778</v>
      </c>
      <c r="D1319" s="118" t="str">
        <f>VLOOKUP(B1319,辅助信息!E:K,7,FALSE)</f>
        <v>JWDDCD2024121000136</v>
      </c>
      <c r="E1319" s="118" t="str">
        <f>VLOOKUP(F1319,辅助信息!A:B,2,FALSE)</f>
        <v>螺纹钢</v>
      </c>
      <c r="F1319" s="118" t="s">
        <v>30</v>
      </c>
      <c r="G1319" s="119">
        <v>12</v>
      </c>
      <c r="H1319" s="119">
        <f>_xlfn.XLOOKUP(C1319&amp;F1319&amp;I1319&amp;J1319,'[1]2025年已发货'!$F:$F&amp;'[1]2025年已发货'!$C:$C&amp;'[1]2025年已发货'!$G:$G&amp;'[1]2025年已发货'!$H:$H,'[1]2025年已发货'!$E:$E,"未发货")</f>
        <v>12</v>
      </c>
      <c r="I1319" s="118" t="str">
        <f>VLOOKUP(B1319,辅助信息!E:I,3,FALSE)</f>
        <v>（四川商建-射洪城乡一体化项目）遂宁市射洪市忠新幼儿园北侧约220米新溪小区</v>
      </c>
      <c r="J1319" s="118" t="str">
        <f>VLOOKUP(B1319,辅助信息!E:I,4,FALSE)</f>
        <v>柏子刚</v>
      </c>
      <c r="K1319" s="118">
        <f>VLOOKUP(J1319,辅助信息!H:I,2,FALSE)</f>
        <v>15692885305</v>
      </c>
      <c r="L1319" s="135" t="str">
        <f>VLOOKUP(B1319,辅助信息!E:J,6,FALSE)</f>
        <v>提前联系到场规格及数量</v>
      </c>
      <c r="M1319" s="99">
        <v>45779</v>
      </c>
      <c r="O1319" s="66">
        <f ca="1" t="shared" si="59"/>
        <v>0</v>
      </c>
      <c r="P1319" s="66">
        <f ca="1" t="shared" si="60"/>
        <v>4</v>
      </c>
      <c r="Q1319" s="67" t="str">
        <f>VLOOKUP(B1319,辅助信息!E:M,9,FALSE)</f>
        <v>ZTWM-CDGS-XS-2024-0179-四川商投-射洪城乡一体化建设项目</v>
      </c>
      <c r="R1319" s="132" t="str">
        <f>_xlfn._xlws.FILTER(辅助信息!D:D,辅助信息!E:E=B1319)</f>
        <v>四川商建
射洪城乡一体化项目</v>
      </c>
    </row>
    <row r="1320" hidden="1" spans="2:18">
      <c r="B1320" s="118" t="s">
        <v>31</v>
      </c>
      <c r="C1320" s="77">
        <v>45778</v>
      </c>
      <c r="D1320" s="118" t="str">
        <f>VLOOKUP(B1320,辅助信息!E:K,7,FALSE)</f>
        <v>JWDDCD2024121000136</v>
      </c>
      <c r="E1320" s="118" t="str">
        <f>VLOOKUP(F1320,辅助信息!A:B,2,FALSE)</f>
        <v>螺纹钢</v>
      </c>
      <c r="F1320" s="118" t="s">
        <v>66</v>
      </c>
      <c r="G1320" s="119">
        <v>9</v>
      </c>
      <c r="H1320" s="119">
        <f>_xlfn.XLOOKUP(C1320&amp;F1320&amp;I1320&amp;J1320,'[1]2025年已发货'!$F:$F&amp;'[1]2025年已发货'!$C:$C&amp;'[1]2025年已发货'!$G:$G&amp;'[1]2025年已发货'!$H:$H,'[1]2025年已发货'!$E:$E,"未发货")</f>
        <v>9</v>
      </c>
      <c r="I1320" s="118" t="str">
        <f>VLOOKUP(B1320,辅助信息!E:I,3,FALSE)</f>
        <v>（四川商建-射洪城乡一体化项目）遂宁市射洪市忠新幼儿园北侧约220米新溪小区</v>
      </c>
      <c r="J1320" s="118" t="str">
        <f>VLOOKUP(B1320,辅助信息!E:I,4,FALSE)</f>
        <v>柏子刚</v>
      </c>
      <c r="K1320" s="118">
        <f>VLOOKUP(J1320,辅助信息!H:I,2,FALSE)</f>
        <v>15692885305</v>
      </c>
      <c r="L1320" s="135" t="str">
        <f>VLOOKUP(B1320,辅助信息!E:J,6,FALSE)</f>
        <v>提前联系到场规格及数量</v>
      </c>
      <c r="M1320" s="99">
        <v>45779</v>
      </c>
      <c r="O1320" s="66">
        <f ca="1" t="shared" si="59"/>
        <v>0</v>
      </c>
      <c r="P1320" s="66">
        <f ca="1" t="shared" si="60"/>
        <v>4</v>
      </c>
      <c r="Q1320" s="67" t="str">
        <f>VLOOKUP(B1320,辅助信息!E:M,9,FALSE)</f>
        <v>ZTWM-CDGS-XS-2024-0179-四川商投-射洪城乡一体化建设项目</v>
      </c>
      <c r="R1320" s="132" t="str">
        <f>_xlfn._xlws.FILTER(辅助信息!D:D,辅助信息!E:E=B1320)</f>
        <v>四川商建
射洪城乡一体化项目</v>
      </c>
    </row>
    <row r="1321" hidden="1" spans="2:18">
      <c r="B1321" s="118" t="s">
        <v>31</v>
      </c>
      <c r="C1321" s="77">
        <v>45778</v>
      </c>
      <c r="D1321" s="118" t="str">
        <f>VLOOKUP(B1321,辅助信息!E:K,7,FALSE)</f>
        <v>JWDDCD2024121000136</v>
      </c>
      <c r="E1321" s="118" t="str">
        <f>VLOOKUP(F1321,辅助信息!A:B,2,FALSE)</f>
        <v>螺纹钢</v>
      </c>
      <c r="F1321" s="118" t="s">
        <v>21</v>
      </c>
      <c r="G1321" s="119">
        <v>3</v>
      </c>
      <c r="H1321" s="119">
        <f>_xlfn.XLOOKUP(C1321&amp;F1321&amp;I1321&amp;J1321,'[1]2025年已发货'!$F:$F&amp;'[1]2025年已发货'!$C:$C&amp;'[1]2025年已发货'!$G:$G&amp;'[1]2025年已发货'!$H:$H,'[1]2025年已发货'!$E:$E,"未发货")</f>
        <v>3</v>
      </c>
      <c r="I1321" s="118" t="str">
        <f>VLOOKUP(B1321,辅助信息!E:I,3,FALSE)</f>
        <v>（四川商建-射洪城乡一体化项目）遂宁市射洪市忠新幼儿园北侧约220米新溪小区</v>
      </c>
      <c r="J1321" s="118" t="str">
        <f>VLOOKUP(B1321,辅助信息!E:I,4,FALSE)</f>
        <v>柏子刚</v>
      </c>
      <c r="K1321" s="118">
        <f>VLOOKUP(J1321,辅助信息!H:I,2,FALSE)</f>
        <v>15692885305</v>
      </c>
      <c r="L1321" s="135" t="str">
        <f>VLOOKUP(B1321,辅助信息!E:J,6,FALSE)</f>
        <v>提前联系到场规格及数量</v>
      </c>
      <c r="M1321" s="99">
        <v>45779</v>
      </c>
      <c r="O1321" s="66">
        <f ca="1" t="shared" si="59"/>
        <v>0</v>
      </c>
      <c r="P1321" s="66">
        <f ca="1" t="shared" si="60"/>
        <v>4</v>
      </c>
      <c r="Q1321" s="67" t="str">
        <f>VLOOKUP(B1321,辅助信息!E:M,9,FALSE)</f>
        <v>ZTWM-CDGS-XS-2024-0179-四川商投-射洪城乡一体化建设项目</v>
      </c>
      <c r="R1321" s="132" t="str">
        <f>_xlfn._xlws.FILTER(辅助信息!D:D,辅助信息!E:E=B1321)</f>
        <v>四川商建
射洪城乡一体化项目</v>
      </c>
    </row>
    <row r="1322" hidden="1" spans="2:18">
      <c r="B1322" s="118" t="s">
        <v>31</v>
      </c>
      <c r="C1322" s="77">
        <v>45778</v>
      </c>
      <c r="D1322" s="118" t="str">
        <f>VLOOKUP(B1322,辅助信息!E:K,7,FALSE)</f>
        <v>JWDDCD2024121000136</v>
      </c>
      <c r="E1322" s="118" t="str">
        <f>VLOOKUP(F1322,辅助信息!A:B,2,FALSE)</f>
        <v>螺纹钢</v>
      </c>
      <c r="F1322" s="118" t="s">
        <v>22</v>
      </c>
      <c r="G1322" s="119">
        <v>60</v>
      </c>
      <c r="H1322" s="119">
        <f>_xlfn.XLOOKUP(C1322&amp;F1322&amp;I1322&amp;J1322,'[1]2025年已发货'!$F:$F&amp;'[1]2025年已发货'!$C:$C&amp;'[1]2025年已发货'!$G:$G&amp;'[1]2025年已发货'!$H:$H,'[1]2025年已发货'!$E:$E,"未发货")</f>
        <v>30</v>
      </c>
      <c r="I1322" s="118" t="str">
        <f>VLOOKUP(B1322,辅助信息!E:I,3,FALSE)</f>
        <v>（四川商建-射洪城乡一体化项目）遂宁市射洪市忠新幼儿园北侧约220米新溪小区</v>
      </c>
      <c r="J1322" s="118" t="str">
        <f>VLOOKUP(B1322,辅助信息!E:I,4,FALSE)</f>
        <v>柏子刚</v>
      </c>
      <c r="K1322" s="118">
        <f>VLOOKUP(J1322,辅助信息!H:I,2,FALSE)</f>
        <v>15692885305</v>
      </c>
      <c r="L1322" s="135" t="str">
        <f>VLOOKUP(B1322,辅助信息!E:J,6,FALSE)</f>
        <v>提前联系到场规格及数量</v>
      </c>
      <c r="M1322" s="99">
        <v>45775</v>
      </c>
      <c r="O1322" s="66">
        <f ca="1" t="shared" si="59"/>
        <v>0</v>
      </c>
      <c r="P1322" s="66">
        <f ca="1" t="shared" si="60"/>
        <v>8</v>
      </c>
      <c r="Q1322" s="67" t="str">
        <f>VLOOKUP(B1322,辅助信息!E:M,9,FALSE)</f>
        <v>ZTWM-CDGS-XS-2024-0179-四川商投-射洪城乡一体化建设项目</v>
      </c>
      <c r="R1322" s="132" t="str">
        <f>_xlfn._xlws.FILTER(辅助信息!D:D,辅助信息!E:E=B1322)</f>
        <v>四川商建
射洪城乡一体化项目</v>
      </c>
    </row>
    <row r="1323" hidden="1" spans="1:18">
      <c r="A1323" s="134"/>
      <c r="B1323" s="118" t="s">
        <v>147</v>
      </c>
      <c r="C1323" s="77">
        <v>45778</v>
      </c>
      <c r="D1323" s="118" t="str">
        <f>VLOOKUP(B1323,辅助信息!E:K,7,FALSE)</f>
        <v>JWDDCD2025011400164</v>
      </c>
      <c r="E1323" s="118" t="str">
        <f>VLOOKUP(F1323,辅助信息!A:B,2,FALSE)</f>
        <v>高线</v>
      </c>
      <c r="F1323" s="118" t="s">
        <v>57</v>
      </c>
      <c r="G1323" s="119">
        <f>2.5*3</f>
        <v>7.5</v>
      </c>
      <c r="H1323" s="119" t="str">
        <f>_xlfn.XLOOKUP(C1323&amp;F1323&amp;I1323&amp;J1323,'[1]2025年已发货'!$F:$F&amp;'[1]2025年已发货'!$C:$C&amp;'[1]2025年已发货'!$G:$G&amp;'[1]2025年已发货'!$H:$H,'[1]2025年已发货'!$E:$E,"未发货")</f>
        <v>未发货</v>
      </c>
      <c r="I1323" s="118" t="str">
        <f>VLOOKUP(B1323,辅助信息!E:I,3,FALSE)</f>
        <v>（商投建工达州中医药科技园-4工区-11号楼）达州市通川区达州中医药职业学院犀牛大道北段</v>
      </c>
      <c r="J1323" s="118" t="str">
        <f>VLOOKUP(B1323,辅助信息!E:I,4,FALSE)</f>
        <v>张扬</v>
      </c>
      <c r="K1323" s="118">
        <f>VLOOKUP(J1323,辅助信息!H:I,2,FALSE)</f>
        <v>18381904567</v>
      </c>
      <c r="L1323" s="135" t="str">
        <f>VLOOKUP(B1323,辅助信息!E:J,6,FALSE)</f>
        <v>控制炉批号尽量少,优先安排达钢,提前联系到场规格及数量</v>
      </c>
      <c r="M1323" s="99">
        <v>45777</v>
      </c>
      <c r="O1323" s="66">
        <f ca="1" t="shared" si="59"/>
        <v>0</v>
      </c>
      <c r="P1323" s="66">
        <f ca="1" t="shared" si="60"/>
        <v>6</v>
      </c>
      <c r="Q1323" s="67" t="str">
        <f>VLOOKUP(B1323,辅助信息!E:M,9,FALSE)</f>
        <v>ZTWM-CDGS-XS-2024-0134-商投建工达州中医药科技成果示范园项目</v>
      </c>
      <c r="R1323" s="132" t="str">
        <f>_xlfn._xlws.FILTER(辅助信息!D:D,辅助信息!E:E=B1323)</f>
        <v>商投建工达州中医药科技园</v>
      </c>
    </row>
    <row r="1324" hidden="1" spans="1:18">
      <c r="A1324" s="134"/>
      <c r="B1324" s="118" t="s">
        <v>147</v>
      </c>
      <c r="C1324" s="77">
        <v>45778</v>
      </c>
      <c r="D1324" s="118" t="str">
        <f>VLOOKUP(B1324,辅助信息!E:K,7,FALSE)</f>
        <v>JWDDCD2025011400164</v>
      </c>
      <c r="E1324" s="118" t="str">
        <f>VLOOKUP(F1324,辅助信息!A:B,2,FALSE)</f>
        <v>盘螺</v>
      </c>
      <c r="F1324" s="118" t="s">
        <v>41</v>
      </c>
      <c r="G1324" s="119">
        <f>15*2.5</f>
        <v>37.5</v>
      </c>
      <c r="H1324" s="119" t="str">
        <f>_xlfn.XLOOKUP(C1324&amp;F1324&amp;I1324&amp;J1324,'[1]2025年已发货'!$F:$F&amp;'[1]2025年已发货'!$C:$C&amp;'[1]2025年已发货'!$G:$G&amp;'[1]2025年已发货'!$H:$H,'[1]2025年已发货'!$E:$E,"未发货")</f>
        <v>未发货</v>
      </c>
      <c r="I1324" s="118" t="str">
        <f>VLOOKUP(B1324,辅助信息!E:I,3,FALSE)</f>
        <v>（商投建工达州中医药科技园-4工区-11号楼）达州市通川区达州中医药职业学院犀牛大道北段</v>
      </c>
      <c r="J1324" s="118" t="str">
        <f>VLOOKUP(B1324,辅助信息!E:I,4,FALSE)</f>
        <v>张扬</v>
      </c>
      <c r="K1324" s="118">
        <f>VLOOKUP(J1324,辅助信息!H:I,2,FALSE)</f>
        <v>18381904567</v>
      </c>
      <c r="L1324" s="135" t="str">
        <f>VLOOKUP(B1324,辅助信息!E:J,6,FALSE)</f>
        <v>控制炉批号尽量少,优先安排达钢,提前联系到场规格及数量</v>
      </c>
      <c r="M1324" s="99">
        <v>45777</v>
      </c>
      <c r="O1324" s="66">
        <f ca="1" t="shared" si="59"/>
        <v>0</v>
      </c>
      <c r="P1324" s="66">
        <f ca="1" t="shared" si="60"/>
        <v>6</v>
      </c>
      <c r="Q1324" s="67" t="str">
        <f>VLOOKUP(B1324,辅助信息!E:M,9,FALSE)</f>
        <v>ZTWM-CDGS-XS-2024-0134-商投建工达州中医药科技成果示范园项目</v>
      </c>
      <c r="R1324" s="132" t="str">
        <f>_xlfn._xlws.FILTER(辅助信息!D:D,辅助信息!E:E=B1324)</f>
        <v>商投建工达州中医药科技园</v>
      </c>
    </row>
    <row r="1325" hidden="1" spans="1:18">
      <c r="A1325" s="134"/>
      <c r="B1325" s="118" t="s">
        <v>147</v>
      </c>
      <c r="C1325" s="77">
        <v>45778</v>
      </c>
      <c r="D1325" s="118" t="str">
        <f>VLOOKUP(B1325,辅助信息!E:K,7,FALSE)</f>
        <v>JWDDCD2025011400164</v>
      </c>
      <c r="E1325" s="118" t="str">
        <f>VLOOKUP(F1325,辅助信息!A:B,2,FALSE)</f>
        <v>螺纹钢</v>
      </c>
      <c r="F1325" s="118" t="s">
        <v>27</v>
      </c>
      <c r="G1325" s="119">
        <f>7*3</f>
        <v>21</v>
      </c>
      <c r="H1325" s="119" t="str">
        <f>_xlfn.XLOOKUP(C1325&amp;F1325&amp;I1325&amp;J1325,'[1]2025年已发货'!$F:$F&amp;'[1]2025年已发货'!$C:$C&amp;'[1]2025年已发货'!$G:$G&amp;'[1]2025年已发货'!$H:$H,'[1]2025年已发货'!$E:$E,"未发货")</f>
        <v>未发货</v>
      </c>
      <c r="I1325" s="118" t="str">
        <f>VLOOKUP(B1325,辅助信息!E:I,3,FALSE)</f>
        <v>（商投建工达州中医药科技园-4工区-11号楼）达州市通川区达州中医药职业学院犀牛大道北段</v>
      </c>
      <c r="J1325" s="118" t="str">
        <f>VLOOKUP(B1325,辅助信息!E:I,4,FALSE)</f>
        <v>张扬</v>
      </c>
      <c r="K1325" s="118">
        <f>VLOOKUP(J1325,辅助信息!H:I,2,FALSE)</f>
        <v>18381904567</v>
      </c>
      <c r="L1325" s="135" t="str">
        <f>VLOOKUP(B1325,辅助信息!E:J,6,FALSE)</f>
        <v>控制炉批号尽量少,优先安排达钢,提前联系到场规格及数量</v>
      </c>
      <c r="M1325" s="99">
        <v>45777</v>
      </c>
      <c r="O1325" s="66">
        <f ca="1" t="shared" si="59"/>
        <v>0</v>
      </c>
      <c r="P1325" s="66">
        <f ca="1" t="shared" si="60"/>
        <v>6</v>
      </c>
      <c r="Q1325" s="67" t="str">
        <f>VLOOKUP(B1325,辅助信息!E:M,9,FALSE)</f>
        <v>ZTWM-CDGS-XS-2024-0134-商投建工达州中医药科技成果示范园项目</v>
      </c>
      <c r="R1325" s="132" t="str">
        <f>_xlfn._xlws.FILTER(辅助信息!D:D,辅助信息!E:E=B1325)</f>
        <v>商投建工达州中医药科技园</v>
      </c>
    </row>
    <row r="1326" hidden="1" spans="1:18">
      <c r="A1326" s="134"/>
      <c r="B1326" s="118" t="s">
        <v>147</v>
      </c>
      <c r="C1326" s="77">
        <v>45778</v>
      </c>
      <c r="D1326" s="118" t="str">
        <f>VLOOKUP(B1326,辅助信息!E:K,7,FALSE)</f>
        <v>JWDDCD2025011400164</v>
      </c>
      <c r="E1326" s="118" t="str">
        <f>VLOOKUP(F1326,辅助信息!A:B,2,FALSE)</f>
        <v>螺纹钢</v>
      </c>
      <c r="F1326" s="118" t="s">
        <v>30</v>
      </c>
      <c r="G1326" s="119">
        <v>30</v>
      </c>
      <c r="H1326" s="119" t="str">
        <f>_xlfn.XLOOKUP(C1326&amp;F1326&amp;I1326&amp;J1326,'[1]2025年已发货'!$F:$F&amp;'[1]2025年已发货'!$C:$C&amp;'[1]2025年已发货'!$G:$G&amp;'[1]2025年已发货'!$H:$H,'[1]2025年已发货'!$E:$E,"未发货")</f>
        <v>未发货</v>
      </c>
      <c r="I1326" s="118" t="str">
        <f>VLOOKUP(B1326,辅助信息!E:I,3,FALSE)</f>
        <v>（商投建工达州中医药科技园-4工区-11号楼）达州市通川区达州中医药职业学院犀牛大道北段</v>
      </c>
      <c r="J1326" s="118" t="str">
        <f>VLOOKUP(B1326,辅助信息!E:I,4,FALSE)</f>
        <v>张扬</v>
      </c>
      <c r="K1326" s="118">
        <f>VLOOKUP(J1326,辅助信息!H:I,2,FALSE)</f>
        <v>18381904567</v>
      </c>
      <c r="L1326" s="135" t="str">
        <f>VLOOKUP(B1326,辅助信息!E:J,6,FALSE)</f>
        <v>控制炉批号尽量少,优先安排达钢,提前联系到场规格及数量</v>
      </c>
      <c r="M1326" s="99">
        <v>45777</v>
      </c>
      <c r="O1326" s="66">
        <f ca="1" t="shared" si="59"/>
        <v>0</v>
      </c>
      <c r="P1326" s="66">
        <f ca="1" t="shared" si="60"/>
        <v>6</v>
      </c>
      <c r="Q1326" s="67" t="str">
        <f>VLOOKUP(B1326,辅助信息!E:M,9,FALSE)</f>
        <v>ZTWM-CDGS-XS-2024-0134-商投建工达州中医药科技成果示范园项目</v>
      </c>
      <c r="R1326" s="132" t="str">
        <f>_xlfn._xlws.FILTER(辅助信息!D:D,辅助信息!E:E=B1326)</f>
        <v>商投建工达州中医药科技园</v>
      </c>
    </row>
    <row r="1327" hidden="1" spans="1:18">
      <c r="A1327" s="134"/>
      <c r="B1327" s="118" t="s">
        <v>147</v>
      </c>
      <c r="C1327" s="77">
        <v>45778</v>
      </c>
      <c r="D1327" s="118" t="str">
        <f>VLOOKUP(B1327,辅助信息!E:K,7,FALSE)</f>
        <v>JWDDCD2025011400164</v>
      </c>
      <c r="E1327" s="118" t="str">
        <f>VLOOKUP(F1327,辅助信息!A:B,2,FALSE)</f>
        <v>螺纹钢</v>
      </c>
      <c r="F1327" s="118" t="s">
        <v>33</v>
      </c>
      <c r="G1327" s="119">
        <v>30</v>
      </c>
      <c r="H1327" s="119" t="str">
        <f>_xlfn.XLOOKUP(C1327&amp;F1327&amp;I1327&amp;J1327,'[1]2025年已发货'!$F:$F&amp;'[1]2025年已发货'!$C:$C&amp;'[1]2025年已发货'!$G:$G&amp;'[1]2025年已发货'!$H:$H,'[1]2025年已发货'!$E:$E,"未发货")</f>
        <v>未发货</v>
      </c>
      <c r="I1327" s="118" t="str">
        <f>VLOOKUP(B1327,辅助信息!E:I,3,FALSE)</f>
        <v>（商投建工达州中医药科技园-4工区-11号楼）达州市通川区达州中医药职业学院犀牛大道北段</v>
      </c>
      <c r="J1327" s="118" t="str">
        <f>VLOOKUP(B1327,辅助信息!E:I,4,FALSE)</f>
        <v>张扬</v>
      </c>
      <c r="K1327" s="118">
        <f>VLOOKUP(J1327,辅助信息!H:I,2,FALSE)</f>
        <v>18381904567</v>
      </c>
      <c r="L1327" s="135" t="str">
        <f>VLOOKUP(B1327,辅助信息!E:J,6,FALSE)</f>
        <v>控制炉批号尽量少,优先安排达钢,提前联系到场规格及数量</v>
      </c>
      <c r="M1327" s="99">
        <v>45777</v>
      </c>
      <c r="O1327" s="66">
        <f ca="1" t="shared" si="59"/>
        <v>0</v>
      </c>
      <c r="P1327" s="66">
        <f ca="1" t="shared" si="60"/>
        <v>6</v>
      </c>
      <c r="Q1327" s="67" t="str">
        <f>VLOOKUP(B1327,辅助信息!E:M,9,FALSE)</f>
        <v>ZTWM-CDGS-XS-2024-0134-商投建工达州中医药科技成果示范园项目</v>
      </c>
      <c r="R1327" s="132" t="str">
        <f>_xlfn._xlws.FILTER(辅助信息!D:D,辅助信息!E:E=B1327)</f>
        <v>商投建工达州中医药科技园</v>
      </c>
    </row>
    <row r="1328" hidden="1" spans="1:18">
      <c r="A1328" s="134"/>
      <c r="B1328" s="118" t="s">
        <v>147</v>
      </c>
      <c r="C1328" s="77">
        <v>45778</v>
      </c>
      <c r="D1328" s="118" t="str">
        <f>VLOOKUP(B1328,辅助信息!E:K,7,FALSE)</f>
        <v>JWDDCD2025011400164</v>
      </c>
      <c r="E1328" s="118" t="str">
        <f>VLOOKUP(F1328,辅助信息!A:B,2,FALSE)</f>
        <v>螺纹钢</v>
      </c>
      <c r="F1328" s="118" t="s">
        <v>18</v>
      </c>
      <c r="G1328" s="119">
        <f>6*3</f>
        <v>18</v>
      </c>
      <c r="H1328" s="119" t="str">
        <f>_xlfn.XLOOKUP(C1328&amp;F1328&amp;I1328&amp;J1328,'[1]2025年已发货'!$F:$F&amp;'[1]2025年已发货'!$C:$C&amp;'[1]2025年已发货'!$G:$G&amp;'[1]2025年已发货'!$H:$H,'[1]2025年已发货'!$E:$E,"未发货")</f>
        <v>未发货</v>
      </c>
      <c r="I1328" s="118" t="str">
        <f>VLOOKUP(B1328,辅助信息!E:I,3,FALSE)</f>
        <v>（商投建工达州中医药科技园-4工区-11号楼）达州市通川区达州中医药职业学院犀牛大道北段</v>
      </c>
      <c r="J1328" s="118" t="str">
        <f>VLOOKUP(B1328,辅助信息!E:I,4,FALSE)</f>
        <v>张扬</v>
      </c>
      <c r="K1328" s="118">
        <f>VLOOKUP(J1328,辅助信息!H:I,2,FALSE)</f>
        <v>18381904567</v>
      </c>
      <c r="L1328" s="135" t="str">
        <f>VLOOKUP(B1328,辅助信息!E:J,6,FALSE)</f>
        <v>控制炉批号尽量少,优先安排达钢,提前联系到场规格及数量</v>
      </c>
      <c r="M1328" s="99">
        <v>45777</v>
      </c>
      <c r="O1328" s="66">
        <f ca="1" t="shared" si="59"/>
        <v>0</v>
      </c>
      <c r="P1328" s="66">
        <f ca="1" t="shared" si="60"/>
        <v>6</v>
      </c>
      <c r="Q1328" s="67" t="str">
        <f>VLOOKUP(B1328,辅助信息!E:M,9,FALSE)</f>
        <v>ZTWM-CDGS-XS-2024-0134-商投建工达州中医药科技成果示范园项目</v>
      </c>
      <c r="R1328" s="132" t="str">
        <f>_xlfn._xlws.FILTER(辅助信息!D:D,辅助信息!E:E=B1328)</f>
        <v>商投建工达州中医药科技园</v>
      </c>
    </row>
    <row r="1329" hidden="1" spans="2:18">
      <c r="B1329" s="118" t="s">
        <v>106</v>
      </c>
      <c r="C1329" s="77">
        <v>45778</v>
      </c>
      <c r="D1329" s="118" t="str">
        <f>VLOOKUP(B1329,辅助信息!E:K,7,FALSE)</f>
        <v>JWDDCD2024101600133</v>
      </c>
      <c r="E1329" s="118" t="str">
        <f>VLOOKUP(F1329,辅助信息!A:B,2,FALSE)</f>
        <v>盘螺</v>
      </c>
      <c r="F1329" s="118" t="s">
        <v>49</v>
      </c>
      <c r="G1329" s="119">
        <v>12.5</v>
      </c>
      <c r="H1329" s="119" t="str">
        <f>_xlfn.XLOOKUP(C1329&amp;F1329&amp;I1329&amp;J1329,'[1]2025年已发货'!$F:$F&amp;'[1]2025年已发货'!$C:$C&amp;'[1]2025年已发货'!$G:$G&amp;'[1]2025年已发货'!$H:$H,'[1]2025年已发货'!$E:$E,"未发货")</f>
        <v>未发货</v>
      </c>
      <c r="I1329" s="118" t="str">
        <f>VLOOKUP(B1329,辅助信息!E:I,3,FALSE)</f>
        <v>（五冶钢构宜宾高县月江镇建设项目）  四川省宜宾市高县月江镇刚记超市斜对面(还阳组团沪碳二期项目)</v>
      </c>
      <c r="J1329" s="118" t="str">
        <f>VLOOKUP(B1329,辅助信息!E:I,4,FALSE)</f>
        <v>张朝亮</v>
      </c>
      <c r="K1329" s="118">
        <f>VLOOKUP(J1329,辅助信息!H:I,2,FALSE)</f>
        <v>15228205853</v>
      </c>
      <c r="L1329" s="135" t="str">
        <f>VLOOKUP(B1329,辅助信息!E:J,6,FALSE)</f>
        <v>提前联系到场规格</v>
      </c>
      <c r="M1329" s="99">
        <v>45778</v>
      </c>
      <c r="O1329" s="66">
        <f ca="1" t="shared" si="59"/>
        <v>0</v>
      </c>
      <c r="P1329" s="66">
        <f ca="1" t="shared" si="60"/>
        <v>5</v>
      </c>
      <c r="Q1329" s="67" t="str">
        <f>VLOOKUP(B1329,辅助信息!E:M,9,FALSE)</f>
        <v>ZTWM-CDGS-XS-2024-0169-中冶西部钢构-宜宾市南溪区幸福路东路,高县月江镇建设项目</v>
      </c>
      <c r="R1329" s="132" t="str">
        <f>_xlfn._xlws.FILTER(辅助信息!D:D,辅助信息!E:E=B1329)</f>
        <v>五冶钢构-宜宾市南溪区高县月江镇建设项目</v>
      </c>
    </row>
    <row r="1330" hidden="1" spans="2:18">
      <c r="B1330" s="118" t="s">
        <v>106</v>
      </c>
      <c r="C1330" s="77">
        <v>45778</v>
      </c>
      <c r="D1330" s="118" t="str">
        <f>VLOOKUP(B1330,辅助信息!E:K,7,FALSE)</f>
        <v>JWDDCD2024101600133</v>
      </c>
      <c r="E1330" s="118" t="str">
        <f>VLOOKUP(F1330,辅助信息!A:B,2,FALSE)</f>
        <v>盘螺</v>
      </c>
      <c r="F1330" s="118" t="s">
        <v>41</v>
      </c>
      <c r="G1330" s="119">
        <v>2.5</v>
      </c>
      <c r="H1330" s="119" t="str">
        <f>_xlfn.XLOOKUP(C1330&amp;F1330&amp;I1330&amp;J1330,'[1]2025年已发货'!$F:$F&amp;'[1]2025年已发货'!$C:$C&amp;'[1]2025年已发货'!$G:$G&amp;'[1]2025年已发货'!$H:$H,'[1]2025年已发货'!$E:$E,"未发货")</f>
        <v>未发货</v>
      </c>
      <c r="I1330" s="118" t="str">
        <f>VLOOKUP(B1330,辅助信息!E:I,3,FALSE)</f>
        <v>（五冶钢构宜宾高县月江镇建设项目）  四川省宜宾市高县月江镇刚记超市斜对面(还阳组团沪碳二期项目)</v>
      </c>
      <c r="J1330" s="118" t="str">
        <f>VLOOKUP(B1330,辅助信息!E:I,4,FALSE)</f>
        <v>张朝亮</v>
      </c>
      <c r="K1330" s="118">
        <f>VLOOKUP(J1330,辅助信息!H:I,2,FALSE)</f>
        <v>15228205853</v>
      </c>
      <c r="L1330" s="135" t="str">
        <f>VLOOKUP(B1330,辅助信息!E:J,6,FALSE)</f>
        <v>提前联系到场规格</v>
      </c>
      <c r="M1330" s="99">
        <v>45778</v>
      </c>
      <c r="O1330" s="66">
        <f ca="1" t="shared" si="59"/>
        <v>0</v>
      </c>
      <c r="P1330" s="66">
        <f ca="1" t="shared" si="60"/>
        <v>5</v>
      </c>
      <c r="Q1330" s="67" t="str">
        <f>VLOOKUP(B1330,辅助信息!E:M,9,FALSE)</f>
        <v>ZTWM-CDGS-XS-2024-0169-中冶西部钢构-宜宾市南溪区幸福路东路,高县月江镇建设项目</v>
      </c>
      <c r="R1330" s="132" t="str">
        <f>_xlfn._xlws.FILTER(辅助信息!D:D,辅助信息!E:E=B1330)</f>
        <v>五冶钢构-宜宾市南溪区高县月江镇建设项目</v>
      </c>
    </row>
    <row r="1331" hidden="1" spans="2:18">
      <c r="B1331" s="118" t="s">
        <v>106</v>
      </c>
      <c r="C1331" s="77">
        <v>45778</v>
      </c>
      <c r="D1331" s="118" t="str">
        <f>VLOOKUP(B1331,辅助信息!E:K,7,FALSE)</f>
        <v>JWDDCD2024101600133</v>
      </c>
      <c r="E1331" s="118" t="str">
        <f>VLOOKUP(F1331,辅助信息!A:B,2,FALSE)</f>
        <v>螺纹钢</v>
      </c>
      <c r="F1331" s="118" t="s">
        <v>19</v>
      </c>
      <c r="G1331" s="119">
        <v>6</v>
      </c>
      <c r="H1331" s="119" t="str">
        <f>_xlfn.XLOOKUP(C1331&amp;F1331&amp;I1331&amp;J1331,'[1]2025年已发货'!$F:$F&amp;'[1]2025年已发货'!$C:$C&amp;'[1]2025年已发货'!$G:$G&amp;'[1]2025年已发货'!$H:$H,'[1]2025年已发货'!$E:$E,"未发货")</f>
        <v>未发货</v>
      </c>
      <c r="I1331" s="118" t="str">
        <f>VLOOKUP(B1331,辅助信息!E:I,3,FALSE)</f>
        <v>（五冶钢构宜宾高县月江镇建设项目）  四川省宜宾市高县月江镇刚记超市斜对面(还阳组团沪碳二期项目)</v>
      </c>
      <c r="J1331" s="118" t="str">
        <f>VLOOKUP(B1331,辅助信息!E:I,4,FALSE)</f>
        <v>张朝亮</v>
      </c>
      <c r="K1331" s="118">
        <f>VLOOKUP(J1331,辅助信息!H:I,2,FALSE)</f>
        <v>15228205853</v>
      </c>
      <c r="L1331" s="135" t="str">
        <f>VLOOKUP(B1331,辅助信息!E:J,6,FALSE)</f>
        <v>提前联系到场规格</v>
      </c>
      <c r="M1331" s="99">
        <v>45778</v>
      </c>
      <c r="O1331" s="66">
        <f ca="1" t="shared" si="59"/>
        <v>0</v>
      </c>
      <c r="P1331" s="66">
        <f ca="1" t="shared" si="60"/>
        <v>5</v>
      </c>
      <c r="Q1331" s="67" t="str">
        <f>VLOOKUP(B1331,辅助信息!E:M,9,FALSE)</f>
        <v>ZTWM-CDGS-XS-2024-0169-中冶西部钢构-宜宾市南溪区幸福路东路,高县月江镇建设项目</v>
      </c>
      <c r="R1331" s="132" t="str">
        <f>_xlfn._xlws.FILTER(辅助信息!D:D,辅助信息!E:E=B1331)</f>
        <v>五冶钢构-宜宾市南溪区高县月江镇建设项目</v>
      </c>
    </row>
    <row r="1332" hidden="1" spans="2:18">
      <c r="B1332" s="118" t="s">
        <v>106</v>
      </c>
      <c r="C1332" s="77">
        <v>45778</v>
      </c>
      <c r="D1332" s="118" t="str">
        <f>VLOOKUP(B1332,辅助信息!E:K,7,FALSE)</f>
        <v>JWDDCD2024101600133</v>
      </c>
      <c r="E1332" s="118" t="str">
        <f>VLOOKUP(F1332,辅助信息!A:B,2,FALSE)</f>
        <v>螺纹钢</v>
      </c>
      <c r="F1332" s="118" t="s">
        <v>30</v>
      </c>
      <c r="G1332" s="119">
        <v>9</v>
      </c>
      <c r="H1332" s="119" t="str">
        <f>_xlfn.XLOOKUP(C1332&amp;F1332&amp;I1332&amp;J1332,'[1]2025年已发货'!$F:$F&amp;'[1]2025年已发货'!$C:$C&amp;'[1]2025年已发货'!$G:$G&amp;'[1]2025年已发货'!$H:$H,'[1]2025年已发货'!$E:$E,"未发货")</f>
        <v>未发货</v>
      </c>
      <c r="I1332" s="118" t="str">
        <f>VLOOKUP(B1332,辅助信息!E:I,3,FALSE)</f>
        <v>（五冶钢构宜宾高县月江镇建设项目）  四川省宜宾市高县月江镇刚记超市斜对面(还阳组团沪碳二期项目)</v>
      </c>
      <c r="J1332" s="118" t="str">
        <f>VLOOKUP(B1332,辅助信息!E:I,4,FALSE)</f>
        <v>张朝亮</v>
      </c>
      <c r="K1332" s="118">
        <f>VLOOKUP(J1332,辅助信息!H:I,2,FALSE)</f>
        <v>15228205853</v>
      </c>
      <c r="L1332" s="135" t="str">
        <f>VLOOKUP(B1332,辅助信息!E:J,6,FALSE)</f>
        <v>提前联系到场规格</v>
      </c>
      <c r="M1332" s="99">
        <v>45778</v>
      </c>
      <c r="O1332" s="66">
        <f ca="1" t="shared" si="59"/>
        <v>0</v>
      </c>
      <c r="P1332" s="66">
        <f ca="1" t="shared" si="60"/>
        <v>5</v>
      </c>
      <c r="Q1332" s="67" t="str">
        <f>VLOOKUP(B1332,辅助信息!E:M,9,FALSE)</f>
        <v>ZTWM-CDGS-XS-2024-0169-中冶西部钢构-宜宾市南溪区幸福路东路,高县月江镇建设项目</v>
      </c>
      <c r="R1332" s="132" t="str">
        <f>_xlfn._xlws.FILTER(辅助信息!D:D,辅助信息!E:E=B1332)</f>
        <v>五冶钢构-宜宾市南溪区高县月江镇建设项目</v>
      </c>
    </row>
    <row r="1333" hidden="1" spans="2:18">
      <c r="B1333" s="118" t="s">
        <v>127</v>
      </c>
      <c r="C1333" s="77">
        <v>45778</v>
      </c>
      <c r="D1333" s="118" t="str">
        <f>VLOOKUP(B1333,辅助信息!E:K,7,FALSE)</f>
        <v>JWDDCD2025021900064</v>
      </c>
      <c r="E1333" s="118" t="str">
        <f>VLOOKUP(F1333,辅助信息!A:B,2,FALSE)</f>
        <v>盘螺</v>
      </c>
      <c r="F1333" s="118" t="s">
        <v>49</v>
      </c>
      <c r="G1333" s="119">
        <v>12</v>
      </c>
      <c r="H1333" s="119" t="str">
        <f>_xlfn.XLOOKUP(C1333&amp;F1333&amp;I1333&amp;J1333,'[1]2025年已发货'!$F:$F&amp;'[1]2025年已发货'!$C:$C&amp;'[1]2025年已发货'!$G:$G&amp;'[1]2025年已发货'!$H:$H,'[1]2025年已发货'!$E:$E,"未发货")</f>
        <v>未发货</v>
      </c>
      <c r="I1333" s="118" t="str">
        <f>VLOOKUP(B1333,辅助信息!E:I,3,FALSE)</f>
        <v>(五冶钢构医学科学产业园建设项目房建三部-管网总坪)四川省南充市顺庆区搬罾街道学府大道二段</v>
      </c>
      <c r="J1333" s="118" t="str">
        <f>VLOOKUP(B1333,辅助信息!E:I,4,FALSE)</f>
        <v>郑林</v>
      </c>
      <c r="K1333" s="118">
        <f>VLOOKUP(J1333,辅助信息!H:I,2,FALSE)</f>
        <v>18349955455</v>
      </c>
      <c r="L1333" s="135" t="str">
        <f>VLOOKUP(B1333,辅助信息!E:J,6,FALSE)</f>
        <v>送货单：送货单位：南充思临新材料科技有限公司,收货单位：五冶集团川北(南充)建设有限公司,项目名称：南充医学科学产业园,送货车型13米,装货前联系收货人核实到场规格</v>
      </c>
      <c r="M1333" s="99">
        <v>45780</v>
      </c>
      <c r="O1333" s="66">
        <f ca="1" t="shared" si="59"/>
        <v>0</v>
      </c>
      <c r="P1333" s="66">
        <f ca="1" t="shared" si="60"/>
        <v>3</v>
      </c>
      <c r="Q1333" s="67" t="str">
        <f>VLOOKUP(B1333,辅助信息!E:M,9,FALSE)</f>
        <v>ZTWM-CDGS-XS-2024-0248-五冶钢构-南充市医学院项目</v>
      </c>
      <c r="R1333" s="132" t="str">
        <f>_xlfn._xlws.FILTER(辅助信息!D:D,辅助信息!E:E=B1333)</f>
        <v>五冶钢构南充医学科学产业园建设项目</v>
      </c>
    </row>
    <row r="1334" hidden="1" spans="2:18">
      <c r="B1334" s="118" t="s">
        <v>127</v>
      </c>
      <c r="C1334" s="77">
        <v>45778</v>
      </c>
      <c r="D1334" s="118" t="str">
        <f>VLOOKUP(B1334,辅助信息!E:K,7,FALSE)</f>
        <v>JWDDCD2025021900064</v>
      </c>
      <c r="E1334" s="118" t="str">
        <f>VLOOKUP(F1334,辅助信息!A:B,2,FALSE)</f>
        <v>盘螺</v>
      </c>
      <c r="F1334" s="118" t="s">
        <v>41</v>
      </c>
      <c r="G1334" s="119">
        <v>10</v>
      </c>
      <c r="H1334" s="119" t="str">
        <f>_xlfn.XLOOKUP(C1334&amp;F1334&amp;I1334&amp;J1334,'[1]2025年已发货'!$F:$F&amp;'[1]2025年已发货'!$C:$C&amp;'[1]2025年已发货'!$G:$G&amp;'[1]2025年已发货'!$H:$H,'[1]2025年已发货'!$E:$E,"未发货")</f>
        <v>未发货</v>
      </c>
      <c r="I1334" s="118" t="str">
        <f>VLOOKUP(B1334,辅助信息!E:I,3,FALSE)</f>
        <v>(五冶钢构医学科学产业园建设项目房建三部-管网总坪)四川省南充市顺庆区搬罾街道学府大道二段</v>
      </c>
      <c r="J1334" s="118" t="str">
        <f>VLOOKUP(B1334,辅助信息!E:I,4,FALSE)</f>
        <v>郑林</v>
      </c>
      <c r="K1334" s="118">
        <f>VLOOKUP(J1334,辅助信息!H:I,2,FALSE)</f>
        <v>18349955455</v>
      </c>
      <c r="L1334" s="135" t="str">
        <f>VLOOKUP(B1334,辅助信息!E:J,6,FALSE)</f>
        <v>送货单：送货单位：南充思临新材料科技有限公司,收货单位：五冶集团川北(南充)建设有限公司,项目名称：南充医学科学产业园,送货车型13米,装货前联系收货人核实到场规格</v>
      </c>
      <c r="M1334" s="99">
        <v>45780</v>
      </c>
      <c r="O1334" s="66">
        <f ca="1" t="shared" si="59"/>
        <v>0</v>
      </c>
      <c r="P1334" s="66">
        <f ca="1" t="shared" si="60"/>
        <v>3</v>
      </c>
      <c r="Q1334" s="67" t="str">
        <f>VLOOKUP(B1334,辅助信息!E:M,9,FALSE)</f>
        <v>ZTWM-CDGS-XS-2024-0248-五冶钢构-南充市医学院项目</v>
      </c>
      <c r="R1334" s="132" t="str">
        <f>_xlfn._xlws.FILTER(辅助信息!D:D,辅助信息!E:E=B1334)</f>
        <v>五冶钢构南充医学科学产业园建设项目</v>
      </c>
    </row>
    <row r="1335" hidden="1" spans="2:18">
      <c r="B1335" s="118" t="s">
        <v>127</v>
      </c>
      <c r="C1335" s="77">
        <v>45778</v>
      </c>
      <c r="D1335" s="118" t="str">
        <f>VLOOKUP(B1335,辅助信息!E:K,7,FALSE)</f>
        <v>JWDDCD2025021900064</v>
      </c>
      <c r="E1335" s="118" t="str">
        <f>VLOOKUP(F1335,辅助信息!A:B,2,FALSE)</f>
        <v>螺纹钢</v>
      </c>
      <c r="F1335" s="118" t="s">
        <v>27</v>
      </c>
      <c r="G1335" s="119">
        <v>13</v>
      </c>
      <c r="H1335" s="119" t="str">
        <f>_xlfn.XLOOKUP(C1335&amp;F1335&amp;I1335&amp;J1335,'[1]2025年已发货'!$F:$F&amp;'[1]2025年已发货'!$C:$C&amp;'[1]2025年已发货'!$G:$G&amp;'[1]2025年已发货'!$H:$H,'[1]2025年已发货'!$E:$E,"未发货")</f>
        <v>未发货</v>
      </c>
      <c r="I1335" s="118" t="str">
        <f>VLOOKUP(B1335,辅助信息!E:I,3,FALSE)</f>
        <v>(五冶钢构医学科学产业园建设项目房建三部-管网总坪)四川省南充市顺庆区搬罾街道学府大道二段</v>
      </c>
      <c r="J1335" s="118" t="str">
        <f>VLOOKUP(B1335,辅助信息!E:I,4,FALSE)</f>
        <v>郑林</v>
      </c>
      <c r="K1335" s="118">
        <f>VLOOKUP(J1335,辅助信息!H:I,2,FALSE)</f>
        <v>18349955455</v>
      </c>
      <c r="L1335" s="135" t="str">
        <f>VLOOKUP(B1335,辅助信息!E:J,6,FALSE)</f>
        <v>送货单：送货单位：南充思临新材料科技有限公司,收货单位：五冶集团川北(南充)建设有限公司,项目名称：南充医学科学产业园,送货车型13米,装货前联系收货人核实到场规格</v>
      </c>
      <c r="M1335" s="99">
        <v>45780</v>
      </c>
      <c r="O1335" s="66">
        <f ca="1" t="shared" si="59"/>
        <v>0</v>
      </c>
      <c r="P1335" s="66">
        <f ca="1" t="shared" si="60"/>
        <v>3</v>
      </c>
      <c r="Q1335" s="67" t="str">
        <f>VLOOKUP(B1335,辅助信息!E:M,9,FALSE)</f>
        <v>ZTWM-CDGS-XS-2024-0248-五冶钢构-南充市医学院项目</v>
      </c>
      <c r="R1335" s="132" t="str">
        <f>_xlfn._xlws.FILTER(辅助信息!D:D,辅助信息!E:E=B1335)</f>
        <v>五冶钢构南充医学科学产业园建设项目</v>
      </c>
    </row>
    <row r="1336" hidden="1" spans="2:18">
      <c r="B1336" s="47" t="s">
        <v>81</v>
      </c>
      <c r="C1336" s="77">
        <v>45778</v>
      </c>
      <c r="D1336" s="118" t="str">
        <f>VLOOKUP(B1336,辅助信息!E:K,7,FALSE)</f>
        <v>ZTWM-CDGS-YL-20240814-001</v>
      </c>
      <c r="E1336" s="118" t="str">
        <f>VLOOKUP(F1336,辅助信息!A:B,2,FALSE)</f>
        <v>高线</v>
      </c>
      <c r="F1336" s="47" t="s">
        <v>53</v>
      </c>
      <c r="G1336" s="43">
        <v>2</v>
      </c>
      <c r="H1336" s="119">
        <f>_xlfn.XLOOKUP(C1336&amp;F1336&amp;I1336&amp;J1336,'[1]2025年已发货'!$F:$F&amp;'[1]2025年已发货'!$C:$C&amp;'[1]2025年已发货'!$G:$G&amp;'[1]2025年已发货'!$H:$H,'[1]2025年已发货'!$E:$E,"未发货")</f>
        <v>2</v>
      </c>
      <c r="I1336" s="118" t="str">
        <f>VLOOKUP(B1336,辅助信息!E:I,3,FALSE)</f>
        <v>（华西简阳西城嘉苑）四川省成都市简阳市简城街道高屋村</v>
      </c>
      <c r="J1336" s="118" t="str">
        <f>VLOOKUP(B1336,辅助信息!E:I,4,FALSE)</f>
        <v>张瀚镭</v>
      </c>
      <c r="K1336" s="118">
        <f>VLOOKUP(J1336,辅助信息!H:I,2,FALSE)</f>
        <v>15884666220</v>
      </c>
      <c r="L1336" s="135" t="str">
        <f>VLOOKUP(B1336,辅助信息!E:J,6,FALSE)</f>
        <v>优先威钢发货,我方卸车,新老国标钢厂不加价可直发</v>
      </c>
      <c r="M1336" s="99">
        <v>45782</v>
      </c>
      <c r="O1336" s="66">
        <f ca="1" t="shared" ref="O1336:O1348" si="61">IF(OR(M1336="",N1336&lt;&gt;""),"",MAX(M1336-TODAY(),0))</f>
        <v>0</v>
      </c>
      <c r="P1336" s="66">
        <f ca="1" t="shared" ref="P1336:P1348" si="62">IF(M1336="","",IF(N1336&lt;&gt;"",MAX(N1336-M1336,0),IF(TODAY()&gt;M1336,TODAY()-M1336,0)))</f>
        <v>1</v>
      </c>
      <c r="Q1336" s="67" t="str">
        <f>VLOOKUP(B1336,辅助信息!E:M,9,FALSE)</f>
        <v>ZTWM-CDGS-XS-2024-0030-华西集采-简州大道</v>
      </c>
      <c r="R1336" s="132" t="str">
        <f>_xlfn._xlws.FILTER(辅助信息!D:D,辅助信息!E:E=B1336)</f>
        <v>华西简阳西城嘉苑</v>
      </c>
    </row>
    <row r="1337" hidden="1" spans="2:18">
      <c r="B1337" s="47" t="s">
        <v>81</v>
      </c>
      <c r="C1337" s="77">
        <v>45778</v>
      </c>
      <c r="D1337" s="118" t="str">
        <f>VLOOKUP(B1337,辅助信息!E:K,7,FALSE)</f>
        <v>ZTWM-CDGS-YL-20240814-001</v>
      </c>
      <c r="E1337" s="118" t="str">
        <f>VLOOKUP(F1337,辅助信息!A:B,2,FALSE)</f>
        <v>盘螺</v>
      </c>
      <c r="F1337" s="47" t="s">
        <v>49</v>
      </c>
      <c r="G1337" s="43">
        <v>2</v>
      </c>
      <c r="H1337" s="119">
        <f>_xlfn.XLOOKUP(C1337&amp;F1337&amp;I1337&amp;J1337,'[1]2025年已发货'!$F:$F&amp;'[1]2025年已发货'!$C:$C&amp;'[1]2025年已发货'!$G:$G&amp;'[1]2025年已发货'!$H:$H,'[1]2025年已发货'!$E:$E,"未发货")</f>
        <v>2</v>
      </c>
      <c r="I1337" s="118" t="str">
        <f>VLOOKUP(B1337,辅助信息!E:I,3,FALSE)</f>
        <v>（华西简阳西城嘉苑）四川省成都市简阳市简城街道高屋村</v>
      </c>
      <c r="J1337" s="118" t="str">
        <f>VLOOKUP(B1337,辅助信息!E:I,4,FALSE)</f>
        <v>张瀚镭</v>
      </c>
      <c r="K1337" s="118">
        <f>VLOOKUP(J1337,辅助信息!H:I,2,FALSE)</f>
        <v>15884666220</v>
      </c>
      <c r="L1337" s="135" t="str">
        <f>VLOOKUP(B1337,辅助信息!E:J,6,FALSE)</f>
        <v>优先威钢发货,我方卸车,新老国标钢厂不加价可直发</v>
      </c>
      <c r="M1337" s="99">
        <v>45782</v>
      </c>
      <c r="O1337" s="66">
        <f ca="1" t="shared" si="61"/>
        <v>0</v>
      </c>
      <c r="P1337" s="66">
        <f ca="1" t="shared" si="62"/>
        <v>1</v>
      </c>
      <c r="Q1337" s="67" t="str">
        <f>VLOOKUP(B1337,辅助信息!E:M,9,FALSE)</f>
        <v>ZTWM-CDGS-XS-2024-0030-华西集采-简州大道</v>
      </c>
      <c r="R1337" s="132" t="str">
        <f>_xlfn._xlws.FILTER(辅助信息!D:D,辅助信息!E:E=B1337)</f>
        <v>华西简阳西城嘉苑</v>
      </c>
    </row>
    <row r="1338" hidden="1" spans="2:18">
      <c r="B1338" s="47" t="s">
        <v>81</v>
      </c>
      <c r="C1338" s="77">
        <v>45778</v>
      </c>
      <c r="D1338" s="118" t="str">
        <f>VLOOKUP(B1338,辅助信息!E:K,7,FALSE)</f>
        <v>ZTWM-CDGS-YL-20240814-001</v>
      </c>
      <c r="E1338" s="118" t="str">
        <f>VLOOKUP(F1338,辅助信息!A:B,2,FALSE)</f>
        <v>盘螺</v>
      </c>
      <c r="F1338" s="47" t="s">
        <v>40</v>
      </c>
      <c r="G1338" s="43">
        <v>12</v>
      </c>
      <c r="H1338" s="119">
        <f>_xlfn.XLOOKUP(C1338&amp;F1338&amp;I1338&amp;J1338,'[1]2025年已发货'!$F:$F&amp;'[1]2025年已发货'!$C:$C&amp;'[1]2025年已发货'!$G:$G&amp;'[1]2025年已发货'!$H:$H,'[1]2025年已发货'!$E:$E,"未发货")</f>
        <v>12</v>
      </c>
      <c r="I1338" s="118" t="str">
        <f>VLOOKUP(B1338,辅助信息!E:I,3,FALSE)</f>
        <v>（华西简阳西城嘉苑）四川省成都市简阳市简城街道高屋村</v>
      </c>
      <c r="J1338" s="118" t="str">
        <f>VLOOKUP(B1338,辅助信息!E:I,4,FALSE)</f>
        <v>张瀚镭</v>
      </c>
      <c r="K1338" s="118">
        <f>VLOOKUP(J1338,辅助信息!H:I,2,FALSE)</f>
        <v>15884666220</v>
      </c>
      <c r="L1338" s="135" t="str">
        <f>VLOOKUP(B1338,辅助信息!E:J,6,FALSE)</f>
        <v>优先威钢发货,我方卸车,新老国标钢厂不加价可直发</v>
      </c>
      <c r="M1338" s="99">
        <v>45782</v>
      </c>
      <c r="O1338" s="66">
        <f ca="1" t="shared" si="61"/>
        <v>0</v>
      </c>
      <c r="P1338" s="66">
        <f ca="1" t="shared" si="62"/>
        <v>1</v>
      </c>
      <c r="Q1338" s="67" t="str">
        <f>VLOOKUP(B1338,辅助信息!E:M,9,FALSE)</f>
        <v>ZTWM-CDGS-XS-2024-0030-华西集采-简州大道</v>
      </c>
      <c r="R1338" s="132" t="str">
        <f>_xlfn._xlws.FILTER(辅助信息!D:D,辅助信息!E:E=B1338)</f>
        <v>华西简阳西城嘉苑</v>
      </c>
    </row>
    <row r="1339" hidden="1" spans="2:18">
      <c r="B1339" s="47" t="s">
        <v>81</v>
      </c>
      <c r="C1339" s="77">
        <v>45778</v>
      </c>
      <c r="D1339" s="118" t="str">
        <f>VLOOKUP(B1339,辅助信息!E:K,7,FALSE)</f>
        <v>ZTWM-CDGS-YL-20240814-001</v>
      </c>
      <c r="E1339" s="118" t="str">
        <f>VLOOKUP(F1339,辅助信息!A:B,2,FALSE)</f>
        <v>盘螺</v>
      </c>
      <c r="F1339" s="47" t="s">
        <v>41</v>
      </c>
      <c r="G1339" s="43">
        <v>53</v>
      </c>
      <c r="H1339" s="119">
        <f>_xlfn.XLOOKUP(C1339&amp;F1339&amp;I1339&amp;J1339,'[1]2025年已发货'!$F:$F&amp;'[1]2025年已发货'!$C:$C&amp;'[1]2025年已发货'!$G:$G&amp;'[1]2025年已发货'!$H:$H,'[1]2025年已发货'!$E:$E,"未发货")</f>
        <v>53</v>
      </c>
      <c r="I1339" s="118" t="str">
        <f>VLOOKUP(B1339,辅助信息!E:I,3,FALSE)</f>
        <v>（华西简阳西城嘉苑）四川省成都市简阳市简城街道高屋村</v>
      </c>
      <c r="J1339" s="118" t="str">
        <f>VLOOKUP(B1339,辅助信息!E:I,4,FALSE)</f>
        <v>张瀚镭</v>
      </c>
      <c r="K1339" s="118">
        <f>VLOOKUP(J1339,辅助信息!H:I,2,FALSE)</f>
        <v>15884666220</v>
      </c>
      <c r="L1339" s="135" t="str">
        <f>VLOOKUP(B1339,辅助信息!E:J,6,FALSE)</f>
        <v>优先威钢发货,我方卸车,新老国标钢厂不加价可直发</v>
      </c>
      <c r="M1339" s="99">
        <v>45782</v>
      </c>
      <c r="O1339" s="66">
        <f ca="1" t="shared" si="61"/>
        <v>0</v>
      </c>
      <c r="P1339" s="66">
        <f ca="1" t="shared" si="62"/>
        <v>1</v>
      </c>
      <c r="Q1339" s="67" t="str">
        <f>VLOOKUP(B1339,辅助信息!E:M,9,FALSE)</f>
        <v>ZTWM-CDGS-XS-2024-0030-华西集采-简州大道</v>
      </c>
      <c r="R1339" s="132" t="str">
        <f>_xlfn._xlws.FILTER(辅助信息!D:D,辅助信息!E:E=B1339)</f>
        <v>华西简阳西城嘉苑</v>
      </c>
    </row>
    <row r="1340" hidden="1" spans="2:18">
      <c r="B1340" s="47" t="s">
        <v>81</v>
      </c>
      <c r="C1340" s="77">
        <v>45778</v>
      </c>
      <c r="D1340" s="118" t="str">
        <f>VLOOKUP(B1340,辅助信息!E:K,7,FALSE)</f>
        <v>ZTWM-CDGS-YL-20240814-001</v>
      </c>
      <c r="E1340" s="118" t="str">
        <f>VLOOKUP(F1340,辅助信息!A:B,2,FALSE)</f>
        <v>螺纹钢</v>
      </c>
      <c r="F1340" s="47" t="s">
        <v>27</v>
      </c>
      <c r="G1340" s="43">
        <v>18</v>
      </c>
      <c r="H1340" s="119">
        <f>_xlfn.XLOOKUP(C1340&amp;F1340&amp;I1340&amp;J1340,'[1]2025年已发货'!$F:$F&amp;'[1]2025年已发货'!$C:$C&amp;'[1]2025年已发货'!$G:$G&amp;'[1]2025年已发货'!$H:$H,'[1]2025年已发货'!$E:$E,"未发货")</f>
        <v>18</v>
      </c>
      <c r="I1340" s="118" t="str">
        <f>VLOOKUP(B1340,辅助信息!E:I,3,FALSE)</f>
        <v>（华西简阳西城嘉苑）四川省成都市简阳市简城街道高屋村</v>
      </c>
      <c r="J1340" s="118" t="str">
        <f>VLOOKUP(B1340,辅助信息!E:I,4,FALSE)</f>
        <v>张瀚镭</v>
      </c>
      <c r="K1340" s="118">
        <f>VLOOKUP(J1340,辅助信息!H:I,2,FALSE)</f>
        <v>15884666220</v>
      </c>
      <c r="L1340" s="135" t="str">
        <f>VLOOKUP(B1340,辅助信息!E:J,6,FALSE)</f>
        <v>优先威钢发货,我方卸车,新老国标钢厂不加价可直发</v>
      </c>
      <c r="M1340" s="99">
        <v>45782</v>
      </c>
      <c r="O1340" s="66">
        <f ca="1" t="shared" si="61"/>
        <v>0</v>
      </c>
      <c r="P1340" s="66">
        <f ca="1" t="shared" si="62"/>
        <v>1</v>
      </c>
      <c r="Q1340" s="67" t="str">
        <f>VLOOKUP(B1340,辅助信息!E:M,9,FALSE)</f>
        <v>ZTWM-CDGS-XS-2024-0030-华西集采-简州大道</v>
      </c>
      <c r="R1340" s="132" t="str">
        <f>_xlfn._xlws.FILTER(辅助信息!D:D,辅助信息!E:E=B1340)</f>
        <v>华西简阳西城嘉苑</v>
      </c>
    </row>
    <row r="1341" hidden="1" spans="2:18">
      <c r="B1341" s="47" t="s">
        <v>81</v>
      </c>
      <c r="C1341" s="77">
        <v>45778</v>
      </c>
      <c r="D1341" s="118" t="str">
        <f>VLOOKUP(B1341,辅助信息!E:K,7,FALSE)</f>
        <v>ZTWM-CDGS-YL-20240814-001</v>
      </c>
      <c r="E1341" s="118" t="str">
        <f>VLOOKUP(F1341,辅助信息!A:B,2,FALSE)</f>
        <v>螺纹钢</v>
      </c>
      <c r="F1341" s="47" t="s">
        <v>19</v>
      </c>
      <c r="G1341" s="43">
        <v>2</v>
      </c>
      <c r="H1341" s="119">
        <f>_xlfn.XLOOKUP(C1341&amp;F1341&amp;I1341&amp;J1341,'[1]2025年已发货'!$F:$F&amp;'[1]2025年已发货'!$C:$C&amp;'[1]2025年已发货'!$G:$G&amp;'[1]2025年已发货'!$H:$H,'[1]2025年已发货'!$E:$E,"未发货")</f>
        <v>2</v>
      </c>
      <c r="I1341" s="118" t="str">
        <f>VLOOKUP(B1341,辅助信息!E:I,3,FALSE)</f>
        <v>（华西简阳西城嘉苑）四川省成都市简阳市简城街道高屋村</v>
      </c>
      <c r="J1341" s="118" t="str">
        <f>VLOOKUP(B1341,辅助信息!E:I,4,FALSE)</f>
        <v>张瀚镭</v>
      </c>
      <c r="K1341" s="118">
        <f>VLOOKUP(J1341,辅助信息!H:I,2,FALSE)</f>
        <v>15884666220</v>
      </c>
      <c r="L1341" s="135" t="str">
        <f>VLOOKUP(B1341,辅助信息!E:J,6,FALSE)</f>
        <v>优先威钢发货,我方卸车,新老国标钢厂不加价可直发</v>
      </c>
      <c r="M1341" s="99">
        <v>45782</v>
      </c>
      <c r="O1341" s="66">
        <f ca="1" t="shared" si="61"/>
        <v>0</v>
      </c>
      <c r="P1341" s="66">
        <f ca="1" t="shared" si="62"/>
        <v>1</v>
      </c>
      <c r="Q1341" s="67" t="str">
        <f>VLOOKUP(B1341,辅助信息!E:M,9,FALSE)</f>
        <v>ZTWM-CDGS-XS-2024-0030-华西集采-简州大道</v>
      </c>
      <c r="R1341" s="132" t="str">
        <f>_xlfn._xlws.FILTER(辅助信息!D:D,辅助信息!E:E=B1341)</f>
        <v>华西简阳西城嘉苑</v>
      </c>
    </row>
    <row r="1342" hidden="1" spans="2:18">
      <c r="B1342" s="47" t="s">
        <v>81</v>
      </c>
      <c r="C1342" s="77">
        <v>45778</v>
      </c>
      <c r="D1342" s="118" t="str">
        <f>VLOOKUP(B1342,辅助信息!E:K,7,FALSE)</f>
        <v>ZTWM-CDGS-YL-20240814-001</v>
      </c>
      <c r="E1342" s="118" t="str">
        <f>VLOOKUP(F1342,辅助信息!A:B,2,FALSE)</f>
        <v>螺纹钢</v>
      </c>
      <c r="F1342" s="47" t="s">
        <v>32</v>
      </c>
      <c r="G1342" s="43">
        <v>17</v>
      </c>
      <c r="H1342" s="119">
        <f>_xlfn.XLOOKUP(C1342&amp;F1342&amp;I1342&amp;J1342,'[1]2025年已发货'!$F:$F&amp;'[1]2025年已发货'!$C:$C&amp;'[1]2025年已发货'!$G:$G&amp;'[1]2025年已发货'!$H:$H,'[1]2025年已发货'!$E:$E,"未发货")</f>
        <v>17</v>
      </c>
      <c r="I1342" s="118" t="str">
        <f>VLOOKUP(B1342,辅助信息!E:I,3,FALSE)</f>
        <v>（华西简阳西城嘉苑）四川省成都市简阳市简城街道高屋村</v>
      </c>
      <c r="J1342" s="118" t="str">
        <f>VLOOKUP(B1342,辅助信息!E:I,4,FALSE)</f>
        <v>张瀚镭</v>
      </c>
      <c r="K1342" s="118">
        <f>VLOOKUP(J1342,辅助信息!H:I,2,FALSE)</f>
        <v>15884666220</v>
      </c>
      <c r="L1342" s="135" t="str">
        <f>VLOOKUP(B1342,辅助信息!E:J,6,FALSE)</f>
        <v>优先威钢发货,我方卸车,新老国标钢厂不加价可直发</v>
      </c>
      <c r="M1342" s="99">
        <v>45782</v>
      </c>
      <c r="O1342" s="66">
        <f ca="1" t="shared" si="61"/>
        <v>0</v>
      </c>
      <c r="P1342" s="66">
        <f ca="1" t="shared" si="62"/>
        <v>1</v>
      </c>
      <c r="Q1342" s="67" t="str">
        <f>VLOOKUP(B1342,辅助信息!E:M,9,FALSE)</f>
        <v>ZTWM-CDGS-XS-2024-0030-华西集采-简州大道</v>
      </c>
      <c r="R1342" s="132" t="str">
        <f>_xlfn._xlws.FILTER(辅助信息!D:D,辅助信息!E:E=B1342)</f>
        <v>华西简阳西城嘉苑</v>
      </c>
    </row>
    <row r="1343" hidden="1" spans="2:18">
      <c r="B1343" s="47" t="s">
        <v>81</v>
      </c>
      <c r="C1343" s="77">
        <v>45778</v>
      </c>
      <c r="D1343" s="118" t="str">
        <f>VLOOKUP(B1343,辅助信息!E:K,7,FALSE)</f>
        <v>ZTWM-CDGS-YL-20240814-001</v>
      </c>
      <c r="E1343" s="118" t="str">
        <f>VLOOKUP(F1343,辅助信息!A:B,2,FALSE)</f>
        <v>螺纹钢</v>
      </c>
      <c r="F1343" s="47" t="s">
        <v>30</v>
      </c>
      <c r="G1343" s="43">
        <v>16</v>
      </c>
      <c r="H1343" s="119">
        <f>_xlfn.XLOOKUP(C1343&amp;F1343&amp;I1343&amp;J1343,'[1]2025年已发货'!$F:$F&amp;'[1]2025年已发货'!$C:$C&amp;'[1]2025年已发货'!$G:$G&amp;'[1]2025年已发货'!$H:$H,'[1]2025年已发货'!$E:$E,"未发货")</f>
        <v>16</v>
      </c>
      <c r="I1343" s="118" t="str">
        <f>VLOOKUP(B1343,辅助信息!E:I,3,FALSE)</f>
        <v>（华西简阳西城嘉苑）四川省成都市简阳市简城街道高屋村</v>
      </c>
      <c r="J1343" s="118" t="str">
        <f>VLOOKUP(B1343,辅助信息!E:I,4,FALSE)</f>
        <v>张瀚镭</v>
      </c>
      <c r="K1343" s="118">
        <f>VLOOKUP(J1343,辅助信息!H:I,2,FALSE)</f>
        <v>15884666220</v>
      </c>
      <c r="L1343" s="135" t="str">
        <f>VLOOKUP(B1343,辅助信息!E:J,6,FALSE)</f>
        <v>优先威钢发货,我方卸车,新老国标钢厂不加价可直发</v>
      </c>
      <c r="M1343" s="99">
        <v>45782</v>
      </c>
      <c r="O1343" s="66">
        <f ca="1" t="shared" si="61"/>
        <v>0</v>
      </c>
      <c r="P1343" s="66">
        <f ca="1" t="shared" si="62"/>
        <v>1</v>
      </c>
      <c r="Q1343" s="67" t="str">
        <f>VLOOKUP(B1343,辅助信息!E:M,9,FALSE)</f>
        <v>ZTWM-CDGS-XS-2024-0030-华西集采-简州大道</v>
      </c>
      <c r="R1343" s="132" t="str">
        <f>_xlfn._xlws.FILTER(辅助信息!D:D,辅助信息!E:E=B1343)</f>
        <v>华西简阳西城嘉苑</v>
      </c>
    </row>
    <row r="1344" hidden="1" spans="2:18">
      <c r="B1344" s="47" t="s">
        <v>81</v>
      </c>
      <c r="C1344" s="77">
        <v>45778</v>
      </c>
      <c r="D1344" s="118" t="str">
        <f>VLOOKUP(B1344,辅助信息!E:K,7,FALSE)</f>
        <v>ZTWM-CDGS-YL-20240814-001</v>
      </c>
      <c r="E1344" s="118" t="str">
        <f>VLOOKUP(F1344,辅助信息!A:B,2,FALSE)</f>
        <v>螺纹钢</v>
      </c>
      <c r="F1344" s="47" t="s">
        <v>33</v>
      </c>
      <c r="G1344" s="43">
        <v>13</v>
      </c>
      <c r="H1344" s="119">
        <f>_xlfn.XLOOKUP(C1344&amp;F1344&amp;I1344&amp;J1344,'[1]2025年已发货'!$F:$F&amp;'[1]2025年已发货'!$C:$C&amp;'[1]2025年已发货'!$G:$G&amp;'[1]2025年已发货'!$H:$H,'[1]2025年已发货'!$E:$E,"未发货")</f>
        <v>13</v>
      </c>
      <c r="I1344" s="118" t="str">
        <f>VLOOKUP(B1344,辅助信息!E:I,3,FALSE)</f>
        <v>（华西简阳西城嘉苑）四川省成都市简阳市简城街道高屋村</v>
      </c>
      <c r="J1344" s="118" t="str">
        <f>VLOOKUP(B1344,辅助信息!E:I,4,FALSE)</f>
        <v>张瀚镭</v>
      </c>
      <c r="K1344" s="118">
        <f>VLOOKUP(J1344,辅助信息!H:I,2,FALSE)</f>
        <v>15884666220</v>
      </c>
      <c r="L1344" s="135" t="str">
        <f>VLOOKUP(B1344,辅助信息!E:J,6,FALSE)</f>
        <v>优先威钢发货,我方卸车,新老国标钢厂不加价可直发</v>
      </c>
      <c r="M1344" s="99">
        <v>45782</v>
      </c>
      <c r="O1344" s="66">
        <f ca="1" t="shared" si="61"/>
        <v>0</v>
      </c>
      <c r="P1344" s="66">
        <f ca="1" t="shared" si="62"/>
        <v>1</v>
      </c>
      <c r="Q1344" s="67" t="str">
        <f>VLOOKUP(B1344,辅助信息!E:M,9,FALSE)</f>
        <v>ZTWM-CDGS-XS-2024-0030-华西集采-简州大道</v>
      </c>
      <c r="R1344" s="132" t="str">
        <f>_xlfn._xlws.FILTER(辅助信息!D:D,辅助信息!E:E=B1344)</f>
        <v>华西简阳西城嘉苑</v>
      </c>
    </row>
    <row r="1345" hidden="1" spans="2:18">
      <c r="B1345" s="47" t="s">
        <v>81</v>
      </c>
      <c r="C1345" s="77">
        <v>45778</v>
      </c>
      <c r="D1345" s="118" t="str">
        <f>VLOOKUP(B1345,辅助信息!E:K,7,FALSE)</f>
        <v>ZTWM-CDGS-YL-20240814-001</v>
      </c>
      <c r="E1345" s="118" t="str">
        <f>VLOOKUP(F1345,辅助信息!A:B,2,FALSE)</f>
        <v>螺纹钢</v>
      </c>
      <c r="F1345" s="47" t="s">
        <v>28</v>
      </c>
      <c r="G1345" s="43">
        <v>2</v>
      </c>
      <c r="H1345" s="119">
        <f>_xlfn.XLOOKUP(C1345&amp;F1345&amp;I1345&amp;J1345,'[1]2025年已发货'!$F:$F&amp;'[1]2025年已发货'!$C:$C&amp;'[1]2025年已发货'!$G:$G&amp;'[1]2025年已发货'!$H:$H,'[1]2025年已发货'!$E:$E,"未发货")</f>
        <v>2</v>
      </c>
      <c r="I1345" s="118" t="str">
        <f>VLOOKUP(B1345,辅助信息!E:I,3,FALSE)</f>
        <v>（华西简阳西城嘉苑）四川省成都市简阳市简城街道高屋村</v>
      </c>
      <c r="J1345" s="118" t="str">
        <f>VLOOKUP(B1345,辅助信息!E:I,4,FALSE)</f>
        <v>张瀚镭</v>
      </c>
      <c r="K1345" s="118">
        <f>VLOOKUP(J1345,辅助信息!H:I,2,FALSE)</f>
        <v>15884666220</v>
      </c>
      <c r="L1345" s="135" t="str">
        <f>VLOOKUP(B1345,辅助信息!E:J,6,FALSE)</f>
        <v>优先威钢发货,我方卸车,新老国标钢厂不加价可直发</v>
      </c>
      <c r="M1345" s="99">
        <v>45782</v>
      </c>
      <c r="O1345" s="66">
        <f ca="1" t="shared" si="61"/>
        <v>0</v>
      </c>
      <c r="P1345" s="66">
        <f ca="1" t="shared" si="62"/>
        <v>1</v>
      </c>
      <c r="Q1345" s="67" t="str">
        <f>VLOOKUP(B1345,辅助信息!E:M,9,FALSE)</f>
        <v>ZTWM-CDGS-XS-2024-0030-华西集采-简州大道</v>
      </c>
      <c r="R1345" s="132" t="str">
        <f>_xlfn._xlws.FILTER(辅助信息!D:D,辅助信息!E:E=B1345)</f>
        <v>华西简阳西城嘉苑</v>
      </c>
    </row>
    <row r="1346" hidden="1" spans="2:18">
      <c r="B1346" s="47" t="s">
        <v>81</v>
      </c>
      <c r="C1346" s="77">
        <v>45778</v>
      </c>
      <c r="D1346" s="118" t="str">
        <f>VLOOKUP(B1346,辅助信息!E:K,7,FALSE)</f>
        <v>ZTWM-CDGS-YL-20240814-001</v>
      </c>
      <c r="E1346" s="118" t="str">
        <f>VLOOKUP(F1346,辅助信息!A:B,2,FALSE)</f>
        <v>螺纹钢</v>
      </c>
      <c r="F1346" s="47" t="s">
        <v>18</v>
      </c>
      <c r="G1346" s="43">
        <v>2</v>
      </c>
      <c r="H1346" s="119">
        <f>_xlfn.XLOOKUP(C1346&amp;F1346&amp;I1346&amp;J1346,'[1]2025年已发货'!$F:$F&amp;'[1]2025年已发货'!$C:$C&amp;'[1]2025年已发货'!$G:$G&amp;'[1]2025年已发货'!$H:$H,'[1]2025年已发货'!$E:$E,"未发货")</f>
        <v>2</v>
      </c>
      <c r="I1346" s="118" t="str">
        <f>VLOOKUP(B1346,辅助信息!E:I,3,FALSE)</f>
        <v>（华西简阳西城嘉苑）四川省成都市简阳市简城街道高屋村</v>
      </c>
      <c r="J1346" s="118" t="str">
        <f>VLOOKUP(B1346,辅助信息!E:I,4,FALSE)</f>
        <v>张瀚镭</v>
      </c>
      <c r="K1346" s="118">
        <f>VLOOKUP(J1346,辅助信息!H:I,2,FALSE)</f>
        <v>15884666220</v>
      </c>
      <c r="L1346" s="135" t="str">
        <f>VLOOKUP(B1346,辅助信息!E:J,6,FALSE)</f>
        <v>优先威钢发货,我方卸车,新老国标钢厂不加价可直发</v>
      </c>
      <c r="M1346" s="99">
        <v>45782</v>
      </c>
      <c r="O1346" s="66">
        <f ca="1" t="shared" si="61"/>
        <v>0</v>
      </c>
      <c r="P1346" s="66">
        <f ca="1" t="shared" si="62"/>
        <v>1</v>
      </c>
      <c r="Q1346" s="67" t="str">
        <f>VLOOKUP(B1346,辅助信息!E:M,9,FALSE)</f>
        <v>ZTWM-CDGS-XS-2024-0030-华西集采-简州大道</v>
      </c>
      <c r="R1346" s="132" t="str">
        <f>_xlfn._xlws.FILTER(辅助信息!D:D,辅助信息!E:E=B1346)</f>
        <v>华西简阳西城嘉苑</v>
      </c>
    </row>
    <row r="1347" hidden="1" spans="2:18">
      <c r="B1347" s="47" t="s">
        <v>44</v>
      </c>
      <c r="C1347" s="77">
        <v>45778</v>
      </c>
      <c r="D1347" s="118" t="str">
        <f>VLOOKUP(B1347,辅助信息!E:K,7,FALSE)</f>
        <v>ZTWM-CDGS-YL-20240911-005</v>
      </c>
      <c r="E1347" s="118" t="str">
        <f>VLOOKUP(F1347,辅助信息!A:B,2,FALSE)</f>
        <v>盘螺</v>
      </c>
      <c r="F1347" s="47" t="s">
        <v>49</v>
      </c>
      <c r="G1347" s="43">
        <v>2.5</v>
      </c>
      <c r="H1347" s="119">
        <f>_xlfn.XLOOKUP(C1347&amp;F1347&amp;I1347&amp;J1347,'[1]2025年已发货'!$F:$F&amp;'[1]2025年已发货'!$C:$C&amp;'[1]2025年已发货'!$G:$G&amp;'[1]2025年已发货'!$H:$H,'[1]2025年已发货'!$E:$E,"未发货")</f>
        <v>2.5</v>
      </c>
      <c r="I1347" s="118" t="str">
        <f>VLOOKUP(B1347,辅助信息!E:I,3,FALSE)</f>
        <v>（华西酒城南）成都市武侯区火车南站西路8号酒城南项目</v>
      </c>
      <c r="J1347" s="118" t="str">
        <f>VLOOKUP(B1347,辅助信息!E:I,4,FALSE)</f>
        <v>龙耀宇</v>
      </c>
      <c r="K1347" s="118">
        <f>VLOOKUP(J1347,辅助信息!H:I,2,FALSE)</f>
        <v>18384145895</v>
      </c>
      <c r="L1347" s="135" t="str">
        <f>VLOOKUP(B1347,辅助信息!E:J,6,FALSE)</f>
        <v>对方卸车</v>
      </c>
      <c r="M1347" s="99">
        <v>45780</v>
      </c>
      <c r="O1347" s="66">
        <f ca="1" t="shared" si="61"/>
        <v>0</v>
      </c>
      <c r="P1347" s="66">
        <f ca="1" t="shared" si="62"/>
        <v>3</v>
      </c>
      <c r="Q1347" s="67" t="str">
        <f>VLOOKUP(B1347,辅助信息!E:M,9,FALSE)</f>
        <v>ZTWM-CDGS-XS-2024-0189-华西集采-酒城南项目</v>
      </c>
      <c r="R1347" s="132" t="str">
        <f>_xlfn._xlws.FILTER(辅助信息!D:D,辅助信息!E:E=B1347)</f>
        <v>华西酒城南</v>
      </c>
    </row>
    <row r="1348" hidden="1" spans="2:18">
      <c r="B1348" s="47" t="s">
        <v>44</v>
      </c>
      <c r="C1348" s="77">
        <v>45778</v>
      </c>
      <c r="D1348" s="118" t="str">
        <f>VLOOKUP(B1348,辅助信息!E:K,7,FALSE)</f>
        <v>ZTWM-CDGS-YL-20240911-005</v>
      </c>
      <c r="E1348" s="118" t="str">
        <f>VLOOKUP(F1348,辅助信息!A:B,2,FALSE)</f>
        <v>盘螺</v>
      </c>
      <c r="F1348" s="47" t="s">
        <v>26</v>
      </c>
      <c r="G1348" s="43">
        <v>30</v>
      </c>
      <c r="H1348" s="119">
        <f>_xlfn.XLOOKUP(C1348&amp;F1348&amp;I1348&amp;J1348,'[1]2025年已发货'!$F:$F&amp;'[1]2025年已发货'!$C:$C&amp;'[1]2025年已发货'!$G:$G&amp;'[1]2025年已发货'!$H:$H,'[1]2025年已发货'!$E:$E,"未发货")</f>
        <v>32.5</v>
      </c>
      <c r="I1348" s="118" t="str">
        <f>VLOOKUP(B1348,辅助信息!E:I,3,FALSE)</f>
        <v>（华西酒城南）成都市武侯区火车南站西路8号酒城南项目</v>
      </c>
      <c r="J1348" s="118" t="str">
        <f>VLOOKUP(B1348,辅助信息!E:I,4,FALSE)</f>
        <v>龙耀宇</v>
      </c>
      <c r="K1348" s="118">
        <f>VLOOKUP(J1348,辅助信息!H:I,2,FALSE)</f>
        <v>18384145895</v>
      </c>
      <c r="L1348" s="135" t="str">
        <f>VLOOKUP(B1348,辅助信息!E:J,6,FALSE)</f>
        <v>对方卸车</v>
      </c>
      <c r="M1348" s="99">
        <v>45780</v>
      </c>
      <c r="O1348" s="66">
        <f ca="1" t="shared" si="61"/>
        <v>0</v>
      </c>
      <c r="P1348" s="66">
        <f ca="1" t="shared" si="62"/>
        <v>3</v>
      </c>
      <c r="Q1348" s="67" t="str">
        <f>VLOOKUP(B1348,辅助信息!E:M,9,FALSE)</f>
        <v>ZTWM-CDGS-XS-2024-0189-华西集采-酒城南项目</v>
      </c>
      <c r="R1348" s="132" t="str">
        <f>_xlfn._xlws.FILTER(辅助信息!D:D,辅助信息!E:E=B1348)</f>
        <v>华西酒城南</v>
      </c>
    </row>
    <row r="1349" hidden="1" spans="2:12">
      <c r="B1349" s="136" t="s">
        <v>127</v>
      </c>
      <c r="C1349" s="77">
        <v>45778</v>
      </c>
      <c r="D1349" s="118" t="str">
        <f>VLOOKUP(B1349,辅助信息!E:K,7,FALSE)</f>
        <v>JWDDCD2025021900064</v>
      </c>
      <c r="E1349" s="118" t="str">
        <f>VLOOKUP(F1349,辅助信息!A:B,2,FALSE)</f>
        <v>盘螺</v>
      </c>
      <c r="F1349" s="136" t="s">
        <v>49</v>
      </c>
      <c r="G1349" s="137">
        <v>5</v>
      </c>
      <c r="H1349" s="119" t="str">
        <f>_xlfn.XLOOKUP(C1349&amp;F1349&amp;I1349&amp;J1349,'[1]2025年已发货'!$F:$F&amp;'[1]2025年已发货'!$C:$C&amp;'[1]2025年已发货'!$G:$G&amp;'[1]2025年已发货'!$H:$H,'[1]2025年已发货'!$E:$E,"未发货")</f>
        <v>未发货</v>
      </c>
      <c r="I1349" s="118" t="str">
        <f>VLOOKUP(B1349,辅助信息!E:I,3,FALSE)</f>
        <v>(五冶钢构医学科学产业园建设项目房建三部-管网总坪)四川省南充市顺庆区搬罾街道学府大道二段</v>
      </c>
      <c r="J1349" s="118" t="str">
        <f>VLOOKUP(B1349,辅助信息!E:I,4,FALSE)</f>
        <v>郑林</v>
      </c>
      <c r="K1349" s="118">
        <f>VLOOKUP(J1349,辅助信息!H:I,2,FALSE)</f>
        <v>18349955455</v>
      </c>
      <c r="L1349" s="135" t="str">
        <f>VLOOKUP(B1349,辅助信息!E:J,6,FALSE)</f>
        <v>送货单：送货单位：南充思临新材料科技有限公司,收货单位：五冶集团川北(南充)建设有限公司,项目名称：南充医学科学产业园,送货车型13米,装货前联系收货人核实到场规格</v>
      </c>
    </row>
    <row r="1350" hidden="1" spans="2:12">
      <c r="B1350" s="136" t="s">
        <v>127</v>
      </c>
      <c r="C1350" s="77">
        <v>45778</v>
      </c>
      <c r="D1350" s="118" t="str">
        <f>VLOOKUP(B1350,辅助信息!E:K,7,FALSE)</f>
        <v>JWDDCD2025021900064</v>
      </c>
      <c r="E1350" s="118" t="str">
        <f>VLOOKUP(F1350,辅助信息!A:B,2,FALSE)</f>
        <v>盘螺</v>
      </c>
      <c r="F1350" s="136" t="s">
        <v>40</v>
      </c>
      <c r="G1350" s="137">
        <v>2.5</v>
      </c>
      <c r="H1350" s="119" t="str">
        <f>_xlfn.XLOOKUP(C1350&amp;F1350&amp;I1350&amp;J1350,'[1]2025年已发货'!$F:$F&amp;'[1]2025年已发货'!$C:$C&amp;'[1]2025年已发货'!$G:$G&amp;'[1]2025年已发货'!$H:$H,'[1]2025年已发货'!$E:$E,"未发货")</f>
        <v>未发货</v>
      </c>
      <c r="I1350" s="118" t="str">
        <f>VLOOKUP(B1350,辅助信息!E:I,3,FALSE)</f>
        <v>(五冶钢构医学科学产业园建设项目房建三部-管网总坪)四川省南充市顺庆区搬罾街道学府大道二段</v>
      </c>
      <c r="J1350" s="118" t="str">
        <f>VLOOKUP(B1350,辅助信息!E:I,4,FALSE)</f>
        <v>郑林</v>
      </c>
      <c r="K1350" s="118">
        <f>VLOOKUP(J1350,辅助信息!H:I,2,FALSE)</f>
        <v>18349955455</v>
      </c>
      <c r="L1350" s="135" t="str">
        <f>VLOOKUP(B1350,辅助信息!E:J,6,FALSE)</f>
        <v>送货单：送货单位：南充思临新材料科技有限公司,收货单位：五冶集团川北(南充)建设有限公司,项目名称：南充医学科学产业园,送货车型13米,装货前联系收货人核实到场规格</v>
      </c>
    </row>
    <row r="1351" hidden="1" spans="2:12">
      <c r="B1351" s="136" t="s">
        <v>127</v>
      </c>
      <c r="C1351" s="77">
        <v>45778</v>
      </c>
      <c r="D1351" s="118" t="str">
        <f>VLOOKUP(B1351,辅助信息!E:K,7,FALSE)</f>
        <v>JWDDCD2025021900064</v>
      </c>
      <c r="E1351" s="118" t="str">
        <f>VLOOKUP(F1351,辅助信息!A:B,2,FALSE)</f>
        <v>盘螺</v>
      </c>
      <c r="F1351" s="136" t="s">
        <v>26</v>
      </c>
      <c r="G1351" s="137">
        <v>25</v>
      </c>
      <c r="H1351" s="119" t="str">
        <f>_xlfn.XLOOKUP(C1351&amp;F1351&amp;I1351&amp;J1351,'[1]2025年已发货'!$F:$F&amp;'[1]2025年已发货'!$C:$C&amp;'[1]2025年已发货'!$G:$G&amp;'[1]2025年已发货'!$H:$H,'[1]2025年已发货'!$E:$E,"未发货")</f>
        <v>未发货</v>
      </c>
      <c r="I1351" s="118" t="str">
        <f>VLOOKUP(B1351,辅助信息!E:I,3,FALSE)</f>
        <v>(五冶钢构医学科学产业园建设项目房建三部-管网总坪)四川省南充市顺庆区搬罾街道学府大道二段</v>
      </c>
      <c r="J1351" s="118" t="str">
        <f>VLOOKUP(B1351,辅助信息!E:I,4,FALSE)</f>
        <v>郑林</v>
      </c>
      <c r="K1351" s="118">
        <f>VLOOKUP(J1351,辅助信息!H:I,2,FALSE)</f>
        <v>18349955455</v>
      </c>
      <c r="L1351" s="135" t="str">
        <f>VLOOKUP(B1351,辅助信息!E:J,6,FALSE)</f>
        <v>送货单：送货单位：南充思临新材料科技有限公司,收货单位：五冶集团川北(南充)建设有限公司,项目名称：南充医学科学产业园,送货车型13米,装货前联系收货人核实到场规格</v>
      </c>
    </row>
    <row r="1352" hidden="1" spans="2:12">
      <c r="B1352" s="136" t="s">
        <v>72</v>
      </c>
      <c r="C1352" s="77">
        <v>45778</v>
      </c>
      <c r="D1352" s="118" t="str">
        <f>VLOOKUP(B1352,辅助信息!E:K,7,FALSE)</f>
        <v>JWDDCD2025021900064</v>
      </c>
      <c r="E1352" s="118" t="str">
        <f>VLOOKUP(F1352,辅助信息!A:B,2,FALSE)</f>
        <v>高线</v>
      </c>
      <c r="F1352" s="136" t="s">
        <v>53</v>
      </c>
      <c r="G1352" s="137">
        <v>2.5</v>
      </c>
      <c r="H1352" s="119" t="str">
        <f>_xlfn.XLOOKUP(C1352&amp;F1352&amp;I1352&amp;J1352,'[1]2025年已发货'!$F:$F&amp;'[1]2025年已发货'!$C:$C&amp;'[1]2025年已发货'!$G:$G&amp;'[1]2025年已发货'!$H:$H,'[1]2025年已发货'!$E:$E,"未发货")</f>
        <v>未发货</v>
      </c>
      <c r="I1352" s="118" t="str">
        <f>VLOOKUP(B1352,辅助信息!E:I,3,FALSE)</f>
        <v>(五冶钢构医学科学产业园建设项目房建二部-网羽馆（6-5）)四川省南充市顺庆区搬罾街道学府大道二段</v>
      </c>
      <c r="J1352" s="118" t="str">
        <f>VLOOKUP(B1352,辅助信息!E:I,4,FALSE)</f>
        <v>安南</v>
      </c>
      <c r="K1352" s="118">
        <f>VLOOKUP(J1352,辅助信息!H:I,2,FALSE)</f>
        <v>19950525030</v>
      </c>
      <c r="L1352" s="135" t="str">
        <f>VLOOKUP(B1352,辅助信息!E:J,6,FALSE)</f>
        <v>送货单：送货单位：南充思临新材料科技有限公司,收货单位：五冶集团川北(南充)建设有限公司,项目名称：南充医学科学产业园,送货车型13米,装货前联系收货人核实到场规格</v>
      </c>
    </row>
    <row r="1353" hidden="1" spans="2:12">
      <c r="B1353" s="136" t="s">
        <v>72</v>
      </c>
      <c r="C1353" s="77">
        <v>45778</v>
      </c>
      <c r="D1353" s="118" t="str">
        <f>VLOOKUP(B1353,辅助信息!E:K,7,FALSE)</f>
        <v>JWDDCD2025021900064</v>
      </c>
      <c r="E1353" s="118" t="str">
        <f>VLOOKUP(F1353,辅助信息!A:B,2,FALSE)</f>
        <v>高线</v>
      </c>
      <c r="F1353" s="136" t="s">
        <v>51</v>
      </c>
      <c r="G1353" s="137">
        <v>2</v>
      </c>
      <c r="H1353" s="119" t="str">
        <f>_xlfn.XLOOKUP(C1353&amp;F1353&amp;I1353&amp;J1353,'[1]2025年已发货'!$F:$F&amp;'[1]2025年已发货'!$C:$C&amp;'[1]2025年已发货'!$G:$G&amp;'[1]2025年已发货'!$H:$H,'[1]2025年已发货'!$E:$E,"未发货")</f>
        <v>未发货</v>
      </c>
      <c r="I1353" s="118" t="str">
        <f>VLOOKUP(B1353,辅助信息!E:I,3,FALSE)</f>
        <v>(五冶钢构医学科学产业园建设项目房建二部-网羽馆（6-5）)四川省南充市顺庆区搬罾街道学府大道二段</v>
      </c>
      <c r="J1353" s="118" t="str">
        <f>VLOOKUP(B1353,辅助信息!E:I,4,FALSE)</f>
        <v>安南</v>
      </c>
      <c r="K1353" s="118">
        <f>VLOOKUP(J1353,辅助信息!H:I,2,FALSE)</f>
        <v>19950525030</v>
      </c>
      <c r="L1353" s="135" t="str">
        <f>VLOOKUP(B1353,辅助信息!E:J,6,FALSE)</f>
        <v>送货单：送货单位：南充思临新材料科技有限公司,收货单位：五冶集团川北(南充)建设有限公司,项目名称：南充医学科学产业园,送货车型13米,装货前联系收货人核实到场规格</v>
      </c>
    </row>
    <row r="1354" hidden="1" spans="2:12">
      <c r="B1354" s="136" t="s">
        <v>72</v>
      </c>
      <c r="C1354" s="77">
        <v>45778</v>
      </c>
      <c r="D1354" s="118" t="str">
        <f>VLOOKUP(B1354,辅助信息!E:K,7,FALSE)</f>
        <v>JWDDCD2025021900064</v>
      </c>
      <c r="E1354" s="118" t="str">
        <f>VLOOKUP(F1354,辅助信息!A:B,2,FALSE)</f>
        <v>螺纹钢</v>
      </c>
      <c r="F1354" s="136" t="s">
        <v>27</v>
      </c>
      <c r="G1354" s="137">
        <v>33</v>
      </c>
      <c r="H1354" s="119" t="str">
        <f>_xlfn.XLOOKUP(C1354&amp;F1354&amp;I1354&amp;J1354,'[1]2025年已发货'!$F:$F&amp;'[1]2025年已发货'!$C:$C&amp;'[1]2025年已发货'!$G:$G&amp;'[1]2025年已发货'!$H:$H,'[1]2025年已发货'!$E:$E,"未发货")</f>
        <v>未发货</v>
      </c>
      <c r="I1354" s="118" t="str">
        <f>VLOOKUP(B1354,辅助信息!E:I,3,FALSE)</f>
        <v>(五冶钢构医学科学产业园建设项目房建二部-网羽馆（6-5）)四川省南充市顺庆区搬罾街道学府大道二段</v>
      </c>
      <c r="J1354" s="118" t="str">
        <f>VLOOKUP(B1354,辅助信息!E:I,4,FALSE)</f>
        <v>安南</v>
      </c>
      <c r="K1354" s="118">
        <f>VLOOKUP(J1354,辅助信息!H:I,2,FALSE)</f>
        <v>19950525030</v>
      </c>
      <c r="L1354" s="135" t="str">
        <f>VLOOKUP(B1354,辅助信息!E:J,6,FALSE)</f>
        <v>送货单：送货单位：南充思临新材料科技有限公司,收货单位：五冶集团川北(南充)建设有限公司,项目名称：南充医学科学产业园,送货车型13米,装货前联系收货人核实到场规格</v>
      </c>
    </row>
    <row r="1355" hidden="1" spans="2:18">
      <c r="B1355" s="138" t="s">
        <v>31</v>
      </c>
      <c r="C1355" s="139">
        <v>45782</v>
      </c>
      <c r="D1355" s="118" t="str">
        <f>VLOOKUP(B1355,辅助信息!E:K,7,FALSE)</f>
        <v>JWDDCD2024121000136</v>
      </c>
      <c r="E1355" s="138" t="str">
        <f>VLOOKUP(F1355,辅助信息!A:B,2,FALSE)</f>
        <v>高线</v>
      </c>
      <c r="F1355" s="138" t="s">
        <v>51</v>
      </c>
      <c r="G1355" s="140">
        <v>2.5</v>
      </c>
      <c r="H1355" s="140" t="str">
        <f>_xlfn.XLOOKUP(C1355&amp;F1355&amp;I1355&amp;J1355,'[1]2025年已发货'!$F:$F&amp;'[1]2025年已发货'!$C:$C&amp;'[1]2025年已发货'!$G:$G&amp;'[1]2025年已发货'!$H:$H,'[1]2025年已发货'!$E:$E,"未发货")</f>
        <v>未发货</v>
      </c>
      <c r="I1355" s="138" t="str">
        <f>VLOOKUP(B1355,辅助信息!E:I,3,FALSE)</f>
        <v>（四川商建-射洪城乡一体化项目）遂宁市射洪市忠新幼儿园北侧约220米新溪小区</v>
      </c>
      <c r="J1355" s="138" t="str">
        <f>VLOOKUP(B1355,辅助信息!E:I,4,FALSE)</f>
        <v>柏子刚</v>
      </c>
      <c r="K1355" s="138">
        <f>VLOOKUP(J1355,辅助信息!H:I,2,FALSE)</f>
        <v>15692885305</v>
      </c>
      <c r="L1355" s="141" t="str">
        <f>VLOOKUP(B1355,辅助信息!E:J,6,FALSE)</f>
        <v>提前联系到场规格及数量</v>
      </c>
      <c r="M1355" s="99">
        <v>45779</v>
      </c>
      <c r="O1355" s="66">
        <f ca="1">IF(OR(M1355="",N1355&lt;&gt;""),"",MAX(M1355-TODAY(),0))</f>
        <v>0</v>
      </c>
      <c r="P1355" s="66">
        <f ca="1">IF(M1355="","",IF(N1355&lt;&gt;"",MAX(N1355-M1355,0),IF(TODAY()&gt;M1355,TODAY()-M1355,0)))</f>
        <v>4</v>
      </c>
      <c r="Q1355" s="67" t="str">
        <f>VLOOKUP(B1355,辅助信息!E:M,9,FALSE)</f>
        <v>ZTWM-CDGS-XS-2024-0179-四川商投-射洪城乡一体化建设项目</v>
      </c>
      <c r="R1355" s="132" t="str">
        <f>_xlfn._xlws.FILTER(辅助信息!D:D,辅助信息!E:E=B1355)</f>
        <v>四川商建
射洪城乡一体化项目</v>
      </c>
    </row>
    <row r="1356" hidden="1" spans="2:18">
      <c r="B1356" s="138" t="s">
        <v>31</v>
      </c>
      <c r="C1356" s="139">
        <v>45782</v>
      </c>
      <c r="D1356" s="118" t="str">
        <f>VLOOKUP(B1356,辅助信息!E:K,7,FALSE)</f>
        <v>JWDDCD2024121000136</v>
      </c>
      <c r="E1356" s="138" t="str">
        <f>VLOOKUP(F1356,辅助信息!A:B,2,FALSE)</f>
        <v>盘螺</v>
      </c>
      <c r="F1356" s="138" t="s">
        <v>41</v>
      </c>
      <c r="G1356" s="140">
        <v>32.5</v>
      </c>
      <c r="H1356" s="140" t="str">
        <f>_xlfn.XLOOKUP(C1356&amp;F1356&amp;I1356&amp;J1356,'[1]2025年已发货'!$F:$F&amp;'[1]2025年已发货'!$C:$C&amp;'[1]2025年已发货'!$G:$G&amp;'[1]2025年已发货'!$H:$H,'[1]2025年已发货'!$E:$E,"未发货")</f>
        <v>未发货</v>
      </c>
      <c r="I1356" s="138" t="str">
        <f>VLOOKUP(B1356,辅助信息!E:I,3,FALSE)</f>
        <v>（四川商建-射洪城乡一体化项目）遂宁市射洪市忠新幼儿园北侧约220米新溪小区</v>
      </c>
      <c r="J1356" s="138" t="str">
        <f>VLOOKUP(B1356,辅助信息!E:I,4,FALSE)</f>
        <v>柏子刚</v>
      </c>
      <c r="K1356" s="138">
        <f>VLOOKUP(J1356,辅助信息!H:I,2,FALSE)</f>
        <v>15692885305</v>
      </c>
      <c r="L1356" s="141" t="str">
        <f>VLOOKUP(B1356,辅助信息!E:J,6,FALSE)</f>
        <v>提前联系到场规格及数量</v>
      </c>
      <c r="M1356" s="99">
        <v>45779</v>
      </c>
      <c r="O1356" s="66">
        <f ca="1">IF(OR(M1356="",N1356&lt;&gt;""),"",MAX(M1356-TODAY(),0))</f>
        <v>0</v>
      </c>
      <c r="P1356" s="66">
        <f ca="1">IF(M1356="","",IF(N1356&lt;&gt;"",MAX(N1356-M1356,0),IF(TODAY()&gt;M1356,TODAY()-M1356,0)))</f>
        <v>4</v>
      </c>
      <c r="Q1356" s="67" t="str">
        <f>VLOOKUP(B1356,辅助信息!E:M,9,FALSE)</f>
        <v>ZTWM-CDGS-XS-2024-0179-四川商投-射洪城乡一体化建设项目</v>
      </c>
      <c r="R1356" s="132" t="str">
        <f>_xlfn._xlws.FILTER(辅助信息!D:D,辅助信息!E:E=B1356)</f>
        <v>四川商建
射洪城乡一体化项目</v>
      </c>
    </row>
    <row r="1357" hidden="1" spans="1:18">
      <c r="A1357" s="134"/>
      <c r="B1357" s="138" t="s">
        <v>147</v>
      </c>
      <c r="C1357" s="139">
        <v>45782</v>
      </c>
      <c r="D1357" s="118" t="str">
        <f>VLOOKUP(B1357,辅助信息!E:K,7,FALSE)</f>
        <v>JWDDCD2025011400164</v>
      </c>
      <c r="E1357" s="138" t="str">
        <f>VLOOKUP(F1357,辅助信息!A:B,2,FALSE)</f>
        <v>高线</v>
      </c>
      <c r="F1357" s="138" t="s">
        <v>57</v>
      </c>
      <c r="G1357" s="140">
        <f>2.5*3</f>
        <v>7.5</v>
      </c>
      <c r="H1357" s="140" t="str">
        <f>_xlfn.XLOOKUP(C1357&amp;F1357&amp;I1357&amp;J1357,'[1]2025年已发货'!$F:$F&amp;'[1]2025年已发货'!$C:$C&amp;'[1]2025年已发货'!$G:$G&amp;'[1]2025年已发货'!$H:$H,'[1]2025年已发货'!$E:$E,"未发货")</f>
        <v>未发货</v>
      </c>
      <c r="I1357" s="138" t="str">
        <f>VLOOKUP(B1357,辅助信息!E:I,3,FALSE)</f>
        <v>（商投建工达州中医药科技园-4工区-11号楼）达州市通川区达州中医药职业学院犀牛大道北段</v>
      </c>
      <c r="J1357" s="138" t="str">
        <f>VLOOKUP(B1357,辅助信息!E:I,4,FALSE)</f>
        <v>张扬</v>
      </c>
      <c r="K1357" s="138">
        <f>VLOOKUP(J1357,辅助信息!H:I,2,FALSE)</f>
        <v>18381904567</v>
      </c>
      <c r="L1357" s="141" t="str">
        <f>VLOOKUP(B1357,辅助信息!E:J,6,FALSE)</f>
        <v>控制炉批号尽量少,优先安排达钢,提前联系到场规格及数量</v>
      </c>
      <c r="M1357" s="99">
        <v>45777</v>
      </c>
      <c r="O1357" s="66">
        <f ca="1">IF(OR(M1357="",N1357&lt;&gt;""),"",MAX(M1357-TODAY(),0))</f>
        <v>0</v>
      </c>
      <c r="P1357" s="66">
        <f ca="1">IF(M1357="","",IF(N1357&lt;&gt;"",MAX(N1357-M1357,0),IF(TODAY()&gt;M1357,TODAY()-M1357,0)))</f>
        <v>6</v>
      </c>
      <c r="Q1357" s="67" t="str">
        <f>VLOOKUP(B1357,辅助信息!E:M,9,FALSE)</f>
        <v>ZTWM-CDGS-XS-2024-0134-商投建工达州中医药科技成果示范园项目</v>
      </c>
      <c r="R1357" s="132" t="str">
        <f>_xlfn._xlws.FILTER(辅助信息!D:D,辅助信息!E:E=B1357)</f>
        <v>商投建工达州中医药科技园</v>
      </c>
    </row>
    <row r="1358" hidden="1" spans="1:18">
      <c r="A1358" s="134"/>
      <c r="B1358" s="138" t="s">
        <v>147</v>
      </c>
      <c r="C1358" s="139">
        <v>45782</v>
      </c>
      <c r="D1358" s="118" t="str">
        <f>VLOOKUP(B1358,辅助信息!E:K,7,FALSE)</f>
        <v>JWDDCD2025011400164</v>
      </c>
      <c r="E1358" s="138" t="str">
        <f>VLOOKUP(F1358,辅助信息!A:B,2,FALSE)</f>
        <v>盘螺</v>
      </c>
      <c r="F1358" s="138" t="s">
        <v>41</v>
      </c>
      <c r="G1358" s="140">
        <f>15*2.5</f>
        <v>37.5</v>
      </c>
      <c r="H1358" s="140" t="str">
        <f>_xlfn.XLOOKUP(C1358&amp;F1358&amp;I1358&amp;J1358,'[1]2025年已发货'!$F:$F&amp;'[1]2025年已发货'!$C:$C&amp;'[1]2025年已发货'!$G:$G&amp;'[1]2025年已发货'!$H:$H,'[1]2025年已发货'!$E:$E,"未发货")</f>
        <v>未发货</v>
      </c>
      <c r="I1358" s="138" t="str">
        <f>VLOOKUP(B1358,辅助信息!E:I,3,FALSE)</f>
        <v>（商投建工达州中医药科技园-4工区-11号楼）达州市通川区达州中医药职业学院犀牛大道北段</v>
      </c>
      <c r="J1358" s="138" t="str">
        <f>VLOOKUP(B1358,辅助信息!E:I,4,FALSE)</f>
        <v>张扬</v>
      </c>
      <c r="K1358" s="138">
        <f>VLOOKUP(J1358,辅助信息!H:I,2,FALSE)</f>
        <v>18381904567</v>
      </c>
      <c r="L1358" s="141" t="str">
        <f>VLOOKUP(B1358,辅助信息!E:J,6,FALSE)</f>
        <v>控制炉批号尽量少,优先安排达钢,提前联系到场规格及数量</v>
      </c>
      <c r="M1358" s="99">
        <v>45777</v>
      </c>
      <c r="O1358" s="66">
        <f ca="1">IF(OR(M1358="",N1358&lt;&gt;""),"",MAX(M1358-TODAY(),0))</f>
        <v>0</v>
      </c>
      <c r="P1358" s="66">
        <f ca="1">IF(M1358="","",IF(N1358&lt;&gt;"",MAX(N1358-M1358,0),IF(TODAY()&gt;M1358,TODAY()-M1358,0)))</f>
        <v>6</v>
      </c>
      <c r="Q1358" s="67" t="str">
        <f>VLOOKUP(B1358,辅助信息!E:M,9,FALSE)</f>
        <v>ZTWM-CDGS-XS-2024-0134-商投建工达州中医药科技成果示范园项目</v>
      </c>
      <c r="R1358" s="132" t="str">
        <f>_xlfn._xlws.FILTER(辅助信息!D:D,辅助信息!E:E=B1358)</f>
        <v>商投建工达州中医药科技园</v>
      </c>
    </row>
    <row r="1359" hidden="1" spans="1:18">
      <c r="A1359" s="134"/>
      <c r="B1359" s="138" t="s">
        <v>147</v>
      </c>
      <c r="C1359" s="139">
        <v>45782</v>
      </c>
      <c r="D1359" s="118" t="str">
        <f>VLOOKUP(B1359,辅助信息!E:K,7,FALSE)</f>
        <v>JWDDCD2025011400164</v>
      </c>
      <c r="E1359" s="138" t="str">
        <f>VLOOKUP(F1359,辅助信息!A:B,2,FALSE)</f>
        <v>螺纹钢</v>
      </c>
      <c r="F1359" s="138" t="s">
        <v>33</v>
      </c>
      <c r="G1359" s="140">
        <v>30</v>
      </c>
      <c r="H1359" s="140" t="str">
        <f>_xlfn.XLOOKUP(C1359&amp;F1359&amp;I1359&amp;J1359,'[1]2025年已发货'!$F:$F&amp;'[1]2025年已发货'!$C:$C&amp;'[1]2025年已发货'!$G:$G&amp;'[1]2025年已发货'!$H:$H,'[1]2025年已发货'!$E:$E,"未发货")</f>
        <v>未发货</v>
      </c>
      <c r="I1359" s="138" t="str">
        <f>VLOOKUP(B1359,辅助信息!E:I,3,FALSE)</f>
        <v>（商投建工达州中医药科技园-4工区-11号楼）达州市通川区达州中医药职业学院犀牛大道北段</v>
      </c>
      <c r="J1359" s="138" t="str">
        <f>VLOOKUP(B1359,辅助信息!E:I,4,FALSE)</f>
        <v>张扬</v>
      </c>
      <c r="K1359" s="138">
        <f>VLOOKUP(J1359,辅助信息!H:I,2,FALSE)</f>
        <v>18381904567</v>
      </c>
      <c r="L1359" s="141" t="str">
        <f>VLOOKUP(B1359,辅助信息!E:J,6,FALSE)</f>
        <v>控制炉批号尽量少,优先安排达钢,提前联系到场规格及数量</v>
      </c>
      <c r="M1359" s="99">
        <v>45777</v>
      </c>
      <c r="O1359" s="66">
        <f ca="1">IF(OR(M1359="",N1359&lt;&gt;""),"",MAX(M1359-TODAY(),0))</f>
        <v>0</v>
      </c>
      <c r="P1359" s="66">
        <f ca="1">IF(M1359="","",IF(N1359&lt;&gt;"",MAX(N1359-M1359,0),IF(TODAY()&gt;M1359,TODAY()-M1359,0)))</f>
        <v>6</v>
      </c>
      <c r="Q1359" s="67" t="str">
        <f>VLOOKUP(B1359,辅助信息!E:M,9,FALSE)</f>
        <v>ZTWM-CDGS-XS-2024-0134-商投建工达州中医药科技成果示范园项目</v>
      </c>
      <c r="R1359" s="132" t="str">
        <f>_xlfn._xlws.FILTER(辅助信息!D:D,辅助信息!E:E=B1359)</f>
        <v>商投建工达州中医药科技园</v>
      </c>
    </row>
    <row r="1360" hidden="1" spans="1:18">
      <c r="A1360" s="134"/>
      <c r="B1360" s="138" t="s">
        <v>147</v>
      </c>
      <c r="C1360" s="139">
        <v>45782</v>
      </c>
      <c r="D1360" s="118" t="str">
        <f>VLOOKUP(B1360,辅助信息!E:K,7,FALSE)</f>
        <v>JWDDCD2025011400164</v>
      </c>
      <c r="E1360" s="138" t="str">
        <f>VLOOKUP(F1360,辅助信息!A:B,2,FALSE)</f>
        <v>螺纹钢</v>
      </c>
      <c r="F1360" s="138" t="s">
        <v>18</v>
      </c>
      <c r="G1360" s="140">
        <f>6*3</f>
        <v>18</v>
      </c>
      <c r="H1360" s="140" t="str">
        <f>_xlfn.XLOOKUP(C1360&amp;F1360&amp;I1360&amp;J1360,'[1]2025年已发货'!$F:$F&amp;'[1]2025年已发货'!$C:$C&amp;'[1]2025年已发货'!$G:$G&amp;'[1]2025年已发货'!$H:$H,'[1]2025年已发货'!$E:$E,"未发货")</f>
        <v>未发货</v>
      </c>
      <c r="I1360" s="138" t="str">
        <f>VLOOKUP(B1360,辅助信息!E:I,3,FALSE)</f>
        <v>（商投建工达州中医药科技园-4工区-11号楼）达州市通川区达州中医药职业学院犀牛大道北段</v>
      </c>
      <c r="J1360" s="138" t="str">
        <f>VLOOKUP(B1360,辅助信息!E:I,4,FALSE)</f>
        <v>张扬</v>
      </c>
      <c r="K1360" s="138">
        <f>VLOOKUP(J1360,辅助信息!H:I,2,FALSE)</f>
        <v>18381904567</v>
      </c>
      <c r="L1360" s="141" t="str">
        <f>VLOOKUP(B1360,辅助信息!E:J,6,FALSE)</f>
        <v>控制炉批号尽量少,优先安排达钢,提前联系到场规格及数量</v>
      </c>
      <c r="M1360" s="99">
        <v>45777</v>
      </c>
      <c r="O1360" s="66">
        <f ca="1">IF(OR(M1360="",N1360&lt;&gt;""),"",MAX(M1360-TODAY(),0))</f>
        <v>0</v>
      </c>
      <c r="P1360" s="66">
        <f ca="1">IF(M1360="","",IF(N1360&lt;&gt;"",MAX(N1360-M1360,0),IF(TODAY()&gt;M1360,TODAY()-M1360,0)))</f>
        <v>6</v>
      </c>
      <c r="Q1360" s="67" t="str">
        <f>VLOOKUP(B1360,辅助信息!E:M,9,FALSE)</f>
        <v>ZTWM-CDGS-XS-2024-0134-商投建工达州中医药科技成果示范园项目</v>
      </c>
      <c r="R1360" s="132" t="str">
        <f>_xlfn._xlws.FILTER(辅助信息!D:D,辅助信息!E:E=B1360)</f>
        <v>商投建工达州中医药科技园</v>
      </c>
    </row>
    <row r="1361" hidden="1" spans="2:18">
      <c r="B1361" s="138" t="s">
        <v>127</v>
      </c>
      <c r="C1361" s="139">
        <v>45779</v>
      </c>
      <c r="D1361" s="118" t="str">
        <f>VLOOKUP(B1361,辅助信息!E:K,7,FALSE)</f>
        <v>JWDDCD2025021900064</v>
      </c>
      <c r="E1361" s="138" t="str">
        <f>VLOOKUP(F1361,辅助信息!A:B,2,FALSE)</f>
        <v>盘螺</v>
      </c>
      <c r="F1361" s="138" t="s">
        <v>49</v>
      </c>
      <c r="G1361" s="140">
        <v>12</v>
      </c>
      <c r="H1361" s="140">
        <f>_xlfn.XLOOKUP(C1361&amp;F1361&amp;I1361&amp;J1361,'[1]2025年已发货'!$F:$F&amp;'[1]2025年已发货'!$C:$C&amp;'[1]2025年已发货'!$G:$G&amp;'[1]2025年已发货'!$H:$H,'[1]2025年已发货'!$E:$E,"未发货")</f>
        <v>12</v>
      </c>
      <c r="I1361" s="138" t="str">
        <f>VLOOKUP(B1361,辅助信息!E:I,3,FALSE)</f>
        <v>(五冶钢构医学科学产业园建设项目房建三部-管网总坪)四川省南充市顺庆区搬罾街道学府大道二段</v>
      </c>
      <c r="J1361" s="138" t="str">
        <f>VLOOKUP(B1361,辅助信息!E:I,4,FALSE)</f>
        <v>郑林</v>
      </c>
      <c r="K1361" s="138">
        <f>VLOOKUP(J1361,辅助信息!H:I,2,FALSE)</f>
        <v>18349955455</v>
      </c>
      <c r="L1361" s="141" t="str">
        <f>VLOOKUP(B1361,辅助信息!E:J,6,FALSE)</f>
        <v>送货单：送货单位：南充思临新材料科技有限公司,收货单位：五冶集团川北(南充)建设有限公司,项目名称：南充医学科学产业园,送货车型13米,装货前联系收货人核实到场规格</v>
      </c>
      <c r="M1361" s="99">
        <v>45780</v>
      </c>
      <c r="O1361" s="66">
        <f ca="1">IF(OR(M1361="",N1361&lt;&gt;""),"",MAX(M1361-TODAY(),0))</f>
        <v>0</v>
      </c>
      <c r="P1361" s="66">
        <f ca="1">IF(M1361="","",IF(N1361&lt;&gt;"",MAX(N1361-M1361,0),IF(TODAY()&gt;M1361,TODAY()-M1361,0)))</f>
        <v>3</v>
      </c>
      <c r="Q1361" s="67" t="str">
        <f>VLOOKUP(B1361,辅助信息!E:M,9,FALSE)</f>
        <v>ZTWM-CDGS-XS-2024-0248-五冶钢构-南充市医学院项目</v>
      </c>
      <c r="R1361" s="132" t="str">
        <f>_xlfn._xlws.FILTER(辅助信息!D:D,辅助信息!E:E=B1361)</f>
        <v>五冶钢构南充医学科学产业园建设项目</v>
      </c>
    </row>
    <row r="1362" hidden="1" spans="2:18">
      <c r="B1362" s="138" t="s">
        <v>127</v>
      </c>
      <c r="C1362" s="139">
        <v>45779</v>
      </c>
      <c r="D1362" s="118" t="str">
        <f>VLOOKUP(B1362,辅助信息!E:K,7,FALSE)</f>
        <v>JWDDCD2025021900064</v>
      </c>
      <c r="E1362" s="138" t="str">
        <f>VLOOKUP(F1362,辅助信息!A:B,2,FALSE)</f>
        <v>盘螺</v>
      </c>
      <c r="F1362" s="138" t="s">
        <v>41</v>
      </c>
      <c r="G1362" s="140">
        <v>10</v>
      </c>
      <c r="H1362" s="140">
        <f>_xlfn.XLOOKUP(C1362&amp;F1362&amp;I1362&amp;J1362,'[1]2025年已发货'!$F:$F&amp;'[1]2025年已发货'!$C:$C&amp;'[1]2025年已发货'!$G:$G&amp;'[1]2025年已发货'!$H:$H,'[1]2025年已发货'!$E:$E,"未发货")</f>
        <v>10</v>
      </c>
      <c r="I1362" s="138" t="str">
        <f>VLOOKUP(B1362,辅助信息!E:I,3,FALSE)</f>
        <v>(五冶钢构医学科学产业园建设项目房建三部-管网总坪)四川省南充市顺庆区搬罾街道学府大道二段</v>
      </c>
      <c r="J1362" s="138" t="str">
        <f>VLOOKUP(B1362,辅助信息!E:I,4,FALSE)</f>
        <v>郑林</v>
      </c>
      <c r="K1362" s="138">
        <f>VLOOKUP(J1362,辅助信息!H:I,2,FALSE)</f>
        <v>18349955455</v>
      </c>
      <c r="L1362" s="141" t="str">
        <f>VLOOKUP(B1362,辅助信息!E:J,6,FALSE)</f>
        <v>送货单：送货单位：南充思临新材料科技有限公司,收货单位：五冶集团川北(南充)建设有限公司,项目名称：南充医学科学产业园,送货车型13米,装货前联系收货人核实到场规格</v>
      </c>
      <c r="M1362" s="99">
        <v>45780</v>
      </c>
      <c r="O1362" s="66">
        <f ca="1">IF(OR(M1362="",N1362&lt;&gt;""),"",MAX(M1362-TODAY(),0))</f>
        <v>0</v>
      </c>
      <c r="P1362" s="66">
        <f ca="1">IF(M1362="","",IF(N1362&lt;&gt;"",MAX(N1362-M1362,0),IF(TODAY()&gt;M1362,TODAY()-M1362,0)))</f>
        <v>3</v>
      </c>
      <c r="Q1362" s="67" t="str">
        <f>VLOOKUP(B1362,辅助信息!E:M,9,FALSE)</f>
        <v>ZTWM-CDGS-XS-2024-0248-五冶钢构-南充市医学院项目</v>
      </c>
      <c r="R1362" s="132" t="str">
        <f>_xlfn._xlws.FILTER(辅助信息!D:D,辅助信息!E:E=B1362)</f>
        <v>五冶钢构南充医学科学产业园建设项目</v>
      </c>
    </row>
    <row r="1363" hidden="1" spans="2:18">
      <c r="B1363" s="138" t="s">
        <v>127</v>
      </c>
      <c r="C1363" s="139">
        <v>45779</v>
      </c>
      <c r="D1363" s="118" t="str">
        <f>VLOOKUP(B1363,辅助信息!E:K,7,FALSE)</f>
        <v>JWDDCD2025021900064</v>
      </c>
      <c r="E1363" s="138" t="str">
        <f>VLOOKUP(F1363,辅助信息!A:B,2,FALSE)</f>
        <v>螺纹钢</v>
      </c>
      <c r="F1363" s="138" t="s">
        <v>27</v>
      </c>
      <c r="G1363" s="140">
        <v>13</v>
      </c>
      <c r="H1363" s="140">
        <f>_xlfn.XLOOKUP(C1363&amp;F1363&amp;I1363&amp;J1363,'[1]2025年已发货'!$F:$F&amp;'[1]2025年已发货'!$C:$C&amp;'[1]2025年已发货'!$G:$G&amp;'[1]2025年已发货'!$H:$H,'[1]2025年已发货'!$E:$E,"未发货")</f>
        <v>13</v>
      </c>
      <c r="I1363" s="138" t="str">
        <f>VLOOKUP(B1363,辅助信息!E:I,3,FALSE)</f>
        <v>(五冶钢构医学科学产业园建设项目房建三部-管网总坪)四川省南充市顺庆区搬罾街道学府大道二段</v>
      </c>
      <c r="J1363" s="138" t="str">
        <f>VLOOKUP(B1363,辅助信息!E:I,4,FALSE)</f>
        <v>郑林</v>
      </c>
      <c r="K1363" s="138">
        <f>VLOOKUP(J1363,辅助信息!H:I,2,FALSE)</f>
        <v>18349955455</v>
      </c>
      <c r="L1363" s="141" t="str">
        <f>VLOOKUP(B1363,辅助信息!E:J,6,FALSE)</f>
        <v>送货单：送货单位：南充思临新材料科技有限公司,收货单位：五冶集团川北(南充)建设有限公司,项目名称：南充医学科学产业园,送货车型13米,装货前联系收货人核实到场规格</v>
      </c>
      <c r="M1363" s="99">
        <v>45780</v>
      </c>
      <c r="O1363" s="66">
        <f ca="1">IF(OR(M1363="",N1363&lt;&gt;""),"",MAX(M1363-TODAY(),0))</f>
        <v>0</v>
      </c>
      <c r="P1363" s="66">
        <f ca="1">IF(M1363="","",IF(N1363&lt;&gt;"",MAX(N1363-M1363,0),IF(TODAY()&gt;M1363,TODAY()-M1363,0)))</f>
        <v>3</v>
      </c>
      <c r="Q1363" s="67" t="str">
        <f>VLOOKUP(B1363,辅助信息!E:M,9,FALSE)</f>
        <v>ZTWM-CDGS-XS-2024-0248-五冶钢构-南充市医学院项目</v>
      </c>
      <c r="R1363" s="132" t="str">
        <f>_xlfn._xlws.FILTER(辅助信息!D:D,辅助信息!E:E=B1363)</f>
        <v>五冶钢构南充医学科学产业园建设项目</v>
      </c>
    </row>
    <row r="1364" hidden="1" spans="2:18">
      <c r="B1364" s="138" t="s">
        <v>127</v>
      </c>
      <c r="C1364" s="139">
        <v>45782</v>
      </c>
      <c r="D1364" s="118" t="str">
        <f>VLOOKUP(B1364,辅助信息!E:K,7,FALSE)</f>
        <v>JWDDCD2025021900064</v>
      </c>
      <c r="E1364" s="138" t="str">
        <f>VLOOKUP(F1364,辅助信息!A:B,2,FALSE)</f>
        <v>盘螺</v>
      </c>
      <c r="F1364" s="138" t="s">
        <v>49</v>
      </c>
      <c r="G1364" s="140">
        <v>5</v>
      </c>
      <c r="H1364" s="140" t="str">
        <f>_xlfn.XLOOKUP(C1364&amp;F1364&amp;I1364&amp;J1364,'[1]2025年已发货'!$F:$F&amp;'[1]2025年已发货'!$C:$C&amp;'[1]2025年已发货'!$G:$G&amp;'[1]2025年已发货'!$H:$H,'[1]2025年已发货'!$E:$E,"未发货")</f>
        <v>未发货</v>
      </c>
      <c r="I1364" s="138" t="str">
        <f>VLOOKUP(B1364,辅助信息!E:I,3,FALSE)</f>
        <v>(五冶钢构医学科学产业园建设项目房建三部-管网总坪)四川省南充市顺庆区搬罾街道学府大道二段</v>
      </c>
      <c r="J1364" s="138" t="str">
        <f>VLOOKUP(B1364,辅助信息!E:I,4,FALSE)</f>
        <v>郑林</v>
      </c>
      <c r="K1364" s="138">
        <f>VLOOKUP(J1364,辅助信息!H:I,2,FALSE)</f>
        <v>18349955455</v>
      </c>
      <c r="L1364" s="141" t="str">
        <f>VLOOKUP(B1364,辅助信息!E:J,6,FALSE)</f>
        <v>送货单：送货单位：南充思临新材料科技有限公司,收货单位：五冶集团川北(南充)建设有限公司,项目名称：南充医学科学产业园,送货车型13米,装货前联系收货人核实到场规格</v>
      </c>
      <c r="M1364" s="99">
        <v>45780</v>
      </c>
      <c r="O1364" s="66">
        <f ca="1">IF(OR(M1364="",N1364&lt;&gt;""),"",MAX(M1364-TODAY(),0))</f>
        <v>0</v>
      </c>
      <c r="P1364" s="66">
        <f ca="1">IF(M1364="","",IF(N1364&lt;&gt;"",MAX(N1364-M1364,0),IF(TODAY()&gt;M1364,TODAY()-M1364,0)))</f>
        <v>3</v>
      </c>
      <c r="Q1364" s="67" t="str">
        <f>VLOOKUP(B1364,辅助信息!E:M,9,FALSE)</f>
        <v>ZTWM-CDGS-XS-2024-0248-五冶钢构-南充市医学院项目</v>
      </c>
      <c r="R1364" s="132" t="str">
        <f>_xlfn._xlws.FILTER(辅助信息!D:D,辅助信息!E:E=B1364)</f>
        <v>五冶钢构南充医学科学产业园建设项目</v>
      </c>
    </row>
    <row r="1365" hidden="1" spans="2:18">
      <c r="B1365" s="138" t="s">
        <v>127</v>
      </c>
      <c r="C1365" s="139">
        <v>45782</v>
      </c>
      <c r="D1365" s="118" t="str">
        <f>VLOOKUP(B1365,辅助信息!E:K,7,FALSE)</f>
        <v>JWDDCD2025021900064</v>
      </c>
      <c r="E1365" s="138" t="str">
        <f>VLOOKUP(F1365,辅助信息!A:B,2,FALSE)</f>
        <v>盘螺</v>
      </c>
      <c r="F1365" s="138" t="s">
        <v>40</v>
      </c>
      <c r="G1365" s="140">
        <v>2.5</v>
      </c>
      <c r="H1365" s="140" t="str">
        <f>_xlfn.XLOOKUP(C1365&amp;F1365&amp;I1365&amp;J1365,'[1]2025年已发货'!$F:$F&amp;'[1]2025年已发货'!$C:$C&amp;'[1]2025年已发货'!$G:$G&amp;'[1]2025年已发货'!$H:$H,'[1]2025年已发货'!$E:$E,"未发货")</f>
        <v>未发货</v>
      </c>
      <c r="I1365" s="138" t="str">
        <f>VLOOKUP(B1365,辅助信息!E:I,3,FALSE)</f>
        <v>(五冶钢构医学科学产业园建设项目房建三部-管网总坪)四川省南充市顺庆区搬罾街道学府大道二段</v>
      </c>
      <c r="J1365" s="138" t="str">
        <f>VLOOKUP(B1365,辅助信息!E:I,4,FALSE)</f>
        <v>郑林</v>
      </c>
      <c r="K1365" s="138">
        <f>VLOOKUP(J1365,辅助信息!H:I,2,FALSE)</f>
        <v>18349955455</v>
      </c>
      <c r="L1365" s="141" t="str">
        <f>VLOOKUP(B1365,辅助信息!E:J,6,FALSE)</f>
        <v>送货单：送货单位：南充思临新材料科技有限公司,收货单位：五冶集团川北(南充)建设有限公司,项目名称：南充医学科学产业园,送货车型13米,装货前联系收货人核实到场规格</v>
      </c>
      <c r="M1365" s="99">
        <v>45780</v>
      </c>
      <c r="O1365" s="66">
        <f ca="1">IF(OR(M1365="",N1365&lt;&gt;""),"",MAX(M1365-TODAY(),0))</f>
        <v>0</v>
      </c>
      <c r="P1365" s="66">
        <f ca="1">IF(M1365="","",IF(N1365&lt;&gt;"",MAX(N1365-M1365,0),IF(TODAY()&gt;M1365,TODAY()-M1365,0)))</f>
        <v>3</v>
      </c>
      <c r="Q1365" s="67" t="str">
        <f>VLOOKUP(B1365,辅助信息!E:M,9,FALSE)</f>
        <v>ZTWM-CDGS-XS-2024-0248-五冶钢构-南充市医学院项目</v>
      </c>
      <c r="R1365" s="132" t="str">
        <f>_xlfn._xlws.FILTER(辅助信息!D:D,辅助信息!E:E=B1365)</f>
        <v>五冶钢构南充医学科学产业园建设项目</v>
      </c>
    </row>
    <row r="1366" hidden="1" spans="2:18">
      <c r="B1366" s="138" t="s">
        <v>127</v>
      </c>
      <c r="C1366" s="139">
        <v>45782</v>
      </c>
      <c r="D1366" s="118" t="str">
        <f>VLOOKUP(B1366,辅助信息!E:K,7,FALSE)</f>
        <v>JWDDCD2025021900064</v>
      </c>
      <c r="E1366" s="138" t="str">
        <f>VLOOKUP(F1366,辅助信息!A:B,2,FALSE)</f>
        <v>螺纹钢</v>
      </c>
      <c r="F1366" s="138" t="s">
        <v>27</v>
      </c>
      <c r="G1366" s="140">
        <v>25</v>
      </c>
      <c r="H1366" s="140" t="str">
        <f>_xlfn.XLOOKUP(C1366&amp;F1366&amp;I1366&amp;J1366,'[1]2025年已发货'!$F:$F&amp;'[1]2025年已发货'!$C:$C&amp;'[1]2025年已发货'!$G:$G&amp;'[1]2025年已发货'!$H:$H,'[1]2025年已发货'!$E:$E,"未发货")</f>
        <v>未发货</v>
      </c>
      <c r="I1366" s="138" t="str">
        <f>VLOOKUP(B1366,辅助信息!E:I,3,FALSE)</f>
        <v>(五冶钢构医学科学产业园建设项目房建三部-管网总坪)四川省南充市顺庆区搬罾街道学府大道二段</v>
      </c>
      <c r="J1366" s="138" t="str">
        <f>VLOOKUP(B1366,辅助信息!E:I,4,FALSE)</f>
        <v>郑林</v>
      </c>
      <c r="K1366" s="138">
        <f>VLOOKUP(J1366,辅助信息!H:I,2,FALSE)</f>
        <v>18349955455</v>
      </c>
      <c r="L1366" s="141" t="str">
        <f>VLOOKUP(B1366,辅助信息!E:J,6,FALSE)</f>
        <v>送货单：送货单位：南充思临新材料科技有限公司,收货单位：五冶集团川北(南充)建设有限公司,项目名称：南充医学科学产业园,送货车型13米,装货前联系收货人核实到场规格</v>
      </c>
      <c r="M1366" s="99">
        <v>45780</v>
      </c>
      <c r="O1366" s="66">
        <f ca="1">IF(OR(M1366="",N1366&lt;&gt;""),"",MAX(M1366-TODAY(),0))</f>
        <v>0</v>
      </c>
      <c r="P1366" s="66">
        <f ca="1">IF(M1366="","",IF(N1366&lt;&gt;"",MAX(N1366-M1366,0),IF(TODAY()&gt;M1366,TODAY()-M1366,0)))</f>
        <v>3</v>
      </c>
      <c r="Q1366" s="67" t="str">
        <f>VLOOKUP(B1366,辅助信息!E:M,9,FALSE)</f>
        <v>ZTWM-CDGS-XS-2024-0248-五冶钢构-南充市医学院项目</v>
      </c>
      <c r="R1366" s="132" t="str">
        <f>_xlfn._xlws.FILTER(辅助信息!D:D,辅助信息!E:E=B1366)</f>
        <v>五冶钢构南充医学科学产业园建设项目</v>
      </c>
    </row>
    <row r="1367" hidden="1" spans="2:18">
      <c r="B1367" s="136" t="s">
        <v>81</v>
      </c>
      <c r="C1367" s="139">
        <v>45780</v>
      </c>
      <c r="D1367" s="118" t="str">
        <f>VLOOKUP(B1367,辅助信息!E:K,7,FALSE)</f>
        <v>ZTWM-CDGS-YL-20240814-001</v>
      </c>
      <c r="E1367" s="138" t="str">
        <f>VLOOKUP(F1367,辅助信息!A:B,2,FALSE)</f>
        <v>盘螺</v>
      </c>
      <c r="F1367" s="136" t="s">
        <v>49</v>
      </c>
      <c r="G1367" s="137">
        <v>2</v>
      </c>
      <c r="H1367" s="140" t="str">
        <f>_xlfn.XLOOKUP(C1367&amp;F1367&amp;I1367&amp;J1367,'[1]2025年已发货'!$F:$F&amp;'[1]2025年已发货'!$C:$C&amp;'[1]2025年已发货'!$G:$G&amp;'[1]2025年已发货'!$H:$H,'[1]2025年已发货'!$E:$E,"未发货")</f>
        <v>未发货</v>
      </c>
      <c r="I1367" s="138" t="str">
        <f>VLOOKUP(B1367,辅助信息!E:I,3,FALSE)</f>
        <v>（华西简阳西城嘉苑）四川省成都市简阳市简城街道高屋村</v>
      </c>
      <c r="J1367" s="138" t="str">
        <f>VLOOKUP(B1367,辅助信息!E:I,4,FALSE)</f>
        <v>张瀚镭</v>
      </c>
      <c r="K1367" s="138">
        <f>VLOOKUP(J1367,辅助信息!H:I,2,FALSE)</f>
        <v>15884666220</v>
      </c>
      <c r="L1367" s="141" t="str">
        <f>VLOOKUP(B1367,辅助信息!E:J,6,FALSE)</f>
        <v>优先威钢发货,我方卸车,新老国标钢厂不加价可直发</v>
      </c>
      <c r="M1367" s="99">
        <v>45782</v>
      </c>
      <c r="O1367" s="66">
        <f ca="1" t="shared" ref="O1367:O1376" si="63">IF(OR(M1367="",N1367&lt;&gt;""),"",MAX(M1367-TODAY(),0))</f>
        <v>0</v>
      </c>
      <c r="P1367" s="66">
        <f ca="1" t="shared" ref="P1367:P1376" si="64">IF(M1367="","",IF(N1367&lt;&gt;"",MAX(N1367-M1367,0),IF(TODAY()&gt;M1367,TODAY()-M1367,0)))</f>
        <v>1</v>
      </c>
      <c r="Q1367" s="67" t="str">
        <f>VLOOKUP(B1367,辅助信息!E:M,9,FALSE)</f>
        <v>ZTWM-CDGS-XS-2024-0030-华西集采-简州大道</v>
      </c>
      <c r="R1367" s="132" t="str">
        <f>_xlfn._xlws.FILTER(辅助信息!D:D,辅助信息!E:E=B1367)</f>
        <v>华西简阳西城嘉苑</v>
      </c>
    </row>
    <row r="1368" hidden="1" spans="2:18">
      <c r="B1368" s="136" t="s">
        <v>81</v>
      </c>
      <c r="C1368" s="139">
        <v>45780</v>
      </c>
      <c r="D1368" s="118" t="str">
        <f>VLOOKUP(B1368,辅助信息!E:K,7,FALSE)</f>
        <v>ZTWM-CDGS-YL-20240814-001</v>
      </c>
      <c r="E1368" s="138" t="str">
        <f>VLOOKUP(F1368,辅助信息!A:B,2,FALSE)</f>
        <v>盘螺</v>
      </c>
      <c r="F1368" s="136" t="s">
        <v>40</v>
      </c>
      <c r="G1368" s="137">
        <v>6</v>
      </c>
      <c r="H1368" s="140" t="str">
        <f>_xlfn.XLOOKUP(C1368&amp;F1368&amp;I1368&amp;J1368,'[1]2025年已发货'!$F:$F&amp;'[1]2025年已发货'!$C:$C&amp;'[1]2025年已发货'!$G:$G&amp;'[1]2025年已发货'!$H:$H,'[1]2025年已发货'!$E:$E,"未发货")</f>
        <v>未发货</v>
      </c>
      <c r="I1368" s="138" t="str">
        <f>VLOOKUP(B1368,辅助信息!E:I,3,FALSE)</f>
        <v>（华西简阳西城嘉苑）四川省成都市简阳市简城街道高屋村</v>
      </c>
      <c r="J1368" s="138" t="str">
        <f>VLOOKUP(B1368,辅助信息!E:I,4,FALSE)</f>
        <v>张瀚镭</v>
      </c>
      <c r="K1368" s="138">
        <f>VLOOKUP(J1368,辅助信息!H:I,2,FALSE)</f>
        <v>15884666220</v>
      </c>
      <c r="L1368" s="141" t="str">
        <f>VLOOKUP(B1368,辅助信息!E:J,6,FALSE)</f>
        <v>优先威钢发货,我方卸车,新老国标钢厂不加价可直发</v>
      </c>
      <c r="M1368" s="99">
        <v>45782</v>
      </c>
      <c r="O1368" s="66">
        <f ca="1" t="shared" si="63"/>
        <v>0</v>
      </c>
      <c r="P1368" s="66">
        <f ca="1" t="shared" si="64"/>
        <v>1</v>
      </c>
      <c r="Q1368" s="67" t="str">
        <f>VLOOKUP(B1368,辅助信息!E:M,9,FALSE)</f>
        <v>ZTWM-CDGS-XS-2024-0030-华西集采-简州大道</v>
      </c>
      <c r="R1368" s="132" t="str">
        <f>_xlfn._xlws.FILTER(辅助信息!D:D,辅助信息!E:E=B1368)</f>
        <v>华西简阳西城嘉苑</v>
      </c>
    </row>
    <row r="1369" hidden="1" spans="2:18">
      <c r="B1369" s="136" t="s">
        <v>81</v>
      </c>
      <c r="C1369" s="139">
        <v>45780</v>
      </c>
      <c r="D1369" s="118" t="str">
        <f>VLOOKUP(B1369,辅助信息!E:K,7,FALSE)</f>
        <v>ZTWM-CDGS-YL-20240814-001</v>
      </c>
      <c r="E1369" s="138" t="str">
        <f>VLOOKUP(F1369,辅助信息!A:B,2,FALSE)</f>
        <v>盘螺</v>
      </c>
      <c r="F1369" s="136" t="s">
        <v>41</v>
      </c>
      <c r="G1369" s="137">
        <v>35</v>
      </c>
      <c r="H1369" s="140" t="str">
        <f>_xlfn.XLOOKUP(C1369&amp;F1369&amp;I1369&amp;J1369,'[1]2025年已发货'!$F:$F&amp;'[1]2025年已发货'!$C:$C&amp;'[1]2025年已发货'!$G:$G&amp;'[1]2025年已发货'!$H:$H,'[1]2025年已发货'!$E:$E,"未发货")</f>
        <v>未发货</v>
      </c>
      <c r="I1369" s="138" t="str">
        <f>VLOOKUP(B1369,辅助信息!E:I,3,FALSE)</f>
        <v>（华西简阳西城嘉苑）四川省成都市简阳市简城街道高屋村</v>
      </c>
      <c r="J1369" s="138" t="str">
        <f>VLOOKUP(B1369,辅助信息!E:I,4,FALSE)</f>
        <v>张瀚镭</v>
      </c>
      <c r="K1369" s="138">
        <f>VLOOKUP(J1369,辅助信息!H:I,2,FALSE)</f>
        <v>15884666220</v>
      </c>
      <c r="L1369" s="141" t="str">
        <f>VLOOKUP(B1369,辅助信息!E:J,6,FALSE)</f>
        <v>优先威钢发货,我方卸车,新老国标钢厂不加价可直发</v>
      </c>
      <c r="M1369" s="99">
        <v>45782</v>
      </c>
      <c r="O1369" s="66">
        <f ca="1" t="shared" si="63"/>
        <v>0</v>
      </c>
      <c r="P1369" s="66">
        <f ca="1" t="shared" si="64"/>
        <v>1</v>
      </c>
      <c r="Q1369" s="67" t="str">
        <f>VLOOKUP(B1369,辅助信息!E:M,9,FALSE)</f>
        <v>ZTWM-CDGS-XS-2024-0030-华西集采-简州大道</v>
      </c>
      <c r="R1369" s="132" t="str">
        <f>_xlfn._xlws.FILTER(辅助信息!D:D,辅助信息!E:E=B1369)</f>
        <v>华西简阳西城嘉苑</v>
      </c>
    </row>
    <row r="1370" hidden="1" spans="2:18">
      <c r="B1370" s="136" t="s">
        <v>81</v>
      </c>
      <c r="C1370" s="139">
        <v>45780</v>
      </c>
      <c r="D1370" s="118" t="str">
        <f>VLOOKUP(B1370,辅助信息!E:K,7,FALSE)</f>
        <v>ZTWM-CDGS-YL-20240814-001</v>
      </c>
      <c r="E1370" s="138" t="str">
        <f>VLOOKUP(F1370,辅助信息!A:B,2,FALSE)</f>
        <v>螺纹钢</v>
      </c>
      <c r="F1370" s="136" t="s">
        <v>27</v>
      </c>
      <c r="G1370" s="137">
        <v>25</v>
      </c>
      <c r="H1370" s="140">
        <f>_xlfn.XLOOKUP(C1370&amp;F1370&amp;I1370&amp;J1370,'[1]2025年已发货'!$F:$F&amp;'[1]2025年已发货'!$C:$C&amp;'[1]2025年已发货'!$G:$G&amp;'[1]2025年已发货'!$H:$H,'[1]2025年已发货'!$E:$E,"未发货")</f>
        <v>21</v>
      </c>
      <c r="I1370" s="138" t="str">
        <f>VLOOKUP(B1370,辅助信息!E:I,3,FALSE)</f>
        <v>（华西简阳西城嘉苑）四川省成都市简阳市简城街道高屋村</v>
      </c>
      <c r="J1370" s="138" t="str">
        <f>VLOOKUP(B1370,辅助信息!E:I,4,FALSE)</f>
        <v>张瀚镭</v>
      </c>
      <c r="K1370" s="138">
        <f>VLOOKUP(J1370,辅助信息!H:I,2,FALSE)</f>
        <v>15884666220</v>
      </c>
      <c r="L1370" s="141" t="str">
        <f>VLOOKUP(B1370,辅助信息!E:J,6,FALSE)</f>
        <v>优先威钢发货,我方卸车,新老国标钢厂不加价可直发</v>
      </c>
      <c r="M1370" s="99">
        <v>45782</v>
      </c>
      <c r="O1370" s="66">
        <f ca="1" t="shared" si="63"/>
        <v>0</v>
      </c>
      <c r="P1370" s="66">
        <f ca="1" t="shared" si="64"/>
        <v>1</v>
      </c>
      <c r="Q1370" s="67" t="str">
        <f>VLOOKUP(B1370,辅助信息!E:M,9,FALSE)</f>
        <v>ZTWM-CDGS-XS-2024-0030-华西集采-简州大道</v>
      </c>
      <c r="R1370" s="132" t="str">
        <f>_xlfn._xlws.FILTER(辅助信息!D:D,辅助信息!E:E=B1370)</f>
        <v>华西简阳西城嘉苑</v>
      </c>
    </row>
    <row r="1371" hidden="1" spans="2:18">
      <c r="B1371" s="136" t="s">
        <v>81</v>
      </c>
      <c r="C1371" s="139">
        <v>45780</v>
      </c>
      <c r="D1371" s="118" t="str">
        <f>VLOOKUP(B1371,辅助信息!E:K,7,FALSE)</f>
        <v>ZTWM-CDGS-YL-20240814-001</v>
      </c>
      <c r="E1371" s="138" t="str">
        <f>VLOOKUP(F1371,辅助信息!A:B,2,FALSE)</f>
        <v>螺纹钢</v>
      </c>
      <c r="F1371" s="136" t="s">
        <v>19</v>
      </c>
      <c r="G1371" s="137">
        <v>8</v>
      </c>
      <c r="H1371" s="140">
        <f>_xlfn.XLOOKUP(C1371&amp;F1371&amp;I1371&amp;J1371,'[1]2025年已发货'!$F:$F&amp;'[1]2025年已发货'!$C:$C&amp;'[1]2025年已发货'!$G:$G&amp;'[1]2025年已发货'!$H:$H,'[1]2025年已发货'!$E:$E,"未发货")</f>
        <v>9</v>
      </c>
      <c r="I1371" s="138" t="str">
        <f>VLOOKUP(B1371,辅助信息!E:I,3,FALSE)</f>
        <v>（华西简阳西城嘉苑）四川省成都市简阳市简城街道高屋村</v>
      </c>
      <c r="J1371" s="138" t="str">
        <f>VLOOKUP(B1371,辅助信息!E:I,4,FALSE)</f>
        <v>张瀚镭</v>
      </c>
      <c r="K1371" s="138">
        <f>VLOOKUP(J1371,辅助信息!H:I,2,FALSE)</f>
        <v>15884666220</v>
      </c>
      <c r="L1371" s="141" t="str">
        <f>VLOOKUP(B1371,辅助信息!E:J,6,FALSE)</f>
        <v>优先威钢发货,我方卸车,新老国标钢厂不加价可直发</v>
      </c>
      <c r="M1371" s="99">
        <v>45782</v>
      </c>
      <c r="O1371" s="66">
        <f ca="1" t="shared" si="63"/>
        <v>0</v>
      </c>
      <c r="P1371" s="66">
        <f ca="1" t="shared" si="64"/>
        <v>1</v>
      </c>
      <c r="Q1371" s="67" t="str">
        <f>VLOOKUP(B1371,辅助信息!E:M,9,FALSE)</f>
        <v>ZTWM-CDGS-XS-2024-0030-华西集采-简州大道</v>
      </c>
      <c r="R1371" s="132" t="str">
        <f>_xlfn._xlws.FILTER(辅助信息!D:D,辅助信息!E:E=B1371)</f>
        <v>华西简阳西城嘉苑</v>
      </c>
    </row>
    <row r="1372" hidden="1" spans="2:18">
      <c r="B1372" s="136" t="s">
        <v>81</v>
      </c>
      <c r="C1372" s="139">
        <v>45780</v>
      </c>
      <c r="D1372" s="118" t="str">
        <f>VLOOKUP(B1372,辅助信息!E:K,7,FALSE)</f>
        <v>ZTWM-CDGS-YL-20240814-001</v>
      </c>
      <c r="E1372" s="138" t="str">
        <f>VLOOKUP(F1372,辅助信息!A:B,2,FALSE)</f>
        <v>螺纹钢</v>
      </c>
      <c r="F1372" s="136" t="s">
        <v>32</v>
      </c>
      <c r="G1372" s="137">
        <v>78</v>
      </c>
      <c r="H1372" s="140">
        <f>_xlfn.XLOOKUP(C1372&amp;F1372&amp;I1372&amp;J1372,'[1]2025年已发货'!$F:$F&amp;'[1]2025年已发货'!$C:$C&amp;'[1]2025年已发货'!$G:$G&amp;'[1]2025年已发货'!$H:$H,'[1]2025年已发货'!$E:$E,"未发货")</f>
        <v>63</v>
      </c>
      <c r="I1372" s="138" t="str">
        <f>VLOOKUP(B1372,辅助信息!E:I,3,FALSE)</f>
        <v>（华西简阳西城嘉苑）四川省成都市简阳市简城街道高屋村</v>
      </c>
      <c r="J1372" s="138" t="str">
        <f>VLOOKUP(B1372,辅助信息!E:I,4,FALSE)</f>
        <v>张瀚镭</v>
      </c>
      <c r="K1372" s="138">
        <f>VLOOKUP(J1372,辅助信息!H:I,2,FALSE)</f>
        <v>15884666220</v>
      </c>
      <c r="L1372" s="141" t="str">
        <f>VLOOKUP(B1372,辅助信息!E:J,6,FALSE)</f>
        <v>优先威钢发货,我方卸车,新老国标钢厂不加价可直发</v>
      </c>
      <c r="M1372" s="99">
        <v>45782</v>
      </c>
      <c r="O1372" s="66">
        <f ca="1" t="shared" si="63"/>
        <v>0</v>
      </c>
      <c r="P1372" s="66">
        <f ca="1" t="shared" si="64"/>
        <v>1</v>
      </c>
      <c r="Q1372" s="67" t="str">
        <f>VLOOKUP(B1372,辅助信息!E:M,9,FALSE)</f>
        <v>ZTWM-CDGS-XS-2024-0030-华西集采-简州大道</v>
      </c>
      <c r="R1372" s="132" t="str">
        <f>_xlfn._xlws.FILTER(辅助信息!D:D,辅助信息!E:E=B1372)</f>
        <v>华西简阳西城嘉苑</v>
      </c>
    </row>
    <row r="1373" hidden="1" spans="2:18">
      <c r="B1373" s="136" t="s">
        <v>81</v>
      </c>
      <c r="C1373" s="139">
        <v>45780</v>
      </c>
      <c r="D1373" s="118" t="str">
        <f>VLOOKUP(B1373,辅助信息!E:K,7,FALSE)</f>
        <v>ZTWM-CDGS-YL-20240814-001</v>
      </c>
      <c r="E1373" s="138" t="str">
        <f>VLOOKUP(F1373,辅助信息!A:B,2,FALSE)</f>
        <v>螺纹钢</v>
      </c>
      <c r="F1373" s="136" t="s">
        <v>30</v>
      </c>
      <c r="G1373" s="137">
        <v>2</v>
      </c>
      <c r="H1373" s="140" t="str">
        <f>_xlfn.XLOOKUP(C1373&amp;F1373&amp;I1373&amp;J1373,'[1]2025年已发货'!$F:$F&amp;'[1]2025年已发货'!$C:$C&amp;'[1]2025年已发货'!$G:$G&amp;'[1]2025年已发货'!$H:$H,'[1]2025年已发货'!$E:$E,"未发货")</f>
        <v>未发货</v>
      </c>
      <c r="I1373" s="138" t="str">
        <f>VLOOKUP(B1373,辅助信息!E:I,3,FALSE)</f>
        <v>（华西简阳西城嘉苑）四川省成都市简阳市简城街道高屋村</v>
      </c>
      <c r="J1373" s="138" t="str">
        <f>VLOOKUP(B1373,辅助信息!E:I,4,FALSE)</f>
        <v>张瀚镭</v>
      </c>
      <c r="K1373" s="138">
        <f>VLOOKUP(J1373,辅助信息!H:I,2,FALSE)</f>
        <v>15884666220</v>
      </c>
      <c r="L1373" s="141" t="str">
        <f>VLOOKUP(B1373,辅助信息!E:J,6,FALSE)</f>
        <v>优先威钢发货,我方卸车,新老国标钢厂不加价可直发</v>
      </c>
      <c r="M1373" s="99">
        <v>45782</v>
      </c>
      <c r="O1373" s="66">
        <f ca="1" t="shared" si="63"/>
        <v>0</v>
      </c>
      <c r="P1373" s="66">
        <f ca="1" t="shared" si="64"/>
        <v>1</v>
      </c>
      <c r="Q1373" s="67" t="str">
        <f>VLOOKUP(B1373,辅助信息!E:M,9,FALSE)</f>
        <v>ZTWM-CDGS-XS-2024-0030-华西集采-简州大道</v>
      </c>
      <c r="R1373" s="132" t="str">
        <f>_xlfn._xlws.FILTER(辅助信息!D:D,辅助信息!E:E=B1373)</f>
        <v>华西简阳西城嘉苑</v>
      </c>
    </row>
    <row r="1374" hidden="1" spans="2:18">
      <c r="B1374" s="136" t="s">
        <v>81</v>
      </c>
      <c r="C1374" s="139">
        <v>45780</v>
      </c>
      <c r="D1374" s="118" t="str">
        <f>VLOOKUP(B1374,辅助信息!E:K,7,FALSE)</f>
        <v>ZTWM-CDGS-YL-20240814-001</v>
      </c>
      <c r="E1374" s="138" t="str">
        <f>VLOOKUP(F1374,辅助信息!A:B,2,FALSE)</f>
        <v>螺纹钢</v>
      </c>
      <c r="F1374" s="136" t="s">
        <v>33</v>
      </c>
      <c r="G1374" s="137">
        <v>10</v>
      </c>
      <c r="H1374" s="140">
        <f>_xlfn.XLOOKUP(C1374&amp;F1374&amp;I1374&amp;J1374,'[1]2025年已发货'!$F:$F&amp;'[1]2025年已发货'!$C:$C&amp;'[1]2025年已发货'!$G:$G&amp;'[1]2025年已发货'!$H:$H,'[1]2025年已发货'!$E:$E,"未发货")</f>
        <v>9</v>
      </c>
      <c r="I1374" s="138" t="str">
        <f>VLOOKUP(B1374,辅助信息!E:I,3,FALSE)</f>
        <v>（华西简阳西城嘉苑）四川省成都市简阳市简城街道高屋村</v>
      </c>
      <c r="J1374" s="138" t="str">
        <f>VLOOKUP(B1374,辅助信息!E:I,4,FALSE)</f>
        <v>张瀚镭</v>
      </c>
      <c r="K1374" s="138">
        <f>VLOOKUP(J1374,辅助信息!H:I,2,FALSE)</f>
        <v>15884666220</v>
      </c>
      <c r="L1374" s="141" t="str">
        <f>VLOOKUP(B1374,辅助信息!E:J,6,FALSE)</f>
        <v>优先威钢发货,我方卸车,新老国标钢厂不加价可直发</v>
      </c>
      <c r="M1374" s="99">
        <v>45782</v>
      </c>
      <c r="O1374" s="66">
        <f ca="1" t="shared" si="63"/>
        <v>0</v>
      </c>
      <c r="P1374" s="66">
        <f ca="1" t="shared" si="64"/>
        <v>1</v>
      </c>
      <c r="Q1374" s="67" t="str">
        <f>VLOOKUP(B1374,辅助信息!E:M,9,FALSE)</f>
        <v>ZTWM-CDGS-XS-2024-0030-华西集采-简州大道</v>
      </c>
      <c r="R1374" s="132" t="str">
        <f>_xlfn._xlws.FILTER(辅助信息!D:D,辅助信息!E:E=B1374)</f>
        <v>华西简阳西城嘉苑</v>
      </c>
    </row>
    <row r="1375" hidden="1" spans="2:18">
      <c r="B1375" s="136" t="s">
        <v>81</v>
      </c>
      <c r="C1375" s="139">
        <v>45780</v>
      </c>
      <c r="D1375" s="118" t="str">
        <f>VLOOKUP(B1375,辅助信息!E:K,7,FALSE)</f>
        <v>ZTWM-CDGS-YL-20240814-001</v>
      </c>
      <c r="E1375" s="138" t="str">
        <f>VLOOKUP(F1375,辅助信息!A:B,2,FALSE)</f>
        <v>螺纹钢</v>
      </c>
      <c r="F1375" s="136" t="s">
        <v>28</v>
      </c>
      <c r="G1375" s="137">
        <v>6</v>
      </c>
      <c r="H1375" s="140">
        <f>_xlfn.XLOOKUP(C1375&amp;F1375&amp;I1375&amp;J1375,'[1]2025年已发货'!$F:$F&amp;'[1]2025年已发货'!$C:$C&amp;'[1]2025年已发货'!$G:$G&amp;'[1]2025年已发货'!$H:$H,'[1]2025年已发货'!$E:$E,"未发货")</f>
        <v>6</v>
      </c>
      <c r="I1375" s="138" t="str">
        <f>VLOOKUP(B1375,辅助信息!E:I,3,FALSE)</f>
        <v>（华西简阳西城嘉苑）四川省成都市简阳市简城街道高屋村</v>
      </c>
      <c r="J1375" s="138" t="str">
        <f>VLOOKUP(B1375,辅助信息!E:I,4,FALSE)</f>
        <v>张瀚镭</v>
      </c>
      <c r="K1375" s="138">
        <f>VLOOKUP(J1375,辅助信息!H:I,2,FALSE)</f>
        <v>15884666220</v>
      </c>
      <c r="L1375" s="141" t="str">
        <f>VLOOKUP(B1375,辅助信息!E:J,6,FALSE)</f>
        <v>优先威钢发货,我方卸车,新老国标钢厂不加价可直发</v>
      </c>
      <c r="M1375" s="99">
        <v>45782</v>
      </c>
      <c r="O1375" s="66">
        <f ca="1" t="shared" si="63"/>
        <v>0</v>
      </c>
      <c r="P1375" s="66">
        <f ca="1" t="shared" si="64"/>
        <v>1</v>
      </c>
      <c r="Q1375" s="67" t="str">
        <f>VLOOKUP(B1375,辅助信息!E:M,9,FALSE)</f>
        <v>ZTWM-CDGS-XS-2024-0030-华西集采-简州大道</v>
      </c>
      <c r="R1375" s="132" t="str">
        <f>_xlfn._xlws.FILTER(辅助信息!D:D,辅助信息!E:E=B1375)</f>
        <v>华西简阳西城嘉苑</v>
      </c>
    </row>
    <row r="1376" hidden="1" spans="2:18">
      <c r="B1376" s="136" t="s">
        <v>81</v>
      </c>
      <c r="C1376" s="139">
        <v>45780</v>
      </c>
      <c r="D1376" s="118" t="str">
        <f>VLOOKUP(B1376,辅助信息!E:K,7,FALSE)</f>
        <v>ZTWM-CDGS-YL-20240814-001</v>
      </c>
      <c r="E1376" s="138" t="str">
        <f>VLOOKUP(F1376,辅助信息!A:B,2,FALSE)</f>
        <v>螺纹钢</v>
      </c>
      <c r="F1376" s="136" t="s">
        <v>18</v>
      </c>
      <c r="G1376" s="137">
        <v>13</v>
      </c>
      <c r="H1376" s="140" t="str">
        <f>_xlfn.XLOOKUP(C1376&amp;F1376&amp;I1376&amp;J1376,'[1]2025年已发货'!$F:$F&amp;'[1]2025年已发货'!$C:$C&amp;'[1]2025年已发货'!$G:$G&amp;'[1]2025年已发货'!$H:$H,'[1]2025年已发货'!$E:$E,"未发货")</f>
        <v>未发货</v>
      </c>
      <c r="I1376" s="138" t="str">
        <f>VLOOKUP(B1376,辅助信息!E:I,3,FALSE)</f>
        <v>（华西简阳西城嘉苑）四川省成都市简阳市简城街道高屋村</v>
      </c>
      <c r="J1376" s="138" t="str">
        <f>VLOOKUP(B1376,辅助信息!E:I,4,FALSE)</f>
        <v>张瀚镭</v>
      </c>
      <c r="K1376" s="138">
        <f>VLOOKUP(J1376,辅助信息!H:I,2,FALSE)</f>
        <v>15884666220</v>
      </c>
      <c r="L1376" s="141" t="str">
        <f>VLOOKUP(B1376,辅助信息!E:J,6,FALSE)</f>
        <v>优先威钢发货,我方卸车,新老国标钢厂不加价可直发</v>
      </c>
      <c r="M1376" s="99">
        <v>45782</v>
      </c>
      <c r="O1376" s="66">
        <f ca="1" t="shared" si="63"/>
        <v>0</v>
      </c>
      <c r="P1376" s="66">
        <f ca="1" t="shared" si="64"/>
        <v>1</v>
      </c>
      <c r="Q1376" s="67" t="str">
        <f>VLOOKUP(B1376,辅助信息!E:M,9,FALSE)</f>
        <v>ZTWM-CDGS-XS-2024-0030-华西集采-简州大道</v>
      </c>
      <c r="R1376" s="132" t="str">
        <f>_xlfn._xlws.FILTER(辅助信息!D:D,辅助信息!E:E=B1376)</f>
        <v>华西简阳西城嘉苑</v>
      </c>
    </row>
    <row r="1377" hidden="1" spans="2:18">
      <c r="B1377" s="136" t="s">
        <v>106</v>
      </c>
      <c r="C1377" s="139">
        <v>45782</v>
      </c>
      <c r="D1377" s="118" t="str">
        <f>VLOOKUP(B1377,辅助信息!E:K,7,FALSE)</f>
        <v>JWDDCD2024101600133</v>
      </c>
      <c r="E1377" s="138" t="str">
        <f>VLOOKUP(F1377,辅助信息!A:B,2,FALSE)</f>
        <v>盘螺</v>
      </c>
      <c r="F1377" s="136" t="s">
        <v>49</v>
      </c>
      <c r="G1377" s="137">
        <v>15</v>
      </c>
      <c r="H1377" s="140" t="str">
        <f>_xlfn.XLOOKUP(C1377&amp;F1377&amp;I1377&amp;J1377,'[1]2025年已发货'!$F:$F&amp;'[1]2025年已发货'!$C:$C&amp;'[1]2025年已发货'!$G:$G&amp;'[1]2025年已发货'!$H:$H,'[1]2025年已发货'!$E:$E,"未发货")</f>
        <v>未发货</v>
      </c>
      <c r="I1377" s="138" t="str">
        <f>VLOOKUP(B1377,辅助信息!E:I,3,FALSE)</f>
        <v>（五冶钢构宜宾高县月江镇建设项目）  四川省宜宾市高县月江镇刚记超市斜对面(还阳组团沪碳二期项目)</v>
      </c>
      <c r="J1377" s="138" t="str">
        <f>VLOOKUP(B1377,辅助信息!E:I,4,FALSE)</f>
        <v>张朝亮</v>
      </c>
      <c r="K1377" s="138">
        <f>VLOOKUP(J1377,辅助信息!H:I,2,FALSE)</f>
        <v>15228205853</v>
      </c>
      <c r="L1377" s="141" t="str">
        <f>VLOOKUP(B1377,辅助信息!E:J,6,FALSE)</f>
        <v>提前联系到场规格</v>
      </c>
      <c r="M1377" s="99">
        <v>45780</v>
      </c>
      <c r="O1377" s="66">
        <f ca="1">IF(OR(M1377="",N1377&lt;&gt;""),"",MAX(M1377-TODAY(),0))</f>
        <v>0</v>
      </c>
      <c r="P1377" s="66">
        <f ca="1">IF(M1377="","",IF(N1377&lt;&gt;"",MAX(N1377-M1377,0),IF(TODAY()&gt;M1377,TODAY()-M1377,0)))</f>
        <v>3</v>
      </c>
      <c r="Q1377" s="67" t="str">
        <f>VLOOKUP(B1377,辅助信息!E:M,9,FALSE)</f>
        <v>ZTWM-CDGS-XS-2024-0169-中冶西部钢构-宜宾市南溪区幸福路东路,高县月江镇建设项目</v>
      </c>
      <c r="R1377" s="132" t="str">
        <f>_xlfn._xlws.FILTER(辅助信息!D:D,辅助信息!E:E=B1377)</f>
        <v>五冶钢构-宜宾市南溪区高县月江镇建设项目</v>
      </c>
    </row>
    <row r="1378" hidden="1" spans="2:18">
      <c r="B1378" s="136" t="s">
        <v>106</v>
      </c>
      <c r="C1378" s="139">
        <v>45782</v>
      </c>
      <c r="D1378" s="118" t="str">
        <f>VLOOKUP(B1378,辅助信息!E:K,7,FALSE)</f>
        <v>JWDDCD2024101600133</v>
      </c>
      <c r="E1378" s="138" t="str">
        <f>VLOOKUP(F1378,辅助信息!A:B,2,FALSE)</f>
        <v>盘螺</v>
      </c>
      <c r="F1378" s="136" t="s">
        <v>40</v>
      </c>
      <c r="G1378" s="137">
        <v>20</v>
      </c>
      <c r="H1378" s="140" t="str">
        <f>_xlfn.XLOOKUP(C1378&amp;F1378&amp;I1378&amp;J1378,'[1]2025年已发货'!$F:$F&amp;'[1]2025年已发货'!$C:$C&amp;'[1]2025年已发货'!$G:$G&amp;'[1]2025年已发货'!$H:$H,'[1]2025年已发货'!$E:$E,"未发货")</f>
        <v>未发货</v>
      </c>
      <c r="I1378" s="138" t="str">
        <f>VLOOKUP(B1378,辅助信息!E:I,3,FALSE)</f>
        <v>（五冶钢构宜宾高县月江镇建设项目）  四川省宜宾市高县月江镇刚记超市斜对面(还阳组团沪碳二期项目)</v>
      </c>
      <c r="J1378" s="138" t="str">
        <f>VLOOKUP(B1378,辅助信息!E:I,4,FALSE)</f>
        <v>张朝亮</v>
      </c>
      <c r="K1378" s="138">
        <f>VLOOKUP(J1378,辅助信息!H:I,2,FALSE)</f>
        <v>15228205853</v>
      </c>
      <c r="L1378" s="141" t="str">
        <f>VLOOKUP(B1378,辅助信息!E:J,6,FALSE)</f>
        <v>提前联系到场规格</v>
      </c>
      <c r="M1378" s="99">
        <v>45780</v>
      </c>
      <c r="O1378" s="66">
        <f ca="1">IF(OR(M1378="",N1378&lt;&gt;""),"",MAX(M1378-TODAY(),0))</f>
        <v>0</v>
      </c>
      <c r="P1378" s="66">
        <f ca="1">IF(M1378="","",IF(N1378&lt;&gt;"",MAX(N1378-M1378,0),IF(TODAY()&gt;M1378,TODAY()-M1378,0)))</f>
        <v>3</v>
      </c>
      <c r="Q1378" s="67" t="str">
        <f>VLOOKUP(B1378,辅助信息!E:M,9,FALSE)</f>
        <v>ZTWM-CDGS-XS-2024-0169-中冶西部钢构-宜宾市南溪区幸福路东路,高县月江镇建设项目</v>
      </c>
      <c r="R1378" s="132" t="str">
        <f>_xlfn._xlws.FILTER(辅助信息!D:D,辅助信息!E:E=B1378)</f>
        <v>五冶钢构-宜宾市南溪区高县月江镇建设项目</v>
      </c>
    </row>
    <row r="1379" spans="2:18">
      <c r="B1379" s="136" t="s">
        <v>81</v>
      </c>
      <c r="C1379" s="139">
        <v>45783</v>
      </c>
      <c r="D1379" s="118" t="str">
        <f>VLOOKUP(B1379,辅助信息!E:K,7,FALSE)</f>
        <v>ZTWM-CDGS-YL-20240814-001</v>
      </c>
      <c r="E1379" s="138" t="str">
        <f>VLOOKUP(F1379,辅助信息!A:B,2,FALSE)</f>
        <v>盘螺</v>
      </c>
      <c r="F1379" s="136" t="s">
        <v>26</v>
      </c>
      <c r="G1379" s="137">
        <v>2</v>
      </c>
      <c r="H1379" s="140" t="str">
        <f>_xlfn.XLOOKUP(C1379&amp;F1379&amp;I1379&amp;J1379,'[1]2025年已发货'!$F:$F&amp;'[1]2025年已发货'!$C:$C&amp;'[1]2025年已发货'!$G:$G&amp;'[1]2025年已发货'!$H:$H,'[1]2025年已发货'!$E:$E,"未发货")</f>
        <v>未发货</v>
      </c>
      <c r="I1379" s="138" t="str">
        <f>VLOOKUP(B1379,辅助信息!E:I,3,FALSE)</f>
        <v>（华西简阳西城嘉苑）四川省成都市简阳市简城街道高屋村</v>
      </c>
      <c r="J1379" s="138" t="str">
        <f>VLOOKUP(B1379,辅助信息!E:I,4,FALSE)</f>
        <v>张瀚镭</v>
      </c>
      <c r="K1379" s="138">
        <f>VLOOKUP(J1379,辅助信息!H:I,2,FALSE)</f>
        <v>15884666220</v>
      </c>
      <c r="L1379" s="141" t="str">
        <f>VLOOKUP(B1379,辅助信息!E:J,6,FALSE)</f>
        <v>优先威钢发货,我方卸车,新老国标钢厂不加价可直发</v>
      </c>
      <c r="M1379" s="99">
        <v>45784</v>
      </c>
      <c r="O1379" s="66">
        <f ca="1" t="shared" ref="O1379:O1397" si="65">IF(OR(M1379="",N1379&lt;&gt;""),"",MAX(M1379-TODAY(),0))</f>
        <v>1</v>
      </c>
      <c r="P1379" s="66">
        <f ca="1" t="shared" ref="P1379:P1397" si="66">IF(M1379="","",IF(N1379&lt;&gt;"",MAX(N1379-M1379,0),IF(TODAY()&gt;M1379,TODAY()-M1379,0)))</f>
        <v>0</v>
      </c>
      <c r="Q1379" s="67" t="str">
        <f>VLOOKUP(B1379,辅助信息!E:M,9,FALSE)</f>
        <v>ZTWM-CDGS-XS-2024-0030-华西集采-简州大道</v>
      </c>
      <c r="R1379" s="132" t="str">
        <f>_xlfn._xlws.FILTER(辅助信息!D:D,辅助信息!E:E=B1379)</f>
        <v>华西简阳西城嘉苑</v>
      </c>
    </row>
    <row r="1380" spans="2:18">
      <c r="B1380" s="136" t="s">
        <v>81</v>
      </c>
      <c r="C1380" s="139">
        <v>45783</v>
      </c>
      <c r="D1380" s="118" t="str">
        <f>VLOOKUP(B1380,辅助信息!E:K,7,FALSE)</f>
        <v>ZTWM-CDGS-YL-20240814-001</v>
      </c>
      <c r="E1380" s="138" t="str">
        <f>VLOOKUP(F1380,辅助信息!A:B,2,FALSE)</f>
        <v>螺纹钢</v>
      </c>
      <c r="F1380" s="136" t="s">
        <v>19</v>
      </c>
      <c r="G1380" s="137">
        <v>1</v>
      </c>
      <c r="H1380" s="140" t="str">
        <f>_xlfn.XLOOKUP(C1380&amp;F1380&amp;I1380&amp;J1380,'[1]2025年已发货'!$F:$F&amp;'[1]2025年已发货'!$C:$C&amp;'[1]2025年已发货'!$G:$G&amp;'[1]2025年已发货'!$H:$H,'[1]2025年已发货'!$E:$E,"未发货")</f>
        <v>未发货</v>
      </c>
      <c r="I1380" s="138" t="str">
        <f>VLOOKUP(B1380,辅助信息!E:I,3,FALSE)</f>
        <v>（华西简阳西城嘉苑）四川省成都市简阳市简城街道高屋村</v>
      </c>
      <c r="J1380" s="138" t="str">
        <f>VLOOKUP(B1380,辅助信息!E:I,4,FALSE)</f>
        <v>张瀚镭</v>
      </c>
      <c r="K1380" s="138">
        <f>VLOOKUP(J1380,辅助信息!H:I,2,FALSE)</f>
        <v>15884666220</v>
      </c>
      <c r="L1380" s="141" t="str">
        <f>VLOOKUP(B1380,辅助信息!E:J,6,FALSE)</f>
        <v>优先威钢发货,我方卸车,新老国标钢厂不加价可直发</v>
      </c>
      <c r="M1380" s="99">
        <v>45784</v>
      </c>
      <c r="O1380" s="66">
        <f ca="1" t="shared" si="65"/>
        <v>1</v>
      </c>
      <c r="P1380" s="66">
        <f ca="1" t="shared" si="66"/>
        <v>0</v>
      </c>
      <c r="Q1380" s="67" t="str">
        <f>VLOOKUP(B1380,辅助信息!E:M,9,FALSE)</f>
        <v>ZTWM-CDGS-XS-2024-0030-华西集采-简州大道</v>
      </c>
      <c r="R1380" s="132" t="str">
        <f>_xlfn._xlws.FILTER(辅助信息!D:D,辅助信息!E:E=B1380)</f>
        <v>华西简阳西城嘉苑</v>
      </c>
    </row>
    <row r="1381" spans="2:18">
      <c r="B1381" s="136" t="s">
        <v>81</v>
      </c>
      <c r="C1381" s="139">
        <v>45783</v>
      </c>
      <c r="D1381" s="118" t="str">
        <f>VLOOKUP(B1381,辅助信息!E:K,7,FALSE)</f>
        <v>ZTWM-CDGS-YL-20240814-001</v>
      </c>
      <c r="E1381" s="138" t="str">
        <f>VLOOKUP(F1381,辅助信息!A:B,2,FALSE)</f>
        <v>螺纹钢</v>
      </c>
      <c r="F1381" s="136" t="s">
        <v>30</v>
      </c>
      <c r="G1381" s="137">
        <v>67</v>
      </c>
      <c r="H1381" s="140" t="str">
        <f>_xlfn.XLOOKUP(C1381&amp;F1381&amp;I1381&amp;J1381,'[1]2025年已发货'!$F:$F&amp;'[1]2025年已发货'!$C:$C&amp;'[1]2025年已发货'!$G:$G&amp;'[1]2025年已发货'!$H:$H,'[1]2025年已发货'!$E:$E,"未发货")</f>
        <v>未发货</v>
      </c>
      <c r="I1381" s="138" t="str">
        <f>VLOOKUP(B1381,辅助信息!E:I,3,FALSE)</f>
        <v>（华西简阳西城嘉苑）四川省成都市简阳市简城街道高屋村</v>
      </c>
      <c r="J1381" s="138" t="str">
        <f>VLOOKUP(B1381,辅助信息!E:I,4,FALSE)</f>
        <v>张瀚镭</v>
      </c>
      <c r="K1381" s="138">
        <f>VLOOKUP(J1381,辅助信息!H:I,2,FALSE)</f>
        <v>15884666220</v>
      </c>
      <c r="L1381" s="141" t="str">
        <f>VLOOKUP(B1381,辅助信息!E:J,6,FALSE)</f>
        <v>优先威钢发货,我方卸车,新老国标钢厂不加价可直发</v>
      </c>
      <c r="M1381" s="99">
        <v>45784</v>
      </c>
      <c r="O1381" s="66">
        <f ca="1" t="shared" si="65"/>
        <v>1</v>
      </c>
      <c r="P1381" s="66">
        <f ca="1" t="shared" si="66"/>
        <v>0</v>
      </c>
      <c r="Q1381" s="67" t="str">
        <f>VLOOKUP(B1381,辅助信息!E:M,9,FALSE)</f>
        <v>ZTWM-CDGS-XS-2024-0030-华西集采-简州大道</v>
      </c>
      <c r="R1381" s="132" t="str">
        <f>_xlfn._xlws.FILTER(辅助信息!D:D,辅助信息!E:E=B1381)</f>
        <v>华西简阳西城嘉苑</v>
      </c>
    </row>
    <row r="1382" spans="2:18">
      <c r="B1382" s="136" t="s">
        <v>81</v>
      </c>
      <c r="C1382" s="139">
        <v>45783</v>
      </c>
      <c r="D1382" s="118" t="str">
        <f>VLOOKUP(B1382,辅助信息!E:K,7,FALSE)</f>
        <v>ZTWM-CDGS-YL-20240814-001</v>
      </c>
      <c r="E1382" s="138" t="str">
        <f>VLOOKUP(F1382,辅助信息!A:B,2,FALSE)</f>
        <v>螺纹钢</v>
      </c>
      <c r="F1382" s="136" t="s">
        <v>58</v>
      </c>
      <c r="G1382" s="137">
        <v>10</v>
      </c>
      <c r="H1382" s="140" t="str">
        <f>_xlfn.XLOOKUP(C1382&amp;F1382&amp;I1382&amp;J1382,'[1]2025年已发货'!$F:$F&amp;'[1]2025年已发货'!$C:$C&amp;'[1]2025年已发货'!$G:$G&amp;'[1]2025年已发货'!$H:$H,'[1]2025年已发货'!$E:$E,"未发货")</f>
        <v>未发货</v>
      </c>
      <c r="I1382" s="138" t="str">
        <f>VLOOKUP(B1382,辅助信息!E:I,3,FALSE)</f>
        <v>（华西简阳西城嘉苑）四川省成都市简阳市简城街道高屋村</v>
      </c>
      <c r="J1382" s="138" t="str">
        <f>VLOOKUP(B1382,辅助信息!E:I,4,FALSE)</f>
        <v>张瀚镭</v>
      </c>
      <c r="K1382" s="138">
        <f>VLOOKUP(J1382,辅助信息!H:I,2,FALSE)</f>
        <v>15884666220</v>
      </c>
      <c r="L1382" s="141" t="str">
        <f>VLOOKUP(B1382,辅助信息!E:J,6,FALSE)</f>
        <v>优先威钢发货,我方卸车,新老国标钢厂不加价可直发</v>
      </c>
      <c r="M1382" s="99">
        <v>45784</v>
      </c>
      <c r="O1382" s="66">
        <f ca="1" t="shared" si="65"/>
        <v>1</v>
      </c>
      <c r="P1382" s="66">
        <f ca="1" t="shared" si="66"/>
        <v>0</v>
      </c>
      <c r="Q1382" s="67" t="str">
        <f>VLOOKUP(B1382,辅助信息!E:M,9,FALSE)</f>
        <v>ZTWM-CDGS-XS-2024-0030-华西集采-简州大道</v>
      </c>
      <c r="R1382" s="132" t="str">
        <f>_xlfn._xlws.FILTER(辅助信息!D:D,辅助信息!E:E=B1382)</f>
        <v>华西简阳西城嘉苑</v>
      </c>
    </row>
    <row r="1383" spans="2:18">
      <c r="B1383" s="136" t="s">
        <v>81</v>
      </c>
      <c r="C1383" s="139">
        <v>45783</v>
      </c>
      <c r="D1383" s="118" t="str">
        <f>VLOOKUP(B1383,辅助信息!E:K,7,FALSE)</f>
        <v>ZTWM-CDGS-YL-20240814-001</v>
      </c>
      <c r="E1383" s="138" t="str">
        <f>VLOOKUP(F1383,辅助信息!A:B,2,FALSE)</f>
        <v>螺纹钢</v>
      </c>
      <c r="F1383" s="136" t="s">
        <v>46</v>
      </c>
      <c r="G1383" s="137">
        <v>6</v>
      </c>
      <c r="H1383" s="140" t="str">
        <f>_xlfn.XLOOKUP(C1383&amp;F1383&amp;I1383&amp;J1383,'[1]2025年已发货'!$F:$F&amp;'[1]2025年已发货'!$C:$C&amp;'[1]2025年已发货'!$G:$G&amp;'[1]2025年已发货'!$H:$H,'[1]2025年已发货'!$E:$E,"未发货")</f>
        <v>未发货</v>
      </c>
      <c r="I1383" s="138" t="str">
        <f>VLOOKUP(B1383,辅助信息!E:I,3,FALSE)</f>
        <v>（华西简阳西城嘉苑）四川省成都市简阳市简城街道高屋村</v>
      </c>
      <c r="J1383" s="138" t="str">
        <f>VLOOKUP(B1383,辅助信息!E:I,4,FALSE)</f>
        <v>张瀚镭</v>
      </c>
      <c r="K1383" s="138">
        <f>VLOOKUP(J1383,辅助信息!H:I,2,FALSE)</f>
        <v>15884666220</v>
      </c>
      <c r="L1383" s="141" t="str">
        <f>VLOOKUP(B1383,辅助信息!E:J,6,FALSE)</f>
        <v>优先威钢发货,我方卸车,新老国标钢厂不加价可直发</v>
      </c>
      <c r="M1383" s="99">
        <v>45784</v>
      </c>
      <c r="O1383" s="66">
        <f ca="1" t="shared" si="65"/>
        <v>1</v>
      </c>
      <c r="P1383" s="66">
        <f ca="1" t="shared" si="66"/>
        <v>0</v>
      </c>
      <c r="Q1383" s="67" t="str">
        <f>VLOOKUP(B1383,辅助信息!E:M,9,FALSE)</f>
        <v>ZTWM-CDGS-XS-2024-0030-华西集采-简州大道</v>
      </c>
      <c r="R1383" s="132" t="str">
        <f>_xlfn._xlws.FILTER(辅助信息!D:D,辅助信息!E:E=B1383)</f>
        <v>华西简阳西城嘉苑</v>
      </c>
    </row>
    <row r="1384" spans="2:18">
      <c r="B1384" s="136" t="s">
        <v>81</v>
      </c>
      <c r="C1384" s="139">
        <v>45783</v>
      </c>
      <c r="D1384" s="118" t="str">
        <f>VLOOKUP(B1384,辅助信息!E:K,7,FALSE)</f>
        <v>ZTWM-CDGS-YL-20240814-001</v>
      </c>
      <c r="E1384" s="138" t="str">
        <f>VLOOKUP(F1384,辅助信息!A:B,2,FALSE)</f>
        <v>螺纹钢</v>
      </c>
      <c r="F1384" s="136" t="s">
        <v>22</v>
      </c>
      <c r="G1384" s="137">
        <v>13</v>
      </c>
      <c r="H1384" s="140" t="str">
        <f>_xlfn.XLOOKUP(C1384&amp;F1384&amp;I1384&amp;J1384,'[1]2025年已发货'!$F:$F&amp;'[1]2025年已发货'!$C:$C&amp;'[1]2025年已发货'!$G:$G&amp;'[1]2025年已发货'!$H:$H,'[1]2025年已发货'!$E:$E,"未发货")</f>
        <v>未发货</v>
      </c>
      <c r="I1384" s="138" t="str">
        <f>VLOOKUP(B1384,辅助信息!E:I,3,FALSE)</f>
        <v>（华西简阳西城嘉苑）四川省成都市简阳市简城街道高屋村</v>
      </c>
      <c r="J1384" s="138" t="str">
        <f>VLOOKUP(B1384,辅助信息!E:I,4,FALSE)</f>
        <v>张瀚镭</v>
      </c>
      <c r="K1384" s="138">
        <f>VLOOKUP(J1384,辅助信息!H:I,2,FALSE)</f>
        <v>15884666220</v>
      </c>
      <c r="L1384" s="141" t="str">
        <f>VLOOKUP(B1384,辅助信息!E:J,6,FALSE)</f>
        <v>优先威钢发货,我方卸车,新老国标钢厂不加价可直发</v>
      </c>
      <c r="M1384" s="99">
        <v>45784</v>
      </c>
      <c r="O1384" s="66">
        <f ca="1" t="shared" si="65"/>
        <v>1</v>
      </c>
      <c r="P1384" s="66">
        <f ca="1" t="shared" si="66"/>
        <v>0</v>
      </c>
      <c r="Q1384" s="67" t="str">
        <f>VLOOKUP(B1384,辅助信息!E:M,9,FALSE)</f>
        <v>ZTWM-CDGS-XS-2024-0030-华西集采-简州大道</v>
      </c>
      <c r="R1384" s="132" t="str">
        <f>_xlfn._xlws.FILTER(辅助信息!D:D,辅助信息!E:E=B1384)</f>
        <v>华西简阳西城嘉苑</v>
      </c>
    </row>
    <row r="1385" spans="2:18">
      <c r="B1385" s="136" t="s">
        <v>81</v>
      </c>
      <c r="C1385" s="139">
        <v>45783</v>
      </c>
      <c r="D1385" s="118" t="str">
        <f>VLOOKUP(B1385,辅助信息!E:K,7,FALSE)</f>
        <v>ZTWM-CDGS-YL-20240814-001</v>
      </c>
      <c r="E1385" s="138" t="str">
        <f>VLOOKUP(F1385,辅助信息!A:B,2,FALSE)</f>
        <v>盘螺</v>
      </c>
      <c r="F1385" s="136" t="s">
        <v>26</v>
      </c>
      <c r="G1385" s="137">
        <v>3</v>
      </c>
      <c r="H1385" s="140" t="str">
        <f>_xlfn.XLOOKUP(C1385&amp;F1385&amp;I1385&amp;J1385,'[1]2025年已发货'!$F:$F&amp;'[1]2025年已发货'!$C:$C&amp;'[1]2025年已发货'!$G:$G&amp;'[1]2025年已发货'!$H:$H,'[1]2025年已发货'!$E:$E,"未发货")</f>
        <v>未发货</v>
      </c>
      <c r="I1385" s="138" t="str">
        <f>VLOOKUP(B1385,辅助信息!E:I,3,FALSE)</f>
        <v>（华西简阳西城嘉苑）四川省成都市简阳市简城街道高屋村</v>
      </c>
      <c r="J1385" s="138" t="str">
        <f>VLOOKUP(B1385,辅助信息!E:I,4,FALSE)</f>
        <v>张瀚镭</v>
      </c>
      <c r="K1385" s="138">
        <f>VLOOKUP(J1385,辅助信息!H:I,2,FALSE)</f>
        <v>15884666220</v>
      </c>
      <c r="L1385" s="141" t="str">
        <f>VLOOKUP(B1385,辅助信息!E:J,6,FALSE)</f>
        <v>优先威钢发货,我方卸车,新老国标钢厂不加价可直发</v>
      </c>
      <c r="M1385" s="99">
        <v>45784</v>
      </c>
      <c r="O1385" s="66">
        <f ca="1" t="shared" si="65"/>
        <v>1</v>
      </c>
      <c r="P1385" s="66">
        <f ca="1" t="shared" si="66"/>
        <v>0</v>
      </c>
      <c r="Q1385" s="67" t="str">
        <f>VLOOKUP(B1385,辅助信息!E:M,9,FALSE)</f>
        <v>ZTWM-CDGS-XS-2024-0030-华西集采-简州大道</v>
      </c>
      <c r="R1385" s="132" t="str">
        <f>_xlfn._xlws.FILTER(辅助信息!D:D,辅助信息!E:E=B1385)</f>
        <v>华西简阳西城嘉苑</v>
      </c>
    </row>
    <row r="1386" spans="2:18">
      <c r="B1386" s="136" t="s">
        <v>81</v>
      </c>
      <c r="C1386" s="139">
        <v>45783</v>
      </c>
      <c r="D1386" s="118" t="str">
        <f>VLOOKUP(B1386,辅助信息!E:K,7,FALSE)</f>
        <v>ZTWM-CDGS-YL-20240814-001</v>
      </c>
      <c r="E1386" s="138" t="str">
        <f>VLOOKUP(F1386,辅助信息!A:B,2,FALSE)</f>
        <v>螺纹钢</v>
      </c>
      <c r="F1386" s="136" t="s">
        <v>19</v>
      </c>
      <c r="G1386" s="137">
        <v>71</v>
      </c>
      <c r="H1386" s="140" t="str">
        <f>_xlfn.XLOOKUP(C1386&amp;F1386&amp;I1386&amp;J1386,'[1]2025年已发货'!$F:$F&amp;'[1]2025年已发货'!$C:$C&amp;'[1]2025年已发货'!$G:$G&amp;'[1]2025年已发货'!$H:$H,'[1]2025年已发货'!$E:$E,"未发货")</f>
        <v>未发货</v>
      </c>
      <c r="I1386" s="138" t="str">
        <f>VLOOKUP(B1386,辅助信息!E:I,3,FALSE)</f>
        <v>（华西简阳西城嘉苑）四川省成都市简阳市简城街道高屋村</v>
      </c>
      <c r="J1386" s="138" t="str">
        <f>VLOOKUP(B1386,辅助信息!E:I,4,FALSE)</f>
        <v>张瀚镭</v>
      </c>
      <c r="K1386" s="138">
        <f>VLOOKUP(J1386,辅助信息!H:I,2,FALSE)</f>
        <v>15884666220</v>
      </c>
      <c r="L1386" s="141" t="str">
        <f>VLOOKUP(B1386,辅助信息!E:J,6,FALSE)</f>
        <v>优先威钢发货,我方卸车,新老国标钢厂不加价可直发</v>
      </c>
      <c r="M1386" s="99">
        <v>45784</v>
      </c>
      <c r="O1386" s="66">
        <f ca="1" t="shared" si="65"/>
        <v>1</v>
      </c>
      <c r="P1386" s="66">
        <f ca="1" t="shared" si="66"/>
        <v>0</v>
      </c>
      <c r="Q1386" s="67" t="str">
        <f>VLOOKUP(B1386,辅助信息!E:M,9,FALSE)</f>
        <v>ZTWM-CDGS-XS-2024-0030-华西集采-简州大道</v>
      </c>
      <c r="R1386" s="132" t="str">
        <f>_xlfn._xlws.FILTER(辅助信息!D:D,辅助信息!E:E=B1386)</f>
        <v>华西简阳西城嘉苑</v>
      </c>
    </row>
    <row r="1387" spans="2:18">
      <c r="B1387" s="136" t="s">
        <v>81</v>
      </c>
      <c r="C1387" s="139">
        <v>45783</v>
      </c>
      <c r="D1387" s="118" t="str">
        <f>VLOOKUP(B1387,辅助信息!E:K,7,FALSE)</f>
        <v>ZTWM-CDGS-YL-20240814-001</v>
      </c>
      <c r="E1387" s="138" t="str">
        <f>VLOOKUP(F1387,辅助信息!A:B,2,FALSE)</f>
        <v>螺纹钢</v>
      </c>
      <c r="F1387" s="136" t="s">
        <v>32</v>
      </c>
      <c r="G1387" s="137">
        <v>17</v>
      </c>
      <c r="H1387" s="140" t="str">
        <f>_xlfn.XLOOKUP(C1387&amp;F1387&amp;I1387&amp;J1387,'[1]2025年已发货'!$F:$F&amp;'[1]2025年已发货'!$C:$C&amp;'[1]2025年已发货'!$G:$G&amp;'[1]2025年已发货'!$H:$H,'[1]2025年已发货'!$E:$E,"未发货")</f>
        <v>未发货</v>
      </c>
      <c r="I1387" s="138" t="str">
        <f>VLOOKUP(B1387,辅助信息!E:I,3,FALSE)</f>
        <v>（华西简阳西城嘉苑）四川省成都市简阳市简城街道高屋村</v>
      </c>
      <c r="J1387" s="138" t="str">
        <f>VLOOKUP(B1387,辅助信息!E:I,4,FALSE)</f>
        <v>张瀚镭</v>
      </c>
      <c r="K1387" s="138">
        <f>VLOOKUP(J1387,辅助信息!H:I,2,FALSE)</f>
        <v>15884666220</v>
      </c>
      <c r="L1387" s="141" t="str">
        <f>VLOOKUP(B1387,辅助信息!E:J,6,FALSE)</f>
        <v>优先威钢发货,我方卸车,新老国标钢厂不加价可直发</v>
      </c>
      <c r="M1387" s="99">
        <v>45784</v>
      </c>
      <c r="O1387" s="66">
        <f ca="1" t="shared" si="65"/>
        <v>1</v>
      </c>
      <c r="P1387" s="66">
        <f ca="1" t="shared" si="66"/>
        <v>0</v>
      </c>
      <c r="Q1387" s="67" t="str">
        <f>VLOOKUP(B1387,辅助信息!E:M,9,FALSE)</f>
        <v>ZTWM-CDGS-XS-2024-0030-华西集采-简州大道</v>
      </c>
      <c r="R1387" s="132" t="str">
        <f>_xlfn._xlws.FILTER(辅助信息!D:D,辅助信息!E:E=B1387)</f>
        <v>华西简阳西城嘉苑</v>
      </c>
    </row>
    <row r="1388" spans="2:18">
      <c r="B1388" s="136" t="s">
        <v>81</v>
      </c>
      <c r="C1388" s="139">
        <v>45783</v>
      </c>
      <c r="D1388" s="118" t="str">
        <f>VLOOKUP(B1388,辅助信息!E:K,7,FALSE)</f>
        <v>ZTWM-CDGS-YL-20240814-001</v>
      </c>
      <c r="E1388" s="138" t="str">
        <f>VLOOKUP(F1388,辅助信息!A:B,2,FALSE)</f>
        <v>螺纹钢</v>
      </c>
      <c r="F1388" s="136" t="s">
        <v>30</v>
      </c>
      <c r="G1388" s="137">
        <v>3</v>
      </c>
      <c r="H1388" s="140" t="str">
        <f>_xlfn.XLOOKUP(C1388&amp;F1388&amp;I1388&amp;J1388,'[1]2025年已发货'!$F:$F&amp;'[1]2025年已发货'!$C:$C&amp;'[1]2025年已发货'!$G:$G&amp;'[1]2025年已发货'!$H:$H,'[1]2025年已发货'!$E:$E,"未发货")</f>
        <v>未发货</v>
      </c>
      <c r="I1388" s="138" t="str">
        <f>VLOOKUP(B1388,辅助信息!E:I,3,FALSE)</f>
        <v>（华西简阳西城嘉苑）四川省成都市简阳市简城街道高屋村</v>
      </c>
      <c r="J1388" s="138" t="str">
        <f>VLOOKUP(B1388,辅助信息!E:I,4,FALSE)</f>
        <v>张瀚镭</v>
      </c>
      <c r="K1388" s="138">
        <f>VLOOKUP(J1388,辅助信息!H:I,2,FALSE)</f>
        <v>15884666220</v>
      </c>
      <c r="L1388" s="141" t="str">
        <f>VLOOKUP(B1388,辅助信息!E:J,6,FALSE)</f>
        <v>优先威钢发货,我方卸车,新老国标钢厂不加价可直发</v>
      </c>
      <c r="M1388" s="99">
        <v>45784</v>
      </c>
      <c r="O1388" s="66">
        <f ca="1" t="shared" si="65"/>
        <v>1</v>
      </c>
      <c r="P1388" s="66">
        <f ca="1" t="shared" si="66"/>
        <v>0</v>
      </c>
      <c r="Q1388" s="67" t="str">
        <f>VLOOKUP(B1388,辅助信息!E:M,9,FALSE)</f>
        <v>ZTWM-CDGS-XS-2024-0030-华西集采-简州大道</v>
      </c>
      <c r="R1388" s="132" t="str">
        <f>_xlfn._xlws.FILTER(辅助信息!D:D,辅助信息!E:E=B1388)</f>
        <v>华西简阳西城嘉苑</v>
      </c>
    </row>
    <row r="1389" spans="2:18">
      <c r="B1389" s="136" t="s">
        <v>81</v>
      </c>
      <c r="C1389" s="139">
        <v>45783</v>
      </c>
      <c r="D1389" s="118" t="str">
        <f>VLOOKUP(B1389,辅助信息!E:K,7,FALSE)</f>
        <v>ZTWM-CDGS-YL-20240814-001</v>
      </c>
      <c r="E1389" s="138" t="str">
        <f>VLOOKUP(F1389,辅助信息!A:B,2,FALSE)</f>
        <v>螺纹钢</v>
      </c>
      <c r="F1389" s="136" t="s">
        <v>33</v>
      </c>
      <c r="G1389" s="137">
        <v>3</v>
      </c>
      <c r="H1389" s="140" t="str">
        <f>_xlfn.XLOOKUP(C1389&amp;F1389&amp;I1389&amp;J1389,'[1]2025年已发货'!$F:$F&amp;'[1]2025年已发货'!$C:$C&amp;'[1]2025年已发货'!$G:$G&amp;'[1]2025年已发货'!$H:$H,'[1]2025年已发货'!$E:$E,"未发货")</f>
        <v>未发货</v>
      </c>
      <c r="I1389" s="138" t="str">
        <f>VLOOKUP(B1389,辅助信息!E:I,3,FALSE)</f>
        <v>（华西简阳西城嘉苑）四川省成都市简阳市简城街道高屋村</v>
      </c>
      <c r="J1389" s="138" t="str">
        <f>VLOOKUP(B1389,辅助信息!E:I,4,FALSE)</f>
        <v>张瀚镭</v>
      </c>
      <c r="K1389" s="138">
        <f>VLOOKUP(J1389,辅助信息!H:I,2,FALSE)</f>
        <v>15884666220</v>
      </c>
      <c r="L1389" s="141" t="str">
        <f>VLOOKUP(B1389,辅助信息!E:J,6,FALSE)</f>
        <v>优先威钢发货,我方卸车,新老国标钢厂不加价可直发</v>
      </c>
      <c r="M1389" s="99">
        <v>45784</v>
      </c>
      <c r="O1389" s="66">
        <f ca="1" t="shared" si="65"/>
        <v>1</v>
      </c>
      <c r="P1389" s="66">
        <f ca="1" t="shared" si="66"/>
        <v>0</v>
      </c>
      <c r="Q1389" s="67" t="str">
        <f>VLOOKUP(B1389,辅助信息!E:M,9,FALSE)</f>
        <v>ZTWM-CDGS-XS-2024-0030-华西集采-简州大道</v>
      </c>
      <c r="R1389" s="132" t="str">
        <f>_xlfn._xlws.FILTER(辅助信息!D:D,辅助信息!E:E=B1389)</f>
        <v>华西简阳西城嘉苑</v>
      </c>
    </row>
    <row r="1390" spans="2:18">
      <c r="B1390" s="136" t="s">
        <v>148</v>
      </c>
      <c r="C1390" s="139">
        <v>45783</v>
      </c>
      <c r="D1390" s="118" t="str">
        <f>VLOOKUP(B1390,辅助信息!E:K,7,FALSE)</f>
        <v>JWDDCD2025042900072</v>
      </c>
      <c r="E1390" s="138" t="str">
        <f>VLOOKUP(F1390,辅助信息!A:B,2,FALSE)</f>
        <v>螺纹钢</v>
      </c>
      <c r="F1390" s="136" t="s">
        <v>130</v>
      </c>
      <c r="G1390" s="137">
        <v>20</v>
      </c>
      <c r="H1390" s="140" t="str">
        <f>_xlfn.XLOOKUP(C1390&amp;F1390&amp;I1390&amp;J1390,'[1]2025年已发货'!$F:$F&amp;'[1]2025年已发货'!$C:$C&amp;'[1]2025年已发货'!$G:$G&amp;'[1]2025年已发货'!$H:$H,'[1]2025年已发货'!$E:$E,"未发货")</f>
        <v>未发货</v>
      </c>
      <c r="I1390" s="138" t="str">
        <f>VLOOKUP(B1390,辅助信息!E:I,3,FALSE)</f>
        <v>(宜宾兴港三江新区长江工业园建设项目-3#8#土建)宜宾市翠屏区宜宾汽车零部件配套产业基地(纬五路南)</v>
      </c>
      <c r="J1390" s="138" t="str">
        <f>VLOOKUP(B1390,辅助信息!E:I,4,FALSE)</f>
        <v>严石林</v>
      </c>
      <c r="K1390" s="138">
        <f>VLOOKUP(J1390,辅助信息!H:I,2,FALSE)</f>
        <v>15924731822</v>
      </c>
      <c r="L1390" s="141" t="str">
        <f>VLOOKUP(B1390,辅助信息!E:J,6,FALSE)</f>
        <v>装货前联系收货人核实到场规格，货物最下面用方木垫下方便卸货</v>
      </c>
      <c r="M1390" s="99">
        <v>45784</v>
      </c>
      <c r="O1390" s="66">
        <f ca="1" t="shared" si="65"/>
        <v>1</v>
      </c>
      <c r="P1390" s="66">
        <f ca="1" t="shared" si="66"/>
        <v>0</v>
      </c>
      <c r="Q1390" s="67" t="str">
        <f>VLOOKUP(B1390,辅助信息!E:M,9,FALSE)</f>
        <v>ZTWM-CDGS-XS-2025-0059-宜宾兴港建材-宜宾冷链项目</v>
      </c>
      <c r="R1390" s="132" t="str">
        <f>_xlfn._xlws.FILTER(辅助信息!D:D,辅助信息!E:E=B1390)</f>
        <v>宜宾兴港三江新区长江工业园建设项目</v>
      </c>
    </row>
    <row r="1391" spans="2:18">
      <c r="B1391" s="136" t="s">
        <v>148</v>
      </c>
      <c r="C1391" s="139">
        <v>45783</v>
      </c>
      <c r="D1391" s="118" t="str">
        <f>VLOOKUP(B1391,辅助信息!E:K,7,FALSE)</f>
        <v>JWDDCD2025042900072</v>
      </c>
      <c r="E1391" s="138" t="str">
        <f>VLOOKUP(F1391,辅助信息!A:B,2,FALSE)</f>
        <v>螺纹钢</v>
      </c>
      <c r="F1391" s="136" t="s">
        <v>141</v>
      </c>
      <c r="G1391" s="137">
        <v>15</v>
      </c>
      <c r="H1391" s="140" t="str">
        <f>_xlfn.XLOOKUP(C1391&amp;F1391&amp;I1391&amp;J1391,'[1]2025年已发货'!$F:$F&amp;'[1]2025年已发货'!$C:$C&amp;'[1]2025年已发货'!$G:$G&amp;'[1]2025年已发货'!$H:$H,'[1]2025年已发货'!$E:$E,"未发货")</f>
        <v>未发货</v>
      </c>
      <c r="I1391" s="138" t="str">
        <f>VLOOKUP(B1391,辅助信息!E:I,3,FALSE)</f>
        <v>(宜宾兴港三江新区长江工业园建设项目-3#8#土建)宜宾市翠屏区宜宾汽车零部件配套产业基地(纬五路南)</v>
      </c>
      <c r="J1391" s="138" t="str">
        <f>VLOOKUP(B1391,辅助信息!E:I,4,FALSE)</f>
        <v>严石林</v>
      </c>
      <c r="K1391" s="138">
        <f>VLOOKUP(J1391,辅助信息!H:I,2,FALSE)</f>
        <v>15924731822</v>
      </c>
      <c r="L1391" s="141" t="str">
        <f>VLOOKUP(B1391,辅助信息!E:J,6,FALSE)</f>
        <v>装货前联系收货人核实到场规格，货物最下面用方木垫下方便卸货</v>
      </c>
      <c r="M1391" s="99">
        <v>45784</v>
      </c>
      <c r="O1391" s="66">
        <f ca="1" t="shared" si="65"/>
        <v>1</v>
      </c>
      <c r="P1391" s="66">
        <f ca="1" t="shared" si="66"/>
        <v>0</v>
      </c>
      <c r="Q1391" s="67" t="str">
        <f>VLOOKUP(B1391,辅助信息!E:M,9,FALSE)</f>
        <v>ZTWM-CDGS-XS-2025-0059-宜宾兴港建材-宜宾冷链项目</v>
      </c>
      <c r="R1391" s="132" t="str">
        <f>_xlfn._xlws.FILTER(辅助信息!D:D,辅助信息!E:E=B1391)</f>
        <v>宜宾兴港三江新区长江工业园建设项目</v>
      </c>
    </row>
    <row r="1392" spans="2:18">
      <c r="B1392" s="136" t="s">
        <v>92</v>
      </c>
      <c r="C1392" s="139">
        <v>45783</v>
      </c>
      <c r="D1392" s="118" t="str">
        <f>VLOOKUP(B1392,辅助信息!E:K,7,FALSE)</f>
        <v>ZTWM-CDGS-YL-20240515-001</v>
      </c>
      <c r="E1392" s="138" t="str">
        <f>VLOOKUP(F1392,辅助信息!A:B,2,FALSE)</f>
        <v>盘螺</v>
      </c>
      <c r="F1392" s="136" t="s">
        <v>40</v>
      </c>
      <c r="G1392" s="137">
        <v>10</v>
      </c>
      <c r="H1392" s="140" t="str">
        <f>_xlfn.XLOOKUP(C1392&amp;F1392&amp;I1392&amp;J1392,'[1]2025年已发货'!$F:$F&amp;'[1]2025年已发货'!$C:$C&amp;'[1]2025年已发货'!$G:$G&amp;'[1]2025年已发货'!$H:$H,'[1]2025年已发货'!$E:$E,"未发货")</f>
        <v>未发货</v>
      </c>
      <c r="I1392" s="138" t="str">
        <f>VLOOKUP(B1392,辅助信息!E:I,3,FALSE)</f>
        <v>（华西萌海科创农业生态谷）成都市简阳市白金山水库</v>
      </c>
      <c r="J1392" s="138" t="str">
        <f>VLOOKUP(B1392,辅助信息!E:I,4,FALSE)</f>
        <v>石清国</v>
      </c>
      <c r="K1392" s="138">
        <f>VLOOKUP(J1392,辅助信息!H:I,2,FALSE)</f>
        <v>13458642015</v>
      </c>
      <c r="L1392" s="141" t="str">
        <f>VLOOKUP(B1392,辅助信息!E:J,6,FALSE)</f>
        <v>优先威钢,我方卸车,新老国标钢厂不加价可直发</v>
      </c>
      <c r="M1392" s="99">
        <v>45784</v>
      </c>
      <c r="O1392" s="66">
        <f ca="1" t="shared" si="65"/>
        <v>1</v>
      </c>
      <c r="P1392" s="66">
        <f ca="1" t="shared" si="66"/>
        <v>0</v>
      </c>
      <c r="Q1392" s="67" t="str">
        <f>VLOOKUP(B1392,辅助信息!E:M,9,FALSE)</f>
        <v>ZTWM-CDGS-XS-2024-0092-华西-萌海科创农业生态谷</v>
      </c>
      <c r="R1392" s="132" t="str">
        <f>_xlfn._xlws.FILTER(辅助信息!D:D,辅助信息!E:E=B1392)</f>
        <v>华西萌海-科创农业生态谷</v>
      </c>
    </row>
    <row r="1393" spans="2:18">
      <c r="B1393" s="136" t="s">
        <v>92</v>
      </c>
      <c r="C1393" s="139">
        <v>45783</v>
      </c>
      <c r="D1393" s="118" t="str">
        <f>VLOOKUP(B1393,辅助信息!E:K,7,FALSE)</f>
        <v>ZTWM-CDGS-YL-20240515-001</v>
      </c>
      <c r="E1393" s="138" t="str">
        <f>VLOOKUP(F1393,辅助信息!A:B,2,FALSE)</f>
        <v>盘螺</v>
      </c>
      <c r="F1393" s="136" t="s">
        <v>26</v>
      </c>
      <c r="G1393" s="137">
        <v>10</v>
      </c>
      <c r="H1393" s="140" t="str">
        <f>_xlfn.XLOOKUP(C1393&amp;F1393&amp;I1393&amp;J1393,'[1]2025年已发货'!$F:$F&amp;'[1]2025年已发货'!$C:$C&amp;'[1]2025年已发货'!$G:$G&amp;'[1]2025年已发货'!$H:$H,'[1]2025年已发货'!$E:$E,"未发货")</f>
        <v>未发货</v>
      </c>
      <c r="I1393" s="138" t="str">
        <f>VLOOKUP(B1393,辅助信息!E:I,3,FALSE)</f>
        <v>（华西萌海科创农业生态谷）成都市简阳市白金山水库</v>
      </c>
      <c r="J1393" s="138" t="str">
        <f>VLOOKUP(B1393,辅助信息!E:I,4,FALSE)</f>
        <v>石清国</v>
      </c>
      <c r="K1393" s="138">
        <f>VLOOKUP(J1393,辅助信息!H:I,2,FALSE)</f>
        <v>13458642015</v>
      </c>
      <c r="L1393" s="141" t="str">
        <f>VLOOKUP(B1393,辅助信息!E:J,6,FALSE)</f>
        <v>优先威钢,我方卸车,新老国标钢厂不加价可直发</v>
      </c>
      <c r="M1393" s="99">
        <v>45784</v>
      </c>
      <c r="O1393" s="66">
        <f ca="1" t="shared" si="65"/>
        <v>1</v>
      </c>
      <c r="P1393" s="66">
        <f ca="1" t="shared" si="66"/>
        <v>0</v>
      </c>
      <c r="Q1393" s="67" t="str">
        <f>VLOOKUP(B1393,辅助信息!E:M,9,FALSE)</f>
        <v>ZTWM-CDGS-XS-2024-0092-华西-萌海科创农业生态谷</v>
      </c>
      <c r="R1393" s="132" t="str">
        <f>_xlfn._xlws.FILTER(辅助信息!D:D,辅助信息!E:E=B1393)</f>
        <v>华西萌海-科创农业生态谷</v>
      </c>
    </row>
    <row r="1394" spans="2:18">
      <c r="B1394" s="136" t="s">
        <v>92</v>
      </c>
      <c r="C1394" s="139">
        <v>45783</v>
      </c>
      <c r="D1394" s="118" t="str">
        <f>VLOOKUP(B1394,辅助信息!E:K,7,FALSE)</f>
        <v>ZTWM-CDGS-YL-20240515-001</v>
      </c>
      <c r="E1394" s="138" t="str">
        <f>VLOOKUP(F1394,辅助信息!A:B,2,FALSE)</f>
        <v>螺纹钢</v>
      </c>
      <c r="F1394" s="136" t="s">
        <v>27</v>
      </c>
      <c r="G1394" s="137">
        <v>8</v>
      </c>
      <c r="H1394" s="140" t="str">
        <f>_xlfn.XLOOKUP(C1394&amp;F1394&amp;I1394&amp;J1394,'[1]2025年已发货'!$F:$F&amp;'[1]2025年已发货'!$C:$C&amp;'[1]2025年已发货'!$G:$G&amp;'[1]2025年已发货'!$H:$H,'[1]2025年已发货'!$E:$E,"未发货")</f>
        <v>未发货</v>
      </c>
      <c r="I1394" s="138" t="str">
        <f>VLOOKUP(B1394,辅助信息!E:I,3,FALSE)</f>
        <v>（华西萌海科创农业生态谷）成都市简阳市白金山水库</v>
      </c>
      <c r="J1394" s="138" t="str">
        <f>VLOOKUP(B1394,辅助信息!E:I,4,FALSE)</f>
        <v>石清国</v>
      </c>
      <c r="K1394" s="138">
        <f>VLOOKUP(J1394,辅助信息!H:I,2,FALSE)</f>
        <v>13458642015</v>
      </c>
      <c r="L1394" s="141" t="str">
        <f>VLOOKUP(B1394,辅助信息!E:J,6,FALSE)</f>
        <v>优先威钢,我方卸车,新老国标钢厂不加价可直发</v>
      </c>
      <c r="M1394" s="99">
        <v>45784</v>
      </c>
      <c r="O1394" s="66">
        <f ca="1" t="shared" si="65"/>
        <v>1</v>
      </c>
      <c r="P1394" s="66">
        <f ca="1" t="shared" si="66"/>
        <v>0</v>
      </c>
      <c r="Q1394" s="67" t="str">
        <f>VLOOKUP(B1394,辅助信息!E:M,9,FALSE)</f>
        <v>ZTWM-CDGS-XS-2024-0092-华西-萌海科创农业生态谷</v>
      </c>
      <c r="R1394" s="132" t="str">
        <f>_xlfn._xlws.FILTER(辅助信息!D:D,辅助信息!E:E=B1394)</f>
        <v>华西萌海-科创农业生态谷</v>
      </c>
    </row>
    <row r="1395" spans="2:18">
      <c r="B1395" s="136" t="s">
        <v>92</v>
      </c>
      <c r="C1395" s="139">
        <v>45783</v>
      </c>
      <c r="D1395" s="118" t="str">
        <f>VLOOKUP(B1395,辅助信息!E:K,7,FALSE)</f>
        <v>ZTWM-CDGS-YL-20240515-001</v>
      </c>
      <c r="E1395" s="138" t="str">
        <f>VLOOKUP(F1395,辅助信息!A:B,2,FALSE)</f>
        <v>螺纹钢</v>
      </c>
      <c r="F1395" s="136" t="s">
        <v>66</v>
      </c>
      <c r="G1395" s="137">
        <v>3</v>
      </c>
      <c r="H1395" s="140" t="str">
        <f>_xlfn.XLOOKUP(C1395&amp;F1395&amp;I1395&amp;J1395,'[1]2025年已发货'!$F:$F&amp;'[1]2025年已发货'!$C:$C&amp;'[1]2025年已发货'!$G:$G&amp;'[1]2025年已发货'!$H:$H,'[1]2025年已发货'!$E:$E,"未发货")</f>
        <v>未发货</v>
      </c>
      <c r="I1395" s="138" t="str">
        <f>VLOOKUP(B1395,辅助信息!E:I,3,FALSE)</f>
        <v>（华西萌海科创农业生态谷）成都市简阳市白金山水库</v>
      </c>
      <c r="J1395" s="138" t="str">
        <f>VLOOKUP(B1395,辅助信息!E:I,4,FALSE)</f>
        <v>石清国</v>
      </c>
      <c r="K1395" s="138">
        <f>VLOOKUP(J1395,辅助信息!H:I,2,FALSE)</f>
        <v>13458642015</v>
      </c>
      <c r="L1395" s="141" t="str">
        <f>VLOOKUP(B1395,辅助信息!E:J,6,FALSE)</f>
        <v>优先威钢,我方卸车,新老国标钢厂不加价可直发</v>
      </c>
      <c r="M1395" s="99">
        <v>45784</v>
      </c>
      <c r="O1395" s="66">
        <f ca="1" t="shared" si="65"/>
        <v>1</v>
      </c>
      <c r="P1395" s="66">
        <f ca="1" t="shared" si="66"/>
        <v>0</v>
      </c>
      <c r="Q1395" s="67" t="str">
        <f>VLOOKUP(B1395,辅助信息!E:M,9,FALSE)</f>
        <v>ZTWM-CDGS-XS-2024-0092-华西-萌海科创农业生态谷</v>
      </c>
      <c r="R1395" s="132" t="str">
        <f>_xlfn._xlws.FILTER(辅助信息!D:D,辅助信息!E:E=B1395)</f>
        <v>华西萌海-科创农业生态谷</v>
      </c>
    </row>
    <row r="1396" spans="2:18">
      <c r="B1396" s="136" t="s">
        <v>92</v>
      </c>
      <c r="C1396" s="139">
        <v>45783</v>
      </c>
      <c r="D1396" s="118" t="str">
        <f>VLOOKUP(B1396,辅助信息!E:K,7,FALSE)</f>
        <v>ZTWM-CDGS-YL-20240515-001</v>
      </c>
      <c r="E1396" s="138" t="str">
        <f>VLOOKUP(F1396,辅助信息!A:B,2,FALSE)</f>
        <v>螺纹钢</v>
      </c>
      <c r="F1396" s="136" t="s">
        <v>82</v>
      </c>
      <c r="G1396" s="137">
        <v>3</v>
      </c>
      <c r="H1396" s="140" t="str">
        <f>_xlfn.XLOOKUP(C1396&amp;F1396&amp;I1396&amp;J1396,'[1]2025年已发货'!$F:$F&amp;'[1]2025年已发货'!$C:$C&amp;'[1]2025年已发货'!$G:$G&amp;'[1]2025年已发货'!$H:$H,'[1]2025年已发货'!$E:$E,"未发货")</f>
        <v>未发货</v>
      </c>
      <c r="I1396" s="138" t="str">
        <f>VLOOKUP(B1396,辅助信息!E:I,3,FALSE)</f>
        <v>（华西萌海科创农业生态谷）成都市简阳市白金山水库</v>
      </c>
      <c r="J1396" s="138" t="str">
        <f>VLOOKUP(B1396,辅助信息!E:I,4,FALSE)</f>
        <v>石清国</v>
      </c>
      <c r="K1396" s="138">
        <f>VLOOKUP(J1396,辅助信息!H:I,2,FALSE)</f>
        <v>13458642015</v>
      </c>
      <c r="L1396" s="141" t="str">
        <f>VLOOKUP(B1396,辅助信息!E:J,6,FALSE)</f>
        <v>优先威钢,我方卸车,新老国标钢厂不加价可直发</v>
      </c>
      <c r="M1396" s="99">
        <v>45784</v>
      </c>
      <c r="O1396" s="66">
        <f ca="1" t="shared" si="65"/>
        <v>1</v>
      </c>
      <c r="P1396" s="66">
        <f ca="1" t="shared" si="66"/>
        <v>0</v>
      </c>
      <c r="Q1396" s="67" t="str">
        <f>VLOOKUP(B1396,辅助信息!E:M,9,FALSE)</f>
        <v>ZTWM-CDGS-XS-2024-0092-华西-萌海科创农业生态谷</v>
      </c>
      <c r="R1396" s="132" t="str">
        <f>_xlfn._xlws.FILTER(辅助信息!D:D,辅助信息!E:E=B1396)</f>
        <v>华西萌海-科创农业生态谷</v>
      </c>
    </row>
    <row r="1397" spans="2:18">
      <c r="B1397" s="136" t="s">
        <v>92</v>
      </c>
      <c r="C1397" s="139">
        <v>45783</v>
      </c>
      <c r="D1397" s="118" t="str">
        <f>VLOOKUP(B1397,辅助信息!E:K,7,FALSE)</f>
        <v>ZTWM-CDGS-YL-20240515-001</v>
      </c>
      <c r="E1397" s="138" t="str">
        <f>VLOOKUP(F1397,辅助信息!A:B,2,FALSE)</f>
        <v>螺纹钢</v>
      </c>
      <c r="F1397" s="136" t="s">
        <v>58</v>
      </c>
      <c r="G1397" s="137">
        <v>3</v>
      </c>
      <c r="H1397" s="140" t="str">
        <f>_xlfn.XLOOKUP(C1397&amp;F1397&amp;I1397&amp;J1397,'[1]2025年已发货'!$F:$F&amp;'[1]2025年已发货'!$C:$C&amp;'[1]2025年已发货'!$G:$G&amp;'[1]2025年已发货'!$H:$H,'[1]2025年已发货'!$E:$E,"未发货")</f>
        <v>未发货</v>
      </c>
      <c r="I1397" s="138" t="str">
        <f>VLOOKUP(B1397,辅助信息!E:I,3,FALSE)</f>
        <v>（华西萌海科创农业生态谷）成都市简阳市白金山水库</v>
      </c>
      <c r="J1397" s="138" t="str">
        <f>VLOOKUP(B1397,辅助信息!E:I,4,FALSE)</f>
        <v>石清国</v>
      </c>
      <c r="K1397" s="138">
        <f>VLOOKUP(J1397,辅助信息!H:I,2,FALSE)</f>
        <v>13458642015</v>
      </c>
      <c r="L1397" s="141" t="str">
        <f>VLOOKUP(B1397,辅助信息!E:J,6,FALSE)</f>
        <v>优先威钢,我方卸车,新老国标钢厂不加价可直发</v>
      </c>
      <c r="M1397" s="99">
        <v>45784</v>
      </c>
      <c r="O1397" s="66">
        <f ca="1" t="shared" si="65"/>
        <v>1</v>
      </c>
      <c r="P1397" s="66">
        <f ca="1" t="shared" si="66"/>
        <v>0</v>
      </c>
      <c r="Q1397" s="67" t="str">
        <f>VLOOKUP(B1397,辅助信息!E:M,9,FALSE)</f>
        <v>ZTWM-CDGS-XS-2024-0092-华西-萌海科创农业生态谷</v>
      </c>
      <c r="R1397" s="132" t="str">
        <f>_xlfn._xlws.FILTER(辅助信息!D:D,辅助信息!E:E=B1397)</f>
        <v>华西萌海-科创农业生态谷</v>
      </c>
    </row>
    <row r="1398" spans="2:18">
      <c r="B1398" s="136" t="s">
        <v>147</v>
      </c>
      <c r="C1398" s="139">
        <v>45783</v>
      </c>
      <c r="D1398" s="118" t="str">
        <f>VLOOKUP(B1398,辅助信息!E:K,7,FALSE)</f>
        <v>JWDDCD2025011400164</v>
      </c>
      <c r="E1398" s="138" t="str">
        <f>VLOOKUP(F1398,辅助信息!A:B,2,FALSE)</f>
        <v>高线</v>
      </c>
      <c r="F1398" s="136" t="s">
        <v>57</v>
      </c>
      <c r="G1398" s="137">
        <v>7.5</v>
      </c>
      <c r="H1398" s="140" t="str">
        <f>_xlfn.XLOOKUP(C1398&amp;F1398&amp;I1398&amp;J1398,'[1]2025年已发货'!$F:$F&amp;'[1]2025年已发货'!$C:$C&amp;'[1]2025年已发货'!$G:$G&amp;'[1]2025年已发货'!$H:$H,'[1]2025年已发货'!$E:$E,"未发货")</f>
        <v>未发货</v>
      </c>
      <c r="I1398" s="138" t="str">
        <f>VLOOKUP(B1398,辅助信息!E:I,3,FALSE)</f>
        <v>（商投建工达州中医药科技园-4工区-11号楼）达州市通川区达州中医药职业学院犀牛大道北段</v>
      </c>
      <c r="J1398" s="138" t="str">
        <f>VLOOKUP(B1398,辅助信息!E:I,4,FALSE)</f>
        <v>张扬</v>
      </c>
      <c r="K1398" s="138">
        <f>VLOOKUP(J1398,辅助信息!H:I,2,FALSE)</f>
        <v>18381904567</v>
      </c>
      <c r="L1398" s="141" t="str">
        <f>VLOOKUP(B1398,辅助信息!E:J,6,FALSE)</f>
        <v>控制炉批号尽量少,优先安排达钢,提前联系到场规格及数量</v>
      </c>
      <c r="M1398" s="99">
        <v>45784</v>
      </c>
      <c r="O1398" s="66">
        <f ca="1">IF(OR(M1398="",N1398&lt;&gt;""),"",MAX(M1398-TODAY(),0))</f>
        <v>1</v>
      </c>
      <c r="P1398" s="66">
        <f ca="1">IF(M1398="","",IF(N1398&lt;&gt;"",MAX(N1398-M1398,0),IF(TODAY()&gt;M1398,TODAY()-M1398,0)))</f>
        <v>0</v>
      </c>
      <c r="Q1398" s="67" t="str">
        <f>VLOOKUP(B1398,辅助信息!E:M,9,FALSE)</f>
        <v>ZTWM-CDGS-XS-2024-0134-商投建工达州中医药科技成果示范园项目</v>
      </c>
      <c r="R1398" s="132" t="str">
        <f>_xlfn._xlws.FILTER(辅助信息!D:D,辅助信息!E:E=B1398)</f>
        <v>商投建工达州中医药科技园</v>
      </c>
    </row>
    <row r="1399" spans="2:18">
      <c r="B1399" s="136" t="s">
        <v>147</v>
      </c>
      <c r="C1399" s="139">
        <v>45783</v>
      </c>
      <c r="D1399" s="118" t="str">
        <f>VLOOKUP(B1399,辅助信息!E:K,7,FALSE)</f>
        <v>JWDDCD2025011400164</v>
      </c>
      <c r="E1399" s="138" t="str">
        <f>VLOOKUP(F1399,辅助信息!A:B,2,FALSE)</f>
        <v>盘螺</v>
      </c>
      <c r="F1399" s="136" t="s">
        <v>41</v>
      </c>
      <c r="G1399" s="137">
        <v>37.5</v>
      </c>
      <c r="H1399" s="140" t="str">
        <f>_xlfn.XLOOKUP(C1399&amp;F1399&amp;I1399&amp;J1399,'[1]2025年已发货'!$F:$F&amp;'[1]2025年已发货'!$C:$C&amp;'[1]2025年已发货'!$G:$G&amp;'[1]2025年已发货'!$H:$H,'[1]2025年已发货'!$E:$E,"未发货")</f>
        <v>未发货</v>
      </c>
      <c r="I1399" s="138" t="str">
        <f>VLOOKUP(B1399,辅助信息!E:I,3,FALSE)</f>
        <v>（商投建工达州中医药科技园-4工区-11号楼）达州市通川区达州中医药职业学院犀牛大道北段</v>
      </c>
      <c r="J1399" s="138" t="str">
        <f>VLOOKUP(B1399,辅助信息!E:I,4,FALSE)</f>
        <v>张扬</v>
      </c>
      <c r="K1399" s="138">
        <f>VLOOKUP(J1399,辅助信息!H:I,2,FALSE)</f>
        <v>18381904567</v>
      </c>
      <c r="L1399" s="141" t="str">
        <f>VLOOKUP(B1399,辅助信息!E:J,6,FALSE)</f>
        <v>控制炉批号尽量少,优先安排达钢,提前联系到场规格及数量</v>
      </c>
      <c r="M1399" s="99">
        <v>45784</v>
      </c>
      <c r="O1399" s="66">
        <f ca="1">IF(OR(M1399="",N1399&lt;&gt;""),"",MAX(M1399-TODAY(),0))</f>
        <v>1</v>
      </c>
      <c r="P1399" s="66">
        <f ca="1">IF(M1399="","",IF(N1399&lt;&gt;"",MAX(N1399-M1399,0),IF(TODAY()&gt;M1399,TODAY()-M1399,0)))</f>
        <v>0</v>
      </c>
      <c r="Q1399" s="67" t="str">
        <f>VLOOKUP(B1399,辅助信息!E:M,9,FALSE)</f>
        <v>ZTWM-CDGS-XS-2024-0134-商投建工达州中医药科技成果示范园项目</v>
      </c>
      <c r="R1399" s="132" t="str">
        <f>_xlfn._xlws.FILTER(辅助信息!D:D,辅助信息!E:E=B1399)</f>
        <v>商投建工达州中医药科技园</v>
      </c>
    </row>
    <row r="1400" spans="2:18">
      <c r="B1400" s="136" t="s">
        <v>147</v>
      </c>
      <c r="C1400" s="139">
        <v>45783</v>
      </c>
      <c r="D1400" s="118" t="str">
        <f>VLOOKUP(B1400,辅助信息!E:K,7,FALSE)</f>
        <v>JWDDCD2025011400164</v>
      </c>
      <c r="E1400" s="138" t="str">
        <f>VLOOKUP(F1400,辅助信息!A:B,2,FALSE)</f>
        <v>螺纹钢</v>
      </c>
      <c r="F1400" s="136" t="s">
        <v>30</v>
      </c>
      <c r="G1400" s="137">
        <v>7</v>
      </c>
      <c r="H1400" s="140" t="str">
        <f>_xlfn.XLOOKUP(C1400&amp;F1400&amp;I1400&amp;J1400,'[1]2025年已发货'!$F:$F&amp;'[1]2025年已发货'!$C:$C&amp;'[1]2025年已发货'!$G:$G&amp;'[1]2025年已发货'!$H:$H,'[1]2025年已发货'!$E:$E,"未发货")</f>
        <v>未发货</v>
      </c>
      <c r="I1400" s="138" t="str">
        <f>VLOOKUP(B1400,辅助信息!E:I,3,FALSE)</f>
        <v>（商投建工达州中医药科技园-4工区-11号楼）达州市通川区达州中医药职业学院犀牛大道北段</v>
      </c>
      <c r="J1400" s="138" t="str">
        <f>VLOOKUP(B1400,辅助信息!E:I,4,FALSE)</f>
        <v>张扬</v>
      </c>
      <c r="K1400" s="138">
        <f>VLOOKUP(J1400,辅助信息!H:I,2,FALSE)</f>
        <v>18381904567</v>
      </c>
      <c r="L1400" s="141" t="str">
        <f>VLOOKUP(B1400,辅助信息!E:J,6,FALSE)</f>
        <v>控制炉批号尽量少,优先安排达钢,提前联系到场规格及数量</v>
      </c>
      <c r="M1400" s="99">
        <v>45784</v>
      </c>
      <c r="O1400" s="66">
        <f ca="1">IF(OR(M1400="",N1400&lt;&gt;""),"",MAX(M1400-TODAY(),0))</f>
        <v>1</v>
      </c>
      <c r="P1400" s="66">
        <f ca="1">IF(M1400="","",IF(N1400&lt;&gt;"",MAX(N1400-M1400,0),IF(TODAY()&gt;M1400,TODAY()-M1400,0)))</f>
        <v>0</v>
      </c>
      <c r="Q1400" s="67" t="str">
        <f>VLOOKUP(B1400,辅助信息!E:M,9,FALSE)</f>
        <v>ZTWM-CDGS-XS-2024-0134-商投建工达州中医药科技成果示范园项目</v>
      </c>
      <c r="R1400" s="132" t="str">
        <f>_xlfn._xlws.FILTER(辅助信息!D:D,辅助信息!E:E=B1400)</f>
        <v>商投建工达州中医药科技园</v>
      </c>
    </row>
    <row r="1401" spans="2:18">
      <c r="B1401" s="136" t="s">
        <v>147</v>
      </c>
      <c r="C1401" s="139">
        <v>45783</v>
      </c>
      <c r="D1401" s="118" t="str">
        <f>VLOOKUP(B1401,辅助信息!E:K,7,FALSE)</f>
        <v>JWDDCD2025011400164</v>
      </c>
      <c r="E1401" s="138" t="str">
        <f>VLOOKUP(F1401,辅助信息!A:B,2,FALSE)</f>
        <v>螺纹钢</v>
      </c>
      <c r="F1401" s="136" t="s">
        <v>18</v>
      </c>
      <c r="G1401" s="137">
        <v>18</v>
      </c>
      <c r="H1401" s="140" t="str">
        <f>_xlfn.XLOOKUP(C1401&amp;F1401&amp;I1401&amp;J1401,'[1]2025年已发货'!$F:$F&amp;'[1]2025年已发货'!$C:$C&amp;'[1]2025年已发货'!$G:$G&amp;'[1]2025年已发货'!$H:$H,'[1]2025年已发货'!$E:$E,"未发货")</f>
        <v>未发货</v>
      </c>
      <c r="I1401" s="138" t="str">
        <f>VLOOKUP(B1401,辅助信息!E:I,3,FALSE)</f>
        <v>（商投建工达州中医药科技园-4工区-11号楼）达州市通川区达州中医药职业学院犀牛大道北段</v>
      </c>
      <c r="J1401" s="138" t="str">
        <f>VLOOKUP(B1401,辅助信息!E:I,4,FALSE)</f>
        <v>张扬</v>
      </c>
      <c r="K1401" s="138">
        <f>VLOOKUP(J1401,辅助信息!H:I,2,FALSE)</f>
        <v>18381904567</v>
      </c>
      <c r="L1401" s="141" t="str">
        <f>VLOOKUP(B1401,辅助信息!E:J,6,FALSE)</f>
        <v>控制炉批号尽量少,优先安排达钢,提前联系到场规格及数量</v>
      </c>
      <c r="M1401" s="99">
        <v>45784</v>
      </c>
      <c r="O1401" s="66">
        <f ca="1">IF(OR(M1401="",N1401&lt;&gt;""),"",MAX(M1401-TODAY(),0))</f>
        <v>1</v>
      </c>
      <c r="P1401" s="66">
        <f ca="1">IF(M1401="","",IF(N1401&lt;&gt;"",MAX(N1401-M1401,0),IF(TODAY()&gt;M1401,TODAY()-M1401,0)))</f>
        <v>0</v>
      </c>
      <c r="Q1401" s="67" t="str">
        <f>VLOOKUP(B1401,辅助信息!E:M,9,FALSE)</f>
        <v>ZTWM-CDGS-XS-2024-0134-商投建工达州中医药科技成果示范园项目</v>
      </c>
      <c r="R1401" s="132" t="str">
        <f>_xlfn._xlws.FILTER(辅助信息!D:D,辅助信息!E:E=B1401)</f>
        <v>商投建工达州中医药科技园</v>
      </c>
    </row>
  </sheetData>
  <autoFilter ref="A1:Q1401">
    <filterColumn colId="2">
      <filters>
        <dateGroupItem year="2025" month="5" day="6"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12" operator="lessThan">
      <formula>TODAY()</formula>
    </cfRule>
  </conditionalFormatting>
  <conditionalFormatting sqref="R1">
    <cfRule type="cellIs" dxfId="0" priority="97" operator="lessThan">
      <formula>TODAY()</formula>
    </cfRule>
  </conditionalFormatting>
  <conditionalFormatting sqref="L14:O14">
    <cfRule type="containsText" dxfId="1" priority="909" operator="between" text="送货车型9.6米">
      <formula>NOT(ISERROR(SEARCH("送货车型9.6米",L14)))</formula>
    </cfRule>
  </conditionalFormatting>
  <conditionalFormatting sqref="L28:O28">
    <cfRule type="containsText" dxfId="1" priority="905" operator="between" text="送货车型9.6米">
      <formula>NOT(ISERROR(SEARCH("送货车型9.6米",L28)))</formula>
    </cfRule>
  </conditionalFormatting>
  <conditionalFormatting sqref="L32:O32">
    <cfRule type="containsText" dxfId="1" priority="904" operator="between" text="送货车型9.6米">
      <formula>NOT(ISERROR(SEARCH("送货车型9.6米",L32)))</formula>
    </cfRule>
  </conditionalFormatting>
  <conditionalFormatting sqref="L40:O40">
    <cfRule type="containsText" dxfId="1" priority="901" operator="between" text="送货车型9.6米">
      <formula>NOT(ISERROR(SEARCH("送货车型9.6米",L40)))</formula>
    </cfRule>
  </conditionalFormatting>
  <conditionalFormatting sqref="L45:O45">
    <cfRule type="containsText" dxfId="1" priority="903" operator="between" text="送货车型9.6米">
      <formula>NOT(ISERROR(SEARCH("送货车型9.6米",L45)))</formula>
    </cfRule>
  </conditionalFormatting>
  <conditionalFormatting sqref="L50:O50">
    <cfRule type="containsText" dxfId="1" priority="900" operator="between" text="送货车型9.6米">
      <formula>NOT(ISERROR(SEARCH("送货车型9.6米",L50)))</formula>
    </cfRule>
  </conditionalFormatting>
  <conditionalFormatting sqref="F72">
    <cfRule type="containsText" dxfId="2" priority="898" operator="between" text="12m">
      <formula>NOT(ISERROR(SEARCH("12m",F72)))</formula>
    </cfRule>
    <cfRule type="containsText" dxfId="3" priority="899" operator="between" text="HRB500E">
      <formula>NOT(ISERROR(SEARCH("HRB500E",F72)))</formula>
    </cfRule>
  </conditionalFormatting>
  <conditionalFormatting sqref="L85:O85">
    <cfRule type="containsText" dxfId="1" priority="895" operator="between" text="送货车型9.6米">
      <formula>NOT(ISERROR(SEARCH("送货车型9.6米",L85)))</formula>
    </cfRule>
  </conditionalFormatting>
  <conditionalFormatting sqref="L89:O89">
    <cfRule type="containsText" dxfId="1" priority="894" operator="between" text="送货车型9.6米">
      <formula>NOT(ISERROR(SEARCH("送货车型9.6米",L89)))</formula>
    </cfRule>
  </conditionalFormatting>
  <conditionalFormatting sqref="L166:O166">
    <cfRule type="containsText" dxfId="1" priority="890" operator="between" text="送货车型9.6米">
      <formula>NOT(ISERROR(SEARCH("送货车型9.6米",L166)))</formula>
    </cfRule>
  </conditionalFormatting>
  <conditionalFormatting sqref="L174:O174">
    <cfRule type="containsText" dxfId="1" priority="886" operator="between" text="送货车型9.6米">
      <formula>NOT(ISERROR(SEARCH("送货车型9.6米",L174)))</formula>
    </cfRule>
  </conditionalFormatting>
  <conditionalFormatting sqref="L178:O178">
    <cfRule type="containsText" dxfId="1" priority="885" operator="between" text="送货车型9.6米">
      <formula>NOT(ISERROR(SEARCH("送货车型9.6米",L178)))</formula>
    </cfRule>
  </conditionalFormatting>
  <conditionalFormatting sqref="L185:O185">
    <cfRule type="containsText" dxfId="1" priority="884" operator="between" text="送货车型9.6米">
      <formula>NOT(ISERROR(SEARCH("送货车型9.6米",L185)))</formula>
    </cfRule>
  </conditionalFormatting>
  <conditionalFormatting sqref="L186:O186">
    <cfRule type="containsText" dxfId="1" priority="883" operator="between" text="送货车型9.6米">
      <formula>NOT(ISERROR(SEARCH("送货车型9.6米",L186)))</formula>
    </cfRule>
  </conditionalFormatting>
  <conditionalFormatting sqref="L188:O188">
    <cfRule type="containsText" dxfId="1" priority="889" operator="between" text="送货车型9.6米">
      <formula>NOT(ISERROR(SEARCH("送货车型9.6米",L188)))</formula>
    </cfRule>
  </conditionalFormatting>
  <conditionalFormatting sqref="L193:O193">
    <cfRule type="containsText" dxfId="1" priority="882" operator="between" text="送货车型9.6米">
      <formula>NOT(ISERROR(SEARCH("送货车型9.6米",L193)))</formula>
    </cfRule>
  </conditionalFormatting>
  <conditionalFormatting sqref="L197:O197">
    <cfRule type="containsText" dxfId="1" priority="881" operator="between" text="送货车型9.6米">
      <formula>NOT(ISERROR(SEARCH("送货车型9.6米",L197)))</formula>
    </cfRule>
  </conditionalFormatting>
  <conditionalFormatting sqref="L200:O200">
    <cfRule type="containsText" dxfId="1" priority="880" operator="between" text="送货车型9.6米">
      <formula>NOT(ISERROR(SEARCH("送货车型9.6米",L200)))</formula>
    </cfRule>
  </conditionalFormatting>
  <conditionalFormatting sqref="C233">
    <cfRule type="timePeriod" dxfId="4" priority="868" timePeriod="yesterday">
      <formula>FLOOR(C233,1)=TODAY()-1</formula>
    </cfRule>
  </conditionalFormatting>
  <conditionalFormatting sqref="C262">
    <cfRule type="timePeriod" dxfId="4" priority="871" timePeriod="yesterday">
      <formula>FLOOR(C262,1)=TODAY()-1</formula>
    </cfRule>
  </conditionalFormatting>
  <conditionalFormatting sqref="C266">
    <cfRule type="timePeriod" dxfId="4" priority="870" timePeriod="yesterday">
      <formula>FLOOR(C266,1)=TODAY()-1</formula>
    </cfRule>
  </conditionalFormatting>
  <conditionalFormatting sqref="L270:O270">
    <cfRule type="containsText" dxfId="1" priority="861" operator="between" text="送货车型9.6米">
      <formula>NOT(ISERROR(SEARCH("送货车型9.6米",L270)))</formula>
    </cfRule>
  </conditionalFormatting>
  <conditionalFormatting sqref="L274:O274">
    <cfRule type="containsText" dxfId="1" priority="860" operator="between" text="送货车型9.6米">
      <formula>NOT(ISERROR(SEARCH("送货车型9.6米",L274)))</formula>
    </cfRule>
  </conditionalFormatting>
  <conditionalFormatting sqref="L278:O278">
    <cfRule type="containsText" dxfId="1" priority="859" operator="between" text="送货车型9.6米">
      <formula>NOT(ISERROR(SEARCH("送货车型9.6米",L278)))</formula>
    </cfRule>
  </conditionalFormatting>
  <conditionalFormatting sqref="L284:O284">
    <cfRule type="containsText" dxfId="1" priority="858" operator="between" text="送货车型9.6米">
      <formula>NOT(ISERROR(SEARCH("送货车型9.6米",L284)))</formula>
    </cfRule>
  </conditionalFormatting>
  <conditionalFormatting sqref="L288:O288">
    <cfRule type="containsText" dxfId="1" priority="857" operator="between" text="送货车型9.6米">
      <formula>NOT(ISERROR(SEARCH("送货车型9.6米",L288)))</formula>
    </cfRule>
  </conditionalFormatting>
  <conditionalFormatting sqref="L290:O290">
    <cfRule type="containsText" dxfId="1" priority="856" operator="between" text="送货车型9.6米">
      <formula>NOT(ISERROR(SEARCH("送货车型9.6米",L290)))</formula>
    </cfRule>
  </conditionalFormatting>
  <conditionalFormatting sqref="L295:O295">
    <cfRule type="containsText" dxfId="1" priority="855" operator="between" text="送货车型9.6米">
      <formula>NOT(ISERROR(SEARCH("送货车型9.6米",L295)))</formula>
    </cfRule>
  </conditionalFormatting>
  <conditionalFormatting sqref="L299:O299">
    <cfRule type="containsText" dxfId="1" priority="854" operator="between" text="送货车型9.6米">
      <formula>NOT(ISERROR(SEARCH("送货车型9.6米",L299)))</formula>
    </cfRule>
  </conditionalFormatting>
  <conditionalFormatting sqref="L307:O307">
    <cfRule type="containsText" dxfId="1" priority="853" operator="between" text="送货车型9.6米">
      <formula>NOT(ISERROR(SEARCH("送货车型9.6米",L307)))</formula>
    </cfRule>
  </conditionalFormatting>
  <conditionalFormatting sqref="L310:O310">
    <cfRule type="containsText" dxfId="1" priority="852" operator="between" text="送货车型9.6米">
      <formula>NOT(ISERROR(SEARCH("送货车型9.6米",L310)))</formula>
    </cfRule>
  </conditionalFormatting>
  <conditionalFormatting sqref="L328">
    <cfRule type="containsText" dxfId="1" priority="850" operator="between" text="送货车型9.6米">
      <formula>NOT(ISERROR(SEARCH("送货车型9.6米",L328)))</formula>
    </cfRule>
  </conditionalFormatting>
  <conditionalFormatting sqref="L332">
    <cfRule type="containsText" dxfId="1" priority="847" operator="between" text="送货车型9.6米">
      <formula>NOT(ISERROR(SEARCH("送货车型9.6米",L332)))</formula>
    </cfRule>
  </conditionalFormatting>
  <conditionalFormatting sqref="C353">
    <cfRule type="timePeriod" dxfId="4" priority="828" timePeriod="yesterday">
      <formula>FLOOR(C353,1)=TODAY()-1</formula>
    </cfRule>
  </conditionalFormatting>
  <conditionalFormatting sqref="L353">
    <cfRule type="containsText" dxfId="1" priority="839" operator="between" text="送货车型9.6米">
      <formula>NOT(ISERROR(SEARCH("送货车型9.6米",L353)))</formula>
    </cfRule>
  </conditionalFormatting>
  <conditionalFormatting sqref="M353">
    <cfRule type="containsText" dxfId="1" priority="816" operator="between" text="送货车型9.6米">
      <formula>NOT(ISERROR(SEARCH("送货车型9.6米",M353)))</formula>
    </cfRule>
  </conditionalFormatting>
  <conditionalFormatting sqref="N353">
    <cfRule type="containsText" dxfId="1" priority="824" operator="between" text="送货车型9.6米">
      <formula>NOT(ISERROR(SEARCH("送货车型9.6米",N353)))</formula>
    </cfRule>
  </conditionalFormatting>
  <conditionalFormatting sqref="O353">
    <cfRule type="containsText" dxfId="1" priority="820" operator="between" text="送货车型9.6米">
      <formula>NOT(ISERROR(SEARCH("送货车型9.6米",O353)))</formula>
    </cfRule>
  </conditionalFormatting>
  <conditionalFormatting sqref="C354">
    <cfRule type="timePeriod" dxfId="4" priority="827" timePeriod="yesterday">
      <formula>FLOOR(C354,1)=TODAY()-1</formula>
    </cfRule>
  </conditionalFormatting>
  <conditionalFormatting sqref="M354">
    <cfRule type="containsText" dxfId="1" priority="815" operator="between" text="送货车型9.6米">
      <formula>NOT(ISERROR(SEARCH("送货车型9.6米",M354)))</formula>
    </cfRule>
  </conditionalFormatting>
  <conditionalFormatting sqref="N354">
    <cfRule type="containsText" dxfId="1" priority="823" operator="between" text="送货车型9.6米">
      <formula>NOT(ISERROR(SEARCH("送货车型9.6米",N354)))</formula>
    </cfRule>
  </conditionalFormatting>
  <conditionalFormatting sqref="O354">
    <cfRule type="containsText" dxfId="1" priority="819" operator="between" text="送货车型9.6米">
      <formula>NOT(ISERROR(SEARCH("送货车型9.6米",O354)))</formula>
    </cfRule>
  </conditionalFormatting>
  <conditionalFormatting sqref="C355">
    <cfRule type="timePeriod" dxfId="4" priority="826" timePeriod="yesterday">
      <formula>FLOOR(C355,1)=TODAY()-1</formula>
    </cfRule>
  </conditionalFormatting>
  <conditionalFormatting sqref="M355">
    <cfRule type="containsText" dxfId="1" priority="814" operator="between" text="送货车型9.6米">
      <formula>NOT(ISERROR(SEARCH("送货车型9.6米",M355)))</formula>
    </cfRule>
  </conditionalFormatting>
  <conditionalFormatting sqref="N355">
    <cfRule type="containsText" dxfId="1" priority="822" operator="between" text="送货车型9.6米">
      <formula>NOT(ISERROR(SEARCH("送货车型9.6米",N355)))</formula>
    </cfRule>
  </conditionalFormatting>
  <conditionalFormatting sqref="O355">
    <cfRule type="containsText" dxfId="1" priority="818" operator="between" text="送货车型9.6米">
      <formula>NOT(ISERROR(SEARCH("送货车型9.6米",O355)))</formula>
    </cfRule>
  </conditionalFormatting>
  <conditionalFormatting sqref="C356">
    <cfRule type="timePeriod" dxfId="4" priority="825" timePeriod="yesterday">
      <formula>FLOOR(C356,1)=TODAY()-1</formula>
    </cfRule>
  </conditionalFormatting>
  <conditionalFormatting sqref="M356">
    <cfRule type="containsText" dxfId="1" priority="813" operator="between" text="送货车型9.6米">
      <formula>NOT(ISERROR(SEARCH("送货车型9.6米",M356)))</formula>
    </cfRule>
  </conditionalFormatting>
  <conditionalFormatting sqref="N356">
    <cfRule type="containsText" dxfId="1" priority="821" operator="between" text="送货车型9.6米">
      <formula>NOT(ISERROR(SEARCH("送货车型9.6米",N356)))</formula>
    </cfRule>
  </conditionalFormatting>
  <conditionalFormatting sqref="O356">
    <cfRule type="containsText" dxfId="1" priority="817" operator="between" text="送货车型9.6米">
      <formula>NOT(ISERROR(SEARCH("送货车型9.6米",O356)))</formula>
    </cfRule>
  </conditionalFormatting>
  <conditionalFormatting sqref="L357">
    <cfRule type="containsText" dxfId="1" priority="838" operator="between" text="送货车型9.6米">
      <formula>NOT(ISERROR(SEARCH("送货车型9.6米",L357)))</formula>
    </cfRule>
  </conditionalFormatting>
  <conditionalFormatting sqref="L362">
    <cfRule type="containsText" dxfId="1" priority="837" operator="between" text="送货车型9.6米">
      <formula>NOT(ISERROR(SEARCH("送货车型9.6米",L362)))</formula>
    </cfRule>
  </conditionalFormatting>
  <conditionalFormatting sqref="L365">
    <cfRule type="containsText" dxfId="1" priority="836" operator="between" text="送货车型9.6米">
      <formula>NOT(ISERROR(SEARCH("送货车型9.6米",L365)))</formula>
    </cfRule>
  </conditionalFormatting>
  <conditionalFormatting sqref="L368">
    <cfRule type="containsText" dxfId="1" priority="835" operator="between" text="送货车型9.6米">
      <formula>NOT(ISERROR(SEARCH("送货车型9.6米",L368)))</formula>
    </cfRule>
  </conditionalFormatting>
  <conditionalFormatting sqref="L395">
    <cfRule type="containsText" dxfId="1" priority="806" operator="between" text="送货车型9.6米">
      <formula>NOT(ISERROR(SEARCH("送货车型9.6米",L395)))</formula>
    </cfRule>
  </conditionalFormatting>
  <conditionalFormatting sqref="L417:O417">
    <cfRule type="containsText" dxfId="1" priority="798" operator="between" text="送货车型9.6米">
      <formula>NOT(ISERROR(SEARCH("送货车型9.6米",L417)))</formula>
    </cfRule>
  </conditionalFormatting>
  <conditionalFormatting sqref="L509">
    <cfRule type="containsText" dxfId="1" priority="796" operator="between" text="送货车型9.6米">
      <formula>NOT(ISERROR(SEARCH("送货车型9.6米",L509)))</formula>
    </cfRule>
  </conditionalFormatting>
  <conditionalFormatting sqref="L559">
    <cfRule type="containsText" dxfId="1" priority="795" operator="between" text="送货车型9.6米">
      <formula>NOT(ISERROR(SEARCH("送货车型9.6米",L559)))</formula>
    </cfRule>
  </conditionalFormatting>
  <conditionalFormatting sqref="M693:O693">
    <cfRule type="containsText" dxfId="1" priority="788" operator="between" text="送货车型9.6米">
      <formula>NOT(ISERROR(SEARCH("送货车型9.6米",M693)))</formula>
    </cfRule>
  </conditionalFormatting>
  <conditionalFormatting sqref="L702">
    <cfRule type="containsText" dxfId="1" priority="790" operator="between" text="送货车型9.6米">
      <formula>NOT(ISERROR(SEARCH("送货车型9.6米",L702)))</formula>
    </cfRule>
  </conditionalFormatting>
  <conditionalFormatting sqref="M702:O702">
    <cfRule type="containsText" dxfId="1" priority="786" operator="between" text="送货车型9.6米">
      <formula>NOT(ISERROR(SEARCH("送货车型9.6米",M702)))</formula>
    </cfRule>
  </conditionalFormatting>
  <conditionalFormatting sqref="M703:O703">
    <cfRule type="containsText" dxfId="1" priority="785" operator="between" text="送货车型9.6米">
      <formula>NOT(ISERROR(SEARCH("送货车型9.6米",M703)))</formula>
    </cfRule>
  </conditionalFormatting>
  <conditionalFormatting sqref="M704:O704">
    <cfRule type="containsText" dxfId="1" priority="784" operator="between" text="送货车型9.6米">
      <formula>NOT(ISERROR(SEARCH("送货车型9.6米",M704)))</formula>
    </cfRule>
  </conditionalFormatting>
  <conditionalFormatting sqref="M705:O705">
    <cfRule type="containsText" dxfId="1" priority="783" operator="between" text="送货车型9.6米">
      <formula>NOT(ISERROR(SEARCH("送货车型9.6米",M705)))</formula>
    </cfRule>
  </conditionalFormatting>
  <conditionalFormatting sqref="M706:O706">
    <cfRule type="containsText" dxfId="1" priority="782" operator="between" text="送货车型9.6米">
      <formula>NOT(ISERROR(SEARCH("送货车型9.6米",M706)))</formula>
    </cfRule>
  </conditionalFormatting>
  <conditionalFormatting sqref="M707:O707">
    <cfRule type="containsText" dxfId="1" priority="781" operator="between" text="送货车型9.6米">
      <formula>NOT(ISERROR(SEARCH("送货车型9.6米",M707)))</formula>
    </cfRule>
  </conditionalFormatting>
  <conditionalFormatting sqref="L713">
    <cfRule type="containsText" dxfId="1" priority="787" operator="between" text="送货车型9.6米">
      <formula>NOT(ISERROR(SEARCH("送货车型9.6米",L713)))</formula>
    </cfRule>
  </conditionalFormatting>
  <conditionalFormatting sqref="L719">
    <cfRule type="containsText" dxfId="1" priority="780" operator="between" text="送货车型9.6米">
      <formula>NOT(ISERROR(SEARCH("送货车型9.6米",L719)))</formula>
    </cfRule>
  </conditionalFormatting>
  <conditionalFormatting sqref="M719:O719">
    <cfRule type="containsText" dxfId="1" priority="770" operator="between" text="送货车型9.6米">
      <formula>NOT(ISERROR(SEARCH("送货车型9.6米",M719)))</formula>
    </cfRule>
  </conditionalFormatting>
  <conditionalFormatting sqref="M720:O720">
    <cfRule type="containsText" dxfId="1" priority="769" operator="between" text="送货车型9.6米">
      <formula>NOT(ISERROR(SEARCH("送货车型9.6米",M720)))</formula>
    </cfRule>
  </conditionalFormatting>
  <conditionalFormatting sqref="M721:O721">
    <cfRule type="containsText" dxfId="1" priority="768" operator="between" text="送货车型9.6米">
      <formula>NOT(ISERROR(SEARCH("送货车型9.6米",M721)))</formula>
    </cfRule>
  </conditionalFormatting>
  <conditionalFormatting sqref="M722:O722">
    <cfRule type="containsText" dxfId="1" priority="767" operator="between" text="送货车型9.6米">
      <formula>NOT(ISERROR(SEARCH("送货车型9.6米",M722)))</formula>
    </cfRule>
  </conditionalFormatting>
  <conditionalFormatting sqref="M723:O723">
    <cfRule type="containsText" dxfId="1" priority="766" operator="between" text="送货车型9.6米">
      <formula>NOT(ISERROR(SEARCH("送货车型9.6米",M723)))</formula>
    </cfRule>
  </conditionalFormatting>
  <conditionalFormatting sqref="M724:O724">
    <cfRule type="containsText" dxfId="1" priority="765" operator="between" text="送货车型9.6米">
      <formula>NOT(ISERROR(SEARCH("送货车型9.6米",M724)))</formula>
    </cfRule>
  </conditionalFormatting>
  <conditionalFormatting sqref="M725:O725">
    <cfRule type="containsText" dxfId="1" priority="764" operator="between" text="送货车型9.6米">
      <formula>NOT(ISERROR(SEARCH("送货车型9.6米",M725)))</formula>
    </cfRule>
  </conditionalFormatting>
  <conditionalFormatting sqref="L726">
    <cfRule type="containsText" dxfId="1" priority="779" operator="between" text="送货车型9.6米">
      <formula>NOT(ISERROR(SEARCH("送货车型9.6米",L726)))</formula>
    </cfRule>
  </conditionalFormatting>
  <conditionalFormatting sqref="M726:O726">
    <cfRule type="containsText" dxfId="1" priority="763" operator="between" text="送货车型9.6米">
      <formula>NOT(ISERROR(SEARCH("送货车型9.6米",M726)))</formula>
    </cfRule>
  </conditionalFormatting>
  <conditionalFormatting sqref="M727:O727">
    <cfRule type="containsText" dxfId="1" priority="762" operator="between" text="送货车型9.6米">
      <formula>NOT(ISERROR(SEARCH("送货车型9.6米",M727)))</formula>
    </cfRule>
  </conditionalFormatting>
  <conditionalFormatting sqref="M728:O728">
    <cfRule type="containsText" dxfId="1" priority="761" operator="between" text="送货车型9.6米">
      <formula>NOT(ISERROR(SEARCH("送货车型9.6米",M728)))</formula>
    </cfRule>
  </conditionalFormatting>
  <conditionalFormatting sqref="M729:O729">
    <cfRule type="containsText" dxfId="1" priority="760" operator="between" text="送货车型9.6米">
      <formula>NOT(ISERROR(SEARCH("送货车型9.6米",M729)))</formula>
    </cfRule>
  </conditionalFormatting>
  <conditionalFormatting sqref="M730:O730">
    <cfRule type="containsText" dxfId="1" priority="759" operator="between" text="送货车型9.6米">
      <formula>NOT(ISERROR(SEARCH("送货车型9.6米",M730)))</formula>
    </cfRule>
  </conditionalFormatting>
  <conditionalFormatting sqref="M731:O731">
    <cfRule type="containsText" dxfId="1" priority="758" operator="between" text="送货车型9.6米">
      <formula>NOT(ISERROR(SEARCH("送货车型9.6米",M731)))</formula>
    </cfRule>
  </conditionalFormatting>
  <conditionalFormatting sqref="M732:O732">
    <cfRule type="containsText" dxfId="1" priority="757" operator="between" text="送货车型9.6米">
      <formula>NOT(ISERROR(SEARCH("送货车型9.6米",M732)))</formula>
    </cfRule>
  </conditionalFormatting>
  <conditionalFormatting sqref="L733">
    <cfRule type="containsText" dxfId="1" priority="772" operator="between" text="送货车型9.6米">
      <formula>NOT(ISERROR(SEARCH("送货车型9.6米",L733)))</formula>
    </cfRule>
  </conditionalFormatting>
  <conditionalFormatting sqref="M733">
    <cfRule type="containsText" dxfId="1" priority="749" operator="between" text="送货车型9.6米">
      <formula>NOT(ISERROR(SEARCH("送货车型9.6米",M733)))</formula>
    </cfRule>
  </conditionalFormatting>
  <conditionalFormatting sqref="N733">
    <cfRule type="containsText" dxfId="1" priority="754" operator="between" text="送货车型9.6米">
      <formula>NOT(ISERROR(SEARCH("送货车型9.6米",N733)))</formula>
    </cfRule>
  </conditionalFormatting>
  <conditionalFormatting sqref="O733">
    <cfRule type="containsText" dxfId="1" priority="744" operator="between" text="送货车型9.6米">
      <formula>NOT(ISERROR(SEARCH("送货车型9.6米",O733)))</formula>
    </cfRule>
  </conditionalFormatting>
  <conditionalFormatting sqref="M734">
    <cfRule type="containsText" dxfId="1" priority="748" operator="between" text="送货车型9.6米">
      <formula>NOT(ISERROR(SEARCH("送货车型9.6米",M734)))</formula>
    </cfRule>
  </conditionalFormatting>
  <conditionalFormatting sqref="N734">
    <cfRule type="containsText" dxfId="1" priority="753" operator="between" text="送货车型9.6米">
      <formula>NOT(ISERROR(SEARCH("送货车型9.6米",N734)))</formula>
    </cfRule>
  </conditionalFormatting>
  <conditionalFormatting sqref="O734">
    <cfRule type="containsText" dxfId="1" priority="743" operator="between" text="送货车型9.6米">
      <formula>NOT(ISERROR(SEARCH("送货车型9.6米",O734)))</formula>
    </cfRule>
  </conditionalFormatting>
  <conditionalFormatting sqref="M735">
    <cfRule type="containsText" dxfId="1" priority="747" operator="between" text="送货车型9.6米">
      <formula>NOT(ISERROR(SEARCH("送货车型9.6米",M735)))</formula>
    </cfRule>
  </conditionalFormatting>
  <conditionalFormatting sqref="N735">
    <cfRule type="containsText" dxfId="1" priority="752" operator="between" text="送货车型9.6米">
      <formula>NOT(ISERROR(SEARCH("送货车型9.6米",N735)))</formula>
    </cfRule>
  </conditionalFormatting>
  <conditionalFormatting sqref="O735">
    <cfRule type="containsText" dxfId="1" priority="742" operator="between" text="送货车型9.6米">
      <formula>NOT(ISERROR(SEARCH("送货车型9.6米",O735)))</formula>
    </cfRule>
  </conditionalFormatting>
  <conditionalFormatting sqref="M736">
    <cfRule type="containsText" dxfId="1" priority="746" operator="between" text="送货车型9.6米">
      <formula>NOT(ISERROR(SEARCH("送货车型9.6米",M736)))</formula>
    </cfRule>
  </conditionalFormatting>
  <conditionalFormatting sqref="N736">
    <cfRule type="containsText" dxfId="1" priority="751" operator="between" text="送货车型9.6米">
      <formula>NOT(ISERROR(SEARCH("送货车型9.6米",N736)))</formula>
    </cfRule>
  </conditionalFormatting>
  <conditionalFormatting sqref="O736">
    <cfRule type="containsText" dxfId="1" priority="741" operator="between" text="送货车型9.6米">
      <formula>NOT(ISERROR(SEARCH("送货车型9.6米",O736)))</formula>
    </cfRule>
  </conditionalFormatting>
  <conditionalFormatting sqref="M737">
    <cfRule type="containsText" dxfId="1" priority="745" operator="between" text="送货车型9.6米">
      <formula>NOT(ISERROR(SEARCH("送货车型9.6米",M737)))</formula>
    </cfRule>
  </conditionalFormatting>
  <conditionalFormatting sqref="N737">
    <cfRule type="containsText" dxfId="1" priority="750" operator="between" text="送货车型9.6米">
      <formula>NOT(ISERROR(SEARCH("送货车型9.6米",N737)))</formula>
    </cfRule>
  </conditionalFormatting>
  <conditionalFormatting sqref="O737">
    <cfRule type="containsText" dxfId="1" priority="740" operator="between" text="送货车型9.6米">
      <formula>NOT(ISERROR(SEARCH("送货车型9.6米",O737)))</formula>
    </cfRule>
  </conditionalFormatting>
  <conditionalFormatting sqref="L738">
    <cfRule type="containsText" dxfId="1" priority="776" operator="between" text="送货车型9.6米">
      <formula>NOT(ISERROR(SEARCH("送货车型9.6米",L738)))</formula>
    </cfRule>
  </conditionalFormatting>
  <conditionalFormatting sqref="M738:O738">
    <cfRule type="containsText" dxfId="1" priority="739" operator="between" text="送货车型9.6米">
      <formula>NOT(ISERROR(SEARCH("送货车型9.6米",M738)))</formula>
    </cfRule>
  </conditionalFormatting>
  <conditionalFormatting sqref="M739:O739">
    <cfRule type="containsText" dxfId="1" priority="738" operator="between" text="送货车型9.6米">
      <formula>NOT(ISERROR(SEARCH("送货车型9.6米",M739)))</formula>
    </cfRule>
  </conditionalFormatting>
  <conditionalFormatting sqref="L740">
    <cfRule type="containsText" dxfId="1" priority="774" operator="between" text="送货车型9.6米">
      <formula>NOT(ISERROR(SEARCH("送货车型9.6米",L740)))</formula>
    </cfRule>
  </conditionalFormatting>
  <conditionalFormatting sqref="M740:O740">
    <cfRule type="containsText" dxfId="1" priority="737" operator="between" text="送货车型9.6米">
      <formula>NOT(ISERROR(SEARCH("送货车型9.6米",M740)))</formula>
    </cfRule>
  </conditionalFormatting>
  <conditionalFormatting sqref="M741:O741">
    <cfRule type="containsText" dxfId="1" priority="736" operator="between" text="送货车型9.6米">
      <formula>NOT(ISERROR(SEARCH("送货车型9.6米",M741)))</formula>
    </cfRule>
  </conditionalFormatting>
  <conditionalFormatting sqref="M742:O742">
    <cfRule type="containsText" dxfId="1" priority="735" operator="between" text="送货车型9.6米">
      <formula>NOT(ISERROR(SEARCH("送货车型9.6米",M742)))</formula>
    </cfRule>
  </conditionalFormatting>
  <conditionalFormatting sqref="M743:O743">
    <cfRule type="containsText" dxfId="1" priority="734" operator="between" text="送货车型9.6米">
      <formula>NOT(ISERROR(SEARCH("送货车型9.6米",M743)))</formula>
    </cfRule>
  </conditionalFormatting>
  <conditionalFormatting sqref="M744:O744">
    <cfRule type="containsText" dxfId="1" priority="733" operator="between" text="送货车型9.6米">
      <formula>NOT(ISERROR(SEARCH("送货车型9.6米",M744)))</formula>
    </cfRule>
  </conditionalFormatting>
  <conditionalFormatting sqref="M745:O745">
    <cfRule type="containsText" dxfId="1" priority="732" operator="between" text="送货车型9.6米">
      <formula>NOT(ISERROR(SEARCH("送货车型9.6米",M745)))</formula>
    </cfRule>
  </conditionalFormatting>
  <conditionalFormatting sqref="L746">
    <cfRule type="containsText" dxfId="1" priority="771" operator="between" text="送货车型9.6米">
      <formula>NOT(ISERROR(SEARCH("送货车型9.6米",L746)))</formula>
    </cfRule>
  </conditionalFormatting>
  <conditionalFormatting sqref="M746:O746">
    <cfRule type="containsText" dxfId="1" priority="731" operator="between" text="送货车型9.6米">
      <formula>NOT(ISERROR(SEARCH("送货车型9.6米",M746)))</formula>
    </cfRule>
  </conditionalFormatting>
  <conditionalFormatting sqref="M747:O747">
    <cfRule type="containsText" dxfId="1" priority="730" operator="between" text="送货车型9.6米">
      <formula>NOT(ISERROR(SEARCH("送货车型9.6米",M747)))</formula>
    </cfRule>
  </conditionalFormatting>
  <conditionalFormatting sqref="M748:O748">
    <cfRule type="containsText" dxfId="1" priority="729" operator="between" text="送货车型9.6米">
      <formula>NOT(ISERROR(SEARCH("送货车型9.6米",M748)))</formula>
    </cfRule>
  </conditionalFormatting>
  <conditionalFormatting sqref="M749:O749">
    <cfRule type="containsText" dxfId="1" priority="728" operator="between" text="送货车型9.6米">
      <formula>NOT(ISERROR(SEARCH("送货车型9.6米",M749)))</formula>
    </cfRule>
  </conditionalFormatting>
  <conditionalFormatting sqref="M750:O750">
    <cfRule type="containsText" dxfId="1" priority="727" operator="between" text="送货车型9.6米">
      <formula>NOT(ISERROR(SEARCH("送货车型9.6米",M750)))</formula>
    </cfRule>
  </conditionalFormatting>
  <conditionalFormatting sqref="M751:O751">
    <cfRule type="containsText" dxfId="1" priority="726" operator="between" text="送货车型9.6米">
      <formula>NOT(ISERROR(SEARCH("送货车型9.6米",M751)))</formula>
    </cfRule>
  </conditionalFormatting>
  <conditionalFormatting sqref="L752">
    <cfRule type="containsText" dxfId="1" priority="725" operator="between" text="送货车型9.6米">
      <formula>NOT(ISERROR(SEARCH("送货车型9.6米",L752)))</formula>
    </cfRule>
  </conditionalFormatting>
  <conditionalFormatting sqref="M752:O752">
    <cfRule type="containsText" dxfId="1" priority="724" operator="between" text="送货车型9.6米">
      <formula>NOT(ISERROR(SEARCH("送货车型9.6米",M752)))</formula>
    </cfRule>
  </conditionalFormatting>
  <conditionalFormatting sqref="M753:O753">
    <cfRule type="containsText" dxfId="1" priority="723" operator="between" text="送货车型9.6米">
      <formula>NOT(ISERROR(SEARCH("送货车型9.6米",M753)))</formula>
    </cfRule>
  </conditionalFormatting>
  <conditionalFormatting sqref="M754:O754">
    <cfRule type="containsText" dxfId="1" priority="722" operator="between" text="送货车型9.6米">
      <formula>NOT(ISERROR(SEARCH("送货车型9.6米",M754)))</formula>
    </cfRule>
  </conditionalFormatting>
  <conditionalFormatting sqref="L755">
    <cfRule type="containsText" dxfId="1" priority="717" operator="between" text="送货车型9.6米">
      <formula>NOT(ISERROR(SEARCH("送货车型9.6米",L755)))</formula>
    </cfRule>
  </conditionalFormatting>
  <conditionalFormatting sqref="M755:O755">
    <cfRule type="containsText" dxfId="1" priority="716" operator="between" text="送货车型9.6米">
      <formula>NOT(ISERROR(SEARCH("送货车型9.6米",M755)))</formula>
    </cfRule>
  </conditionalFormatting>
  <conditionalFormatting sqref="M756:O756">
    <cfRule type="containsText" dxfId="1" priority="715" operator="between" text="送货车型9.6米">
      <formula>NOT(ISERROR(SEARCH("送货车型9.6米",M756)))</formula>
    </cfRule>
  </conditionalFormatting>
  <conditionalFormatting sqref="M757:O757">
    <cfRule type="containsText" dxfId="1" priority="714" operator="between" text="送货车型9.6米">
      <formula>NOT(ISERROR(SEARCH("送货车型9.6米",M757)))</formula>
    </cfRule>
  </conditionalFormatting>
  <conditionalFormatting sqref="M758:O758">
    <cfRule type="containsText" dxfId="1" priority="713" operator="between" text="送货车型9.6米">
      <formula>NOT(ISERROR(SEARCH("送货车型9.6米",M758)))</formula>
    </cfRule>
  </conditionalFormatting>
  <conditionalFormatting sqref="L767">
    <cfRule type="containsText" dxfId="1" priority="711" operator="between" text="送货车型9.6米">
      <formula>NOT(ISERROR(SEARCH("送货车型9.6米",L767)))</formula>
    </cfRule>
  </conditionalFormatting>
  <conditionalFormatting sqref="C790">
    <cfRule type="timePeriod" dxfId="4" priority="694" timePeriod="yesterday">
      <formula>FLOOR(C790,1)=TODAY()-1</formula>
    </cfRule>
  </conditionalFormatting>
  <conditionalFormatting sqref="M791:O791">
    <cfRule type="containsText" dxfId="1" priority="710" operator="between" text="送货车型9.6米">
      <formula>NOT(ISERROR(SEARCH("送货车型9.6米",M791)))</formula>
    </cfRule>
  </conditionalFormatting>
  <conditionalFormatting sqref="L793">
    <cfRule type="containsText" dxfId="1" priority="695" operator="between" text="送货车型9.6米">
      <formula>NOT(ISERROR(SEARCH("送货车型9.6米",L793)))</formula>
    </cfRule>
  </conditionalFormatting>
  <conditionalFormatting sqref="L795">
    <cfRule type="containsText" dxfId="1" priority="704" operator="between" text="送货车型9.6米">
      <formula>NOT(ISERROR(SEARCH("送货车型9.6米",L795)))</formula>
    </cfRule>
  </conditionalFormatting>
  <conditionalFormatting sqref="M795:O795">
    <cfRule type="containsText" dxfId="1" priority="708" operator="between" text="送货车型9.6米">
      <formula>NOT(ISERROR(SEARCH("送货车型9.6米",M795)))</formula>
    </cfRule>
  </conditionalFormatting>
  <conditionalFormatting sqref="M796:O796">
    <cfRule type="containsText" dxfId="1" priority="707" operator="between" text="送货车型9.6米">
      <formula>NOT(ISERROR(SEARCH("送货车型9.6米",M796)))</formula>
    </cfRule>
  </conditionalFormatting>
  <conditionalFormatting sqref="L799">
    <cfRule type="containsText" dxfId="1" priority="703" operator="between" text="送货车型9.6米">
      <formula>NOT(ISERROR(SEARCH("送货车型9.6米",L799)))</formula>
    </cfRule>
  </conditionalFormatting>
  <conditionalFormatting sqref="L801">
    <cfRule type="containsText" dxfId="1" priority="699" operator="between" text="送货车型9.6米">
      <formula>NOT(ISERROR(SEARCH("送货车型9.6米",L801)))</formula>
    </cfRule>
  </conditionalFormatting>
  <conditionalFormatting sqref="L803">
    <cfRule type="containsText" dxfId="1" priority="698" operator="between" text="送货车型9.6米">
      <formula>NOT(ISERROR(SEARCH("送货车型9.6米",L803)))</formula>
    </cfRule>
  </conditionalFormatting>
  <conditionalFormatting sqref="M803:N803">
    <cfRule type="containsText" dxfId="1" priority="701" operator="between" text="送货车型9.6米">
      <formula>NOT(ISERROR(SEARCH("送货车型9.6米",M803)))</formula>
    </cfRule>
  </conditionalFormatting>
  <conditionalFormatting sqref="L805">
    <cfRule type="containsText" dxfId="1" priority="697" operator="between" text="送货车型9.6米">
      <formula>NOT(ISERROR(SEARCH("送货车型9.6米",L805)))</formula>
    </cfRule>
  </conditionalFormatting>
  <conditionalFormatting sqref="L809">
    <cfRule type="containsText" dxfId="1" priority="696" operator="between" text="送货车型9.6米">
      <formula>NOT(ISERROR(SEARCH("送货车型9.6米",L809)))</formula>
    </cfRule>
  </conditionalFormatting>
  <conditionalFormatting sqref="L820">
    <cfRule type="containsText" dxfId="1" priority="693" operator="between" text="送货车型9.6米">
      <formula>NOT(ISERROR(SEARCH("送货车型9.6米",L820)))</formula>
    </cfRule>
  </conditionalFormatting>
  <conditionalFormatting sqref="L825">
    <cfRule type="containsText" dxfId="1" priority="690" operator="between" text="送货车型9.6米">
      <formula>NOT(ISERROR(SEARCH("送货车型9.6米",L825)))</formula>
    </cfRule>
  </conditionalFormatting>
  <conditionalFormatting sqref="L827">
    <cfRule type="containsText" dxfId="1" priority="689" operator="between" text="送货车型9.6米">
      <formula>NOT(ISERROR(SEARCH("送货车型9.6米",L827)))</formula>
    </cfRule>
  </conditionalFormatting>
  <conditionalFormatting sqref="M827:O827">
    <cfRule type="containsText" dxfId="1" priority="688" operator="between" text="送货车型9.6米">
      <formula>NOT(ISERROR(SEARCH("送货车型9.6米",M827)))</formula>
    </cfRule>
  </conditionalFormatting>
  <conditionalFormatting sqref="M828:O828">
    <cfRule type="containsText" dxfId="1" priority="687" operator="between" text="送货车型9.6米">
      <formula>NOT(ISERROR(SEARCH("送货车型9.6米",M828)))</formula>
    </cfRule>
  </conditionalFormatting>
  <conditionalFormatting sqref="M829:O829">
    <cfRule type="containsText" dxfId="1" priority="686" operator="between" text="送货车型9.6米">
      <formula>NOT(ISERROR(SEARCH("送货车型9.6米",M829)))</formula>
    </cfRule>
  </conditionalFormatting>
  <conditionalFormatting sqref="M830:O830">
    <cfRule type="containsText" dxfId="1" priority="685" operator="between" text="送货车型9.6米">
      <formula>NOT(ISERROR(SEARCH("送货车型9.6米",M830)))</formula>
    </cfRule>
  </conditionalFormatting>
  <conditionalFormatting sqref="M831:O831">
    <cfRule type="containsText" dxfId="1" priority="684" operator="between" text="送货车型9.6米">
      <formula>NOT(ISERROR(SEARCH("送货车型9.6米",M831)))</formula>
    </cfRule>
  </conditionalFormatting>
  <conditionalFormatting sqref="M832:O832">
    <cfRule type="containsText" dxfId="1" priority="683" operator="between" text="送货车型9.6米">
      <formula>NOT(ISERROR(SEARCH("送货车型9.6米",M832)))</formula>
    </cfRule>
  </conditionalFormatting>
  <conditionalFormatting sqref="M833:O833">
    <cfRule type="containsText" dxfId="1" priority="682" operator="between" text="送货车型9.6米">
      <formula>NOT(ISERROR(SEARCH("送货车型9.6米",M833)))</formula>
    </cfRule>
  </conditionalFormatting>
  <conditionalFormatting sqref="M855">
    <cfRule type="containsText" dxfId="1" priority="673" operator="between" text="送货车型9.6米">
      <formula>NOT(ISERROR(SEARCH("送货车型9.6米",M855)))</formula>
    </cfRule>
  </conditionalFormatting>
  <conditionalFormatting sqref="M856:O856">
    <cfRule type="containsText" dxfId="1" priority="674" operator="between" text="送货车型9.6米">
      <formula>NOT(ISERROR(SEARCH("送货车型9.6米",M856)))</formula>
    </cfRule>
  </conditionalFormatting>
  <conditionalFormatting sqref="L880">
    <cfRule type="containsText" dxfId="1" priority="619" operator="between" text="送货车型9.6米">
      <formula>NOT(ISERROR(SEARCH("送货车型9.6米",L880)))</formula>
    </cfRule>
  </conditionalFormatting>
  <conditionalFormatting sqref="L881">
    <cfRule type="containsText" dxfId="1" priority="625" operator="between" text="送货车型9.6米">
      <formula>NOT(ISERROR(SEARCH("送货车型9.6米",L881)))</formula>
    </cfRule>
  </conditionalFormatting>
  <conditionalFormatting sqref="L883">
    <cfRule type="containsText" dxfId="1" priority="666" operator="between" text="送货车型9.6米">
      <formula>NOT(ISERROR(SEARCH("送货车型9.6米",L883)))</formula>
    </cfRule>
  </conditionalFormatting>
  <conditionalFormatting sqref="L887">
    <cfRule type="containsText" dxfId="1" priority="664" operator="between" text="送货车型9.6米">
      <formula>NOT(ISERROR(SEARCH("送货车型9.6米",L887)))</formula>
    </cfRule>
  </conditionalFormatting>
  <conditionalFormatting sqref="M887">
    <cfRule type="containsText" dxfId="1" priority="648" operator="between" text="送货车型9.6米">
      <formula>NOT(ISERROR(SEARCH("送货车型9.6米",M887)))</formula>
    </cfRule>
  </conditionalFormatting>
  <conditionalFormatting sqref="N887">
    <cfRule type="expression" dxfId="5" priority="647">
      <formula>N887&gt;0</formula>
    </cfRule>
  </conditionalFormatting>
  <conditionalFormatting sqref="M888">
    <cfRule type="containsText" dxfId="1" priority="634" operator="between" text="送货车型9.6米">
      <formula>NOT(ISERROR(SEARCH("送货车型9.6米",M888)))</formula>
    </cfRule>
  </conditionalFormatting>
  <conditionalFormatting sqref="N888">
    <cfRule type="containsText" dxfId="1" priority="646" operator="between" text="送货车型9.6米">
      <formula>NOT(ISERROR(SEARCH("送货车型9.6米",N888)))</formula>
    </cfRule>
  </conditionalFormatting>
  <conditionalFormatting sqref="M889">
    <cfRule type="containsText" dxfId="1" priority="633" operator="between" text="送货车型9.6米">
      <formula>NOT(ISERROR(SEARCH("送货车型9.6米",M889)))</formula>
    </cfRule>
  </conditionalFormatting>
  <conditionalFormatting sqref="N889">
    <cfRule type="containsText" dxfId="1" priority="645" operator="between" text="送货车型9.6米">
      <formula>NOT(ISERROR(SEARCH("送货车型9.6米",N889)))</formula>
    </cfRule>
  </conditionalFormatting>
  <conditionalFormatting sqref="M890">
    <cfRule type="containsText" dxfId="1" priority="632" operator="between" text="送货车型9.6米">
      <formula>NOT(ISERROR(SEARCH("送货车型9.6米",M890)))</formula>
    </cfRule>
  </conditionalFormatting>
  <conditionalFormatting sqref="N890">
    <cfRule type="containsText" dxfId="1" priority="644" operator="between" text="送货车型9.6米">
      <formula>NOT(ISERROR(SEARCH("送货车型9.6米",N890)))</formula>
    </cfRule>
  </conditionalFormatting>
  <conditionalFormatting sqref="M891">
    <cfRule type="containsText" dxfId="1" priority="631" operator="between" text="送货车型9.6米">
      <formula>NOT(ISERROR(SEARCH("送货车型9.6米",M891)))</formula>
    </cfRule>
  </conditionalFormatting>
  <conditionalFormatting sqref="N891">
    <cfRule type="containsText" dxfId="1" priority="643" operator="between" text="送货车型9.6米">
      <formula>NOT(ISERROR(SEARCH("送货车型9.6米",N891)))</formula>
    </cfRule>
  </conditionalFormatting>
  <conditionalFormatting sqref="M892">
    <cfRule type="containsText" dxfId="1" priority="630" operator="between" text="送货车型9.6米">
      <formula>NOT(ISERROR(SEARCH("送货车型9.6米",M892)))</formula>
    </cfRule>
  </conditionalFormatting>
  <conditionalFormatting sqref="N892">
    <cfRule type="containsText" dxfId="1" priority="642" operator="between" text="送货车型9.6米">
      <formula>NOT(ISERROR(SEARCH("送货车型9.6米",N892)))</formula>
    </cfRule>
  </conditionalFormatting>
  <conditionalFormatting sqref="N893">
    <cfRule type="containsText" dxfId="1" priority="641" operator="between" text="送货车型9.6米">
      <formula>NOT(ISERROR(SEARCH("送货车型9.6米",N893)))</formula>
    </cfRule>
  </conditionalFormatting>
  <conditionalFormatting sqref="L894">
    <cfRule type="containsText" dxfId="1" priority="663" operator="between" text="送货车型9.6米">
      <formula>NOT(ISERROR(SEARCH("送货车型9.6米",L894)))</formula>
    </cfRule>
  </conditionalFormatting>
  <conditionalFormatting sqref="N894">
    <cfRule type="containsText" dxfId="1" priority="662" operator="between" text="送货车型9.6米">
      <formula>NOT(ISERROR(SEARCH("送货车型9.6米",N894)))</formula>
    </cfRule>
  </conditionalFormatting>
  <conditionalFormatting sqref="N895">
    <cfRule type="containsText" dxfId="1" priority="661" operator="between" text="送货车型9.6米">
      <formula>NOT(ISERROR(SEARCH("送货车型9.6米",N895)))</formula>
    </cfRule>
  </conditionalFormatting>
  <conditionalFormatting sqref="N896">
    <cfRule type="containsText" dxfId="1" priority="660" operator="between" text="送货车型9.6米">
      <formula>NOT(ISERROR(SEARCH("送货车型9.6米",N896)))</formula>
    </cfRule>
  </conditionalFormatting>
  <conditionalFormatting sqref="N897">
    <cfRule type="containsText" dxfId="1" priority="659" operator="between" text="送货车型9.6米">
      <formula>NOT(ISERROR(SEARCH("送货车型9.6米",N897)))</formula>
    </cfRule>
  </conditionalFormatting>
  <conditionalFormatting sqref="N898">
    <cfRule type="containsText" dxfId="1" priority="658" operator="between" text="送货车型9.6米">
      <formula>NOT(ISERROR(SEARCH("送货车型9.6米",N898)))</formula>
    </cfRule>
  </conditionalFormatting>
  <conditionalFormatting sqref="N899">
    <cfRule type="containsText" dxfId="1" priority="657" operator="between" text="送货车型9.6米">
      <formula>NOT(ISERROR(SEARCH("送货车型9.6米",N899)))</formula>
    </cfRule>
  </conditionalFormatting>
  <conditionalFormatting sqref="C901">
    <cfRule type="timePeriod" dxfId="4" priority="624" timePeriod="yesterday">
      <formula>FLOOR(C901,1)=TODAY()-1</formula>
    </cfRule>
  </conditionalFormatting>
  <conditionalFormatting sqref="L901">
    <cfRule type="containsText" dxfId="1" priority="620" operator="between" text="送货车型9.6米">
      <formula>NOT(ISERROR(SEARCH("送货车型9.6米",L901)))</formula>
    </cfRule>
  </conditionalFormatting>
  <conditionalFormatting sqref="C902">
    <cfRule type="timePeriod" dxfId="4" priority="623" timePeriod="yesterday">
      <formula>FLOOR(C902,1)=TODAY()-1</formula>
    </cfRule>
  </conditionalFormatting>
  <conditionalFormatting sqref="C903">
    <cfRule type="timePeriod" dxfId="4" priority="622" timePeriod="yesterday">
      <formula>FLOOR(C903,1)=TODAY()-1</formula>
    </cfRule>
  </conditionalFormatting>
  <conditionalFormatting sqref="L905">
    <cfRule type="containsText" dxfId="1" priority="618" operator="between" text="送货车型9.6米">
      <formula>NOT(ISERROR(SEARCH("送货车型9.6米",L905)))</formula>
    </cfRule>
  </conditionalFormatting>
  <conditionalFormatting sqref="L908">
    <cfRule type="containsText" dxfId="1" priority="617" operator="between" text="送货车型9.6米">
      <formula>NOT(ISERROR(SEARCH("送货车型9.6米",L908)))</formula>
    </cfRule>
  </conditionalFormatting>
  <conditionalFormatting sqref="L911">
    <cfRule type="containsText" dxfId="1" priority="616" operator="between" text="送货车型9.6米">
      <formula>NOT(ISERROR(SEARCH("送货车型9.6米",L911)))</formula>
    </cfRule>
  </conditionalFormatting>
  <conditionalFormatting sqref="L917">
    <cfRule type="containsText" dxfId="1" priority="615" operator="between" text="送货车型9.6米">
      <formula>NOT(ISERROR(SEARCH("送货车型9.6米",L917)))</formula>
    </cfRule>
  </conditionalFormatting>
  <conditionalFormatting sqref="L918">
    <cfRule type="containsText" dxfId="1" priority="614" operator="between" text="送货车型9.6米">
      <formula>NOT(ISERROR(SEARCH("送货车型9.6米",L918)))</formula>
    </cfRule>
  </conditionalFormatting>
  <conditionalFormatting sqref="L923">
    <cfRule type="containsText" dxfId="1" priority="613" operator="between" text="送货车型9.6米">
      <formula>NOT(ISERROR(SEARCH("送货车型9.6米",L923)))</formula>
    </cfRule>
  </conditionalFormatting>
  <conditionalFormatting sqref="L951">
    <cfRule type="containsText" dxfId="1" priority="611" operator="between" text="送货车型9.6米">
      <formula>NOT(ISERROR(SEARCH("送货车型9.6米",L951)))</formula>
    </cfRule>
  </conditionalFormatting>
  <conditionalFormatting sqref="L955">
    <cfRule type="containsText" dxfId="1" priority="523" operator="between" text="送货车型9.6米">
      <formula>NOT(ISERROR(SEARCH("送货车型9.6米",L955)))</formula>
    </cfRule>
  </conditionalFormatting>
  <conditionalFormatting sqref="O955">
    <cfRule type="containsText" dxfId="1" priority="604" operator="between" text="送货车型9.6米">
      <formula>NOT(ISERROR(SEARCH("送货车型9.6米",O955)))</formula>
    </cfRule>
  </conditionalFormatting>
  <conditionalFormatting sqref="P955">
    <cfRule type="expression" dxfId="5" priority="563">
      <formula>P955&gt;0</formula>
    </cfRule>
  </conditionalFormatting>
  <conditionalFormatting sqref="O956">
    <cfRule type="containsText" dxfId="1" priority="603" operator="between" text="送货车型9.6米">
      <formula>NOT(ISERROR(SEARCH("送货车型9.6米",O956)))</formula>
    </cfRule>
  </conditionalFormatting>
  <conditionalFormatting sqref="P956">
    <cfRule type="expression" dxfId="5" priority="562">
      <formula>P956&gt;0</formula>
    </cfRule>
  </conditionalFormatting>
  <conditionalFormatting sqref="O957">
    <cfRule type="containsText" dxfId="1" priority="602" operator="between" text="送货车型9.6米">
      <formula>NOT(ISERROR(SEARCH("送货车型9.6米",O957)))</formula>
    </cfRule>
  </conditionalFormatting>
  <conditionalFormatting sqref="P957">
    <cfRule type="expression" dxfId="5" priority="561">
      <formula>P957&gt;0</formula>
    </cfRule>
  </conditionalFormatting>
  <conditionalFormatting sqref="O958">
    <cfRule type="containsText" dxfId="1" priority="601" operator="between" text="送货车型9.6米">
      <formula>NOT(ISERROR(SEARCH("送货车型9.6米",O958)))</formula>
    </cfRule>
  </conditionalFormatting>
  <conditionalFormatting sqref="P958">
    <cfRule type="expression" dxfId="5" priority="560">
      <formula>P958&gt;0</formula>
    </cfRule>
  </conditionalFormatting>
  <conditionalFormatting sqref="O959">
    <cfRule type="containsText" dxfId="1" priority="600" operator="between" text="送货车型9.6米">
      <formula>NOT(ISERROR(SEARCH("送货车型9.6米",O959)))</formula>
    </cfRule>
  </conditionalFormatting>
  <conditionalFormatting sqref="P959">
    <cfRule type="expression" dxfId="5" priority="559">
      <formula>P959&gt;0</formula>
    </cfRule>
  </conditionalFormatting>
  <conditionalFormatting sqref="O960">
    <cfRule type="containsText" dxfId="1" priority="599" operator="between" text="送货车型9.6米">
      <formula>NOT(ISERROR(SEARCH("送货车型9.6米",O960)))</formula>
    </cfRule>
  </conditionalFormatting>
  <conditionalFormatting sqref="P960">
    <cfRule type="expression" dxfId="5" priority="558">
      <formula>P960&gt;0</formula>
    </cfRule>
  </conditionalFormatting>
  <conditionalFormatting sqref="L961">
    <cfRule type="containsText" dxfId="1" priority="522" operator="between" text="送货车型9.6米">
      <formula>NOT(ISERROR(SEARCH("送货车型9.6米",L961)))</formula>
    </cfRule>
  </conditionalFormatting>
  <conditionalFormatting sqref="O961">
    <cfRule type="containsText" dxfId="1" priority="598" operator="between" text="送货车型9.6米">
      <formula>NOT(ISERROR(SEARCH("送货车型9.6米",O961)))</formula>
    </cfRule>
  </conditionalFormatting>
  <conditionalFormatting sqref="P961">
    <cfRule type="expression" dxfId="5" priority="557">
      <formula>P961&gt;0</formula>
    </cfRule>
  </conditionalFormatting>
  <conditionalFormatting sqref="O962">
    <cfRule type="containsText" dxfId="1" priority="597" operator="between" text="送货车型9.6米">
      <formula>NOT(ISERROR(SEARCH("送货车型9.6米",O962)))</formula>
    </cfRule>
  </conditionalFormatting>
  <conditionalFormatting sqref="P962">
    <cfRule type="expression" dxfId="5" priority="556">
      <formula>P962&gt;0</formula>
    </cfRule>
  </conditionalFormatting>
  <conditionalFormatting sqref="O963">
    <cfRule type="containsText" dxfId="1" priority="596" operator="between" text="送货车型9.6米">
      <formula>NOT(ISERROR(SEARCH("送货车型9.6米",O963)))</formula>
    </cfRule>
  </conditionalFormatting>
  <conditionalFormatting sqref="P963">
    <cfRule type="expression" dxfId="5" priority="555">
      <formula>P963&gt;0</formula>
    </cfRule>
  </conditionalFormatting>
  <conditionalFormatting sqref="L964">
    <cfRule type="containsText" dxfId="1" priority="521" operator="between" text="送货车型9.6米">
      <formula>NOT(ISERROR(SEARCH("送货车型9.6米",L964)))</formula>
    </cfRule>
  </conditionalFormatting>
  <conditionalFormatting sqref="O964">
    <cfRule type="containsText" dxfId="1" priority="595" operator="between" text="送货车型9.6米">
      <formula>NOT(ISERROR(SEARCH("送货车型9.6米",O964)))</formula>
    </cfRule>
  </conditionalFormatting>
  <conditionalFormatting sqref="P964">
    <cfRule type="expression" dxfId="5" priority="554">
      <formula>P964&gt;0</formula>
    </cfRule>
  </conditionalFormatting>
  <conditionalFormatting sqref="O965">
    <cfRule type="containsText" dxfId="1" priority="594" operator="between" text="送货车型9.6米">
      <formula>NOT(ISERROR(SEARCH("送货车型9.6米",O965)))</formula>
    </cfRule>
  </conditionalFormatting>
  <conditionalFormatting sqref="P965">
    <cfRule type="expression" dxfId="5" priority="553">
      <formula>P965&gt;0</formula>
    </cfRule>
  </conditionalFormatting>
  <conditionalFormatting sqref="O966">
    <cfRule type="containsText" dxfId="1" priority="593" operator="between" text="送货车型9.6米">
      <formula>NOT(ISERROR(SEARCH("送货车型9.6米",O966)))</formula>
    </cfRule>
  </conditionalFormatting>
  <conditionalFormatting sqref="P966">
    <cfRule type="expression" dxfId="5" priority="552">
      <formula>P966&gt;0</formula>
    </cfRule>
  </conditionalFormatting>
  <conditionalFormatting sqref="O967">
    <cfRule type="containsText" dxfId="1" priority="592" operator="between" text="送货车型9.6米">
      <formula>NOT(ISERROR(SEARCH("送货车型9.6米",O967)))</formula>
    </cfRule>
  </conditionalFormatting>
  <conditionalFormatting sqref="L968">
    <cfRule type="containsText" dxfId="1" priority="520" operator="between" text="送货车型9.6米">
      <formula>NOT(ISERROR(SEARCH("送货车型9.6米",L968)))</formula>
    </cfRule>
  </conditionalFormatting>
  <conditionalFormatting sqref="O968">
    <cfRule type="containsText" dxfId="1" priority="591" operator="between" text="送货车型9.6米">
      <formula>NOT(ISERROR(SEARCH("送货车型9.6米",O968)))</formula>
    </cfRule>
  </conditionalFormatting>
  <conditionalFormatting sqref="L969">
    <cfRule type="containsText" dxfId="1" priority="519" operator="between" text="送货车型9.6米">
      <formula>NOT(ISERROR(SEARCH("送货车型9.6米",L969)))</formula>
    </cfRule>
  </conditionalFormatting>
  <conditionalFormatting sqref="O969">
    <cfRule type="containsText" dxfId="1" priority="590" operator="between" text="送货车型9.6米">
      <formula>NOT(ISERROR(SEARCH("送货车型9.6米",O969)))</formula>
    </cfRule>
  </conditionalFormatting>
  <conditionalFormatting sqref="O970">
    <cfRule type="containsText" dxfId="1" priority="589" operator="between" text="送货车型9.6米">
      <formula>NOT(ISERROR(SEARCH("送货车型9.6米",O970)))</formula>
    </cfRule>
  </conditionalFormatting>
  <conditionalFormatting sqref="O971">
    <cfRule type="containsText" dxfId="1" priority="588" operator="between" text="送货车型9.6米">
      <formula>NOT(ISERROR(SEARCH("送货车型9.6米",O971)))</formula>
    </cfRule>
  </conditionalFormatting>
  <conditionalFormatting sqref="L972">
    <cfRule type="containsText" dxfId="1" priority="518" operator="between" text="送货车型9.6米">
      <formula>NOT(ISERROR(SEARCH("送货车型9.6米",L972)))</formula>
    </cfRule>
  </conditionalFormatting>
  <conditionalFormatting sqref="O972">
    <cfRule type="containsText" dxfId="1" priority="587" operator="between" text="送货车型9.6米">
      <formula>NOT(ISERROR(SEARCH("送货车型9.6米",O972)))</formula>
    </cfRule>
  </conditionalFormatting>
  <conditionalFormatting sqref="O973">
    <cfRule type="containsText" dxfId="1" priority="586" operator="between" text="送货车型9.6米">
      <formula>NOT(ISERROR(SEARCH("送货车型9.6米",O973)))</formula>
    </cfRule>
  </conditionalFormatting>
  <conditionalFormatting sqref="O974">
    <cfRule type="containsText" dxfId="1" priority="585" operator="between" text="送货车型9.6米">
      <formula>NOT(ISERROR(SEARCH("送货车型9.6米",O974)))</formula>
    </cfRule>
  </conditionalFormatting>
  <conditionalFormatting sqref="O975">
    <cfRule type="containsText" dxfId="1" priority="584" operator="between" text="送货车型9.6米">
      <formula>NOT(ISERROR(SEARCH("送货车型9.6米",O975)))</formula>
    </cfRule>
  </conditionalFormatting>
  <conditionalFormatting sqref="L976">
    <cfRule type="containsText" dxfId="1" priority="517" operator="between" text="送货车型9.6米">
      <formula>NOT(ISERROR(SEARCH("送货车型9.6米",L976)))</formula>
    </cfRule>
  </conditionalFormatting>
  <conditionalFormatting sqref="O976">
    <cfRule type="containsText" dxfId="1" priority="583" operator="between" text="送货车型9.6米">
      <formula>NOT(ISERROR(SEARCH("送货车型9.6米",O976)))</formula>
    </cfRule>
  </conditionalFormatting>
  <conditionalFormatting sqref="O977">
    <cfRule type="containsText" dxfId="1" priority="582" operator="between" text="送货车型9.6米">
      <formula>NOT(ISERROR(SEARCH("送货车型9.6米",O977)))</formula>
    </cfRule>
  </conditionalFormatting>
  <conditionalFormatting sqref="O978">
    <cfRule type="containsText" dxfId="1" priority="581" operator="between" text="送货车型9.6米">
      <formula>NOT(ISERROR(SEARCH("送货车型9.6米",O978)))</formula>
    </cfRule>
  </conditionalFormatting>
  <conditionalFormatting sqref="O979">
    <cfRule type="containsText" dxfId="1" priority="580" operator="between" text="送货车型9.6米">
      <formula>NOT(ISERROR(SEARCH("送货车型9.6米",O979)))</formula>
    </cfRule>
  </conditionalFormatting>
  <conditionalFormatting sqref="O980">
    <cfRule type="containsText" dxfId="1" priority="579" operator="between" text="送货车型9.6米">
      <formula>NOT(ISERROR(SEARCH("送货车型9.6米",O980)))</formula>
    </cfRule>
  </conditionalFormatting>
  <conditionalFormatting sqref="L981">
    <cfRule type="containsText" dxfId="1" priority="516" operator="between" text="送货车型9.6米">
      <formula>NOT(ISERROR(SEARCH("送货车型9.6米",L981)))</formula>
    </cfRule>
  </conditionalFormatting>
  <conditionalFormatting sqref="O981">
    <cfRule type="containsText" dxfId="1" priority="578" operator="between" text="送货车型9.6米">
      <formula>NOT(ISERROR(SEARCH("送货车型9.6米",O981)))</formula>
    </cfRule>
  </conditionalFormatting>
  <conditionalFormatting sqref="O982">
    <cfRule type="containsText" dxfId="1" priority="577" operator="between" text="送货车型9.6米">
      <formula>NOT(ISERROR(SEARCH("送货车型9.6米",O982)))</formula>
    </cfRule>
  </conditionalFormatting>
  <conditionalFormatting sqref="O983">
    <cfRule type="containsText" dxfId="1" priority="576" operator="between" text="送货车型9.6米">
      <formula>NOT(ISERROR(SEARCH("送货车型9.6米",O983)))</formula>
    </cfRule>
  </conditionalFormatting>
  <conditionalFormatting sqref="O984">
    <cfRule type="containsText" dxfId="1" priority="575" operator="between" text="送货车型9.6米">
      <formula>NOT(ISERROR(SEARCH("送货车型9.6米",O984)))</formula>
    </cfRule>
  </conditionalFormatting>
  <conditionalFormatting sqref="O985">
    <cfRule type="containsText" dxfId="1" priority="574" operator="between" text="送货车型9.6米">
      <formula>NOT(ISERROR(SEARCH("送货车型9.6米",O985)))</formula>
    </cfRule>
  </conditionalFormatting>
  <conditionalFormatting sqref="O986">
    <cfRule type="containsText" dxfId="1" priority="573" operator="between" text="送货车型9.6米">
      <formula>NOT(ISERROR(SEARCH("送货车型9.6米",O986)))</formula>
    </cfRule>
  </conditionalFormatting>
  <conditionalFormatting sqref="L987">
    <cfRule type="containsText" dxfId="1" priority="515" operator="between" text="送货车型9.6米">
      <formula>NOT(ISERROR(SEARCH("送货车型9.6米",L987)))</formula>
    </cfRule>
  </conditionalFormatting>
  <conditionalFormatting sqref="O987">
    <cfRule type="containsText" dxfId="1" priority="572" operator="between" text="送货车型9.6米">
      <formula>NOT(ISERROR(SEARCH("送货车型9.6米",O987)))</formula>
    </cfRule>
  </conditionalFormatting>
  <conditionalFormatting sqref="O988">
    <cfRule type="containsText" dxfId="1" priority="571" operator="between" text="送货车型9.6米">
      <formula>NOT(ISERROR(SEARCH("送货车型9.6米",O988)))</formula>
    </cfRule>
  </conditionalFormatting>
  <conditionalFormatting sqref="O989">
    <cfRule type="containsText" dxfId="1" priority="570" operator="between" text="送货车型9.6米">
      <formula>NOT(ISERROR(SEARCH("送货车型9.6米",O989)))</formula>
    </cfRule>
  </conditionalFormatting>
  <conditionalFormatting sqref="O990">
    <cfRule type="containsText" dxfId="1" priority="569" operator="between" text="送货车型9.6米">
      <formula>NOT(ISERROR(SEARCH("送货车型9.6米",O990)))</formula>
    </cfRule>
  </conditionalFormatting>
  <conditionalFormatting sqref="L991">
    <cfRule type="containsText" dxfId="1" priority="514" operator="between" text="送货车型9.6米">
      <formula>NOT(ISERROR(SEARCH("送货车型9.6米",L991)))</formula>
    </cfRule>
  </conditionalFormatting>
  <conditionalFormatting sqref="O991">
    <cfRule type="containsText" dxfId="1" priority="568" operator="between" text="送货车型9.6米">
      <formula>NOT(ISERROR(SEARCH("送货车型9.6米",O991)))</formula>
    </cfRule>
  </conditionalFormatting>
  <conditionalFormatting sqref="O992">
    <cfRule type="containsText" dxfId="1" priority="567" operator="between" text="送货车型9.6米">
      <formula>NOT(ISERROR(SEARCH("送货车型9.6米",O992)))</formula>
    </cfRule>
  </conditionalFormatting>
  <conditionalFormatting sqref="O993">
    <cfRule type="containsText" dxfId="1" priority="566" operator="between" text="送货车型9.6米">
      <formula>NOT(ISERROR(SEARCH("送货车型9.6米",O993)))</formula>
    </cfRule>
  </conditionalFormatting>
  <conditionalFormatting sqref="L995">
    <cfRule type="containsText" dxfId="1" priority="513" operator="between" text="送货车型9.6米">
      <formula>NOT(ISERROR(SEARCH("送货车型9.6米",L995)))</formula>
    </cfRule>
  </conditionalFormatting>
  <conditionalFormatting sqref="L996">
    <cfRule type="containsText" dxfId="1" priority="307" operator="between" text="送货车型9.6米">
      <formula>NOT(ISERROR(SEARCH("送货车型9.6米",L996)))</formula>
    </cfRule>
  </conditionalFormatting>
  <conditionalFormatting sqref="O996">
    <cfRule type="containsText" dxfId="1" priority="306" operator="between" text="送货车型9.6米">
      <formula>NOT(ISERROR(SEARCH("送货车型9.6米",O996)))</formula>
    </cfRule>
  </conditionalFormatting>
  <conditionalFormatting sqref="P996">
    <cfRule type="expression" dxfId="5" priority="305">
      <formula>P996&gt;0</formula>
    </cfRule>
  </conditionalFormatting>
  <conditionalFormatting sqref="L998:O998">
    <cfRule type="containsText" dxfId="1" priority="316" operator="between" text="送货车型9.6米">
      <formula>NOT(ISERROR(SEARCH("送货车型9.6米",L998)))</formula>
    </cfRule>
  </conditionalFormatting>
  <conditionalFormatting sqref="P998">
    <cfRule type="expression" dxfId="5" priority="315">
      <formula>P998&gt;0</formula>
    </cfRule>
  </conditionalFormatting>
  <conditionalFormatting sqref="L1002">
    <cfRule type="containsText" dxfId="1" priority="296" operator="between" text="送货车型9.6米">
      <formula>NOT(ISERROR(SEARCH("送货车型9.6米",L1002)))</formula>
    </cfRule>
  </conditionalFormatting>
  <conditionalFormatting sqref="L1004">
    <cfRule type="containsText" dxfId="1" priority="297" operator="between" text="送货车型9.6米">
      <formula>NOT(ISERROR(SEARCH("送货车型9.6米",L1004)))</formula>
    </cfRule>
  </conditionalFormatting>
  <conditionalFormatting sqref="L1006">
    <cfRule type="containsText" dxfId="1" priority="301" operator="between" text="送货车型9.6米">
      <formula>NOT(ISERROR(SEARCH("送货车型9.6米",L1006)))</formula>
    </cfRule>
  </conditionalFormatting>
  <conditionalFormatting sqref="L1008">
    <cfRule type="containsText" dxfId="1" priority="300" operator="between" text="送货车型9.6米">
      <formula>NOT(ISERROR(SEARCH("送货车型9.6米",L1008)))</formula>
    </cfRule>
  </conditionalFormatting>
  <conditionalFormatting sqref="L1012">
    <cfRule type="containsText" dxfId="1" priority="299" operator="between" text="送货车型9.6米">
      <formula>NOT(ISERROR(SEARCH("送货车型9.6米",L1012)))</formula>
    </cfRule>
  </conditionalFormatting>
  <conditionalFormatting sqref="L1017">
    <cfRule type="containsText" dxfId="1" priority="298" operator="between" text="送货车型9.6米">
      <formula>NOT(ISERROR(SEARCH("送货车型9.6米",L1017)))</formula>
    </cfRule>
  </conditionalFormatting>
  <conditionalFormatting sqref="C1028">
    <cfRule type="timePeriod" dxfId="4" priority="264" timePeriod="yesterday">
      <formula>FLOOR(C1028,1)=TODAY()-1</formula>
    </cfRule>
  </conditionalFormatting>
  <conditionalFormatting sqref="L1028">
    <cfRule type="containsText" dxfId="1" priority="276" operator="between" text="送货车型9.6米">
      <formula>NOT(ISERROR(SEARCH("送货车型9.6米",L1028)))</formula>
    </cfRule>
  </conditionalFormatting>
  <conditionalFormatting sqref="O1028">
    <cfRule type="containsText" dxfId="1" priority="223" operator="between" text="送货车型9.6米">
      <formula>NOT(ISERROR(SEARCH("送货车型9.6米",O1028)))</formula>
    </cfRule>
  </conditionalFormatting>
  <conditionalFormatting sqref="P1028">
    <cfRule type="expression" dxfId="5" priority="182">
      <formula>P1028&gt;0</formula>
    </cfRule>
  </conditionalFormatting>
  <conditionalFormatting sqref="O1029">
    <cfRule type="containsText" dxfId="1" priority="222" operator="between" text="送货车型9.6米">
      <formula>NOT(ISERROR(SEARCH("送货车型9.6米",O1029)))</formula>
    </cfRule>
  </conditionalFormatting>
  <conditionalFormatting sqref="P1029">
    <cfRule type="expression" dxfId="5" priority="181">
      <formula>P1029&gt;0</formula>
    </cfRule>
  </conditionalFormatting>
  <conditionalFormatting sqref="O1030">
    <cfRule type="containsText" dxfId="1" priority="221" operator="between" text="送货车型9.6米">
      <formula>NOT(ISERROR(SEARCH("送货车型9.6米",O1030)))</formula>
    </cfRule>
  </conditionalFormatting>
  <conditionalFormatting sqref="P1030">
    <cfRule type="expression" dxfId="5" priority="180">
      <formula>P1030&gt;0</formula>
    </cfRule>
  </conditionalFormatting>
  <conditionalFormatting sqref="O1031">
    <cfRule type="containsText" dxfId="1" priority="220" operator="between" text="送货车型9.6米">
      <formula>NOT(ISERROR(SEARCH("送货车型9.6米",O1031)))</formula>
    </cfRule>
  </conditionalFormatting>
  <conditionalFormatting sqref="P1031">
    <cfRule type="expression" dxfId="5" priority="179">
      <formula>P1031&gt;0</formula>
    </cfRule>
  </conditionalFormatting>
  <conditionalFormatting sqref="L1032">
    <cfRule type="containsText" dxfId="1" priority="275" operator="between" text="送货车型9.6米">
      <formula>NOT(ISERROR(SEARCH("送货车型9.6米",L1032)))</formula>
    </cfRule>
  </conditionalFormatting>
  <conditionalFormatting sqref="O1032">
    <cfRule type="containsText" dxfId="1" priority="219" operator="between" text="送货车型9.6米">
      <formula>NOT(ISERROR(SEARCH("送货车型9.6米",O1032)))</formula>
    </cfRule>
  </conditionalFormatting>
  <conditionalFormatting sqref="P1032">
    <cfRule type="expression" dxfId="5" priority="178">
      <formula>P1032&gt;0</formula>
    </cfRule>
  </conditionalFormatting>
  <conditionalFormatting sqref="O1033">
    <cfRule type="containsText" dxfId="1" priority="218" operator="between" text="送货车型9.6米">
      <formula>NOT(ISERROR(SEARCH("送货车型9.6米",O1033)))</formula>
    </cfRule>
  </conditionalFormatting>
  <conditionalFormatting sqref="P1033">
    <cfRule type="expression" dxfId="5" priority="177">
      <formula>P1033&gt;0</formula>
    </cfRule>
  </conditionalFormatting>
  <conditionalFormatting sqref="L1034">
    <cfRule type="containsText" dxfId="1" priority="274" operator="between" text="送货车型9.6米">
      <formula>NOT(ISERROR(SEARCH("送货车型9.6米",L1034)))</formula>
    </cfRule>
  </conditionalFormatting>
  <conditionalFormatting sqref="O1034">
    <cfRule type="containsText" dxfId="1" priority="217" operator="between" text="送货车型9.6米">
      <formula>NOT(ISERROR(SEARCH("送货车型9.6米",O1034)))</formula>
    </cfRule>
  </conditionalFormatting>
  <conditionalFormatting sqref="P1034">
    <cfRule type="expression" dxfId="5" priority="176">
      <formula>P1034&gt;0</formula>
    </cfRule>
  </conditionalFormatting>
  <conditionalFormatting sqref="O1035">
    <cfRule type="containsText" dxfId="1" priority="216" operator="between" text="送货车型9.6米">
      <formula>NOT(ISERROR(SEARCH("送货车型9.6米",O1035)))</formula>
    </cfRule>
  </conditionalFormatting>
  <conditionalFormatting sqref="P1035">
    <cfRule type="expression" dxfId="5" priority="175">
      <formula>P1035&gt;0</formula>
    </cfRule>
  </conditionalFormatting>
  <conditionalFormatting sqref="O1036">
    <cfRule type="containsText" dxfId="1" priority="215" operator="between" text="送货车型9.6米">
      <formula>NOT(ISERROR(SEARCH("送货车型9.6米",O1036)))</formula>
    </cfRule>
  </conditionalFormatting>
  <conditionalFormatting sqref="P1036">
    <cfRule type="expression" dxfId="5" priority="174">
      <formula>P1036&gt;0</formula>
    </cfRule>
  </conditionalFormatting>
  <conditionalFormatting sqref="C1037">
    <cfRule type="timePeriod" dxfId="4" priority="255" timePeriod="yesterday">
      <formula>FLOOR(C1037,1)=TODAY()-1</formula>
    </cfRule>
  </conditionalFormatting>
  <conditionalFormatting sqref="O1037">
    <cfRule type="containsText" dxfId="1" priority="214" operator="between" text="送货车型9.6米">
      <formula>NOT(ISERROR(SEARCH("送货车型9.6米",O1037)))</formula>
    </cfRule>
  </conditionalFormatting>
  <conditionalFormatting sqref="P1037">
    <cfRule type="expression" dxfId="5" priority="173">
      <formula>P1037&gt;0</formula>
    </cfRule>
  </conditionalFormatting>
  <conditionalFormatting sqref="O1038">
    <cfRule type="containsText" dxfId="1" priority="213" operator="between" text="送货车型9.6米">
      <formula>NOT(ISERROR(SEARCH("送货车型9.6米",O1038)))</formula>
    </cfRule>
  </conditionalFormatting>
  <conditionalFormatting sqref="P1038">
    <cfRule type="expression" dxfId="5" priority="172">
      <formula>P1038&gt;0</formula>
    </cfRule>
  </conditionalFormatting>
  <conditionalFormatting sqref="O1039">
    <cfRule type="containsText" dxfId="1" priority="212" operator="between" text="送货车型9.6米">
      <formula>NOT(ISERROR(SEARCH("送货车型9.6米",O1039)))</formula>
    </cfRule>
  </conditionalFormatting>
  <conditionalFormatting sqref="P1039">
    <cfRule type="expression" dxfId="5" priority="171">
      <formula>P1039&gt;0</formula>
    </cfRule>
  </conditionalFormatting>
  <conditionalFormatting sqref="O1040">
    <cfRule type="containsText" dxfId="1" priority="211" operator="between" text="送货车型9.6米">
      <formula>NOT(ISERROR(SEARCH("送货车型9.6米",O1040)))</formula>
    </cfRule>
  </conditionalFormatting>
  <conditionalFormatting sqref="P1040">
    <cfRule type="expression" dxfId="5" priority="170">
      <formula>P1040&gt;0</formula>
    </cfRule>
  </conditionalFormatting>
  <conditionalFormatting sqref="L1041">
    <cfRule type="containsText" dxfId="1" priority="273" operator="between" text="送货车型9.6米">
      <formula>NOT(ISERROR(SEARCH("送货车型9.6米",L1041)))</formula>
    </cfRule>
  </conditionalFormatting>
  <conditionalFormatting sqref="O1041">
    <cfRule type="containsText" dxfId="1" priority="210" operator="between" text="送货车型9.6米">
      <formula>NOT(ISERROR(SEARCH("送货车型9.6米",O1041)))</formula>
    </cfRule>
  </conditionalFormatting>
  <conditionalFormatting sqref="P1041">
    <cfRule type="expression" dxfId="5" priority="169">
      <formula>P1041&gt;0</formula>
    </cfRule>
  </conditionalFormatting>
  <conditionalFormatting sqref="O1042">
    <cfRule type="containsText" dxfId="1" priority="209" operator="between" text="送货车型9.6米">
      <formula>NOT(ISERROR(SEARCH("送货车型9.6米",O1042)))</formula>
    </cfRule>
  </conditionalFormatting>
  <conditionalFormatting sqref="P1042">
    <cfRule type="expression" dxfId="5" priority="168">
      <formula>P1042&gt;0</formula>
    </cfRule>
  </conditionalFormatting>
  <conditionalFormatting sqref="O1043">
    <cfRule type="containsText" dxfId="1" priority="208" operator="between" text="送货车型9.6米">
      <formula>NOT(ISERROR(SEARCH("送货车型9.6米",O1043)))</formula>
    </cfRule>
  </conditionalFormatting>
  <conditionalFormatting sqref="P1043">
    <cfRule type="expression" dxfId="5" priority="167">
      <formula>P1043&gt;0</formula>
    </cfRule>
  </conditionalFormatting>
  <conditionalFormatting sqref="O1044">
    <cfRule type="containsText" dxfId="1" priority="207" operator="between" text="送货车型9.6米">
      <formula>NOT(ISERROR(SEARCH("送货车型9.6米",O1044)))</formula>
    </cfRule>
  </conditionalFormatting>
  <conditionalFormatting sqref="P1044">
    <cfRule type="expression" dxfId="5" priority="166">
      <formula>P1044&gt;0</formula>
    </cfRule>
  </conditionalFormatting>
  <conditionalFormatting sqref="C1045">
    <cfRule type="timePeriod" dxfId="4" priority="247" timePeriod="yesterday">
      <formula>FLOOR(C1045,1)=TODAY()-1</formula>
    </cfRule>
  </conditionalFormatting>
  <conditionalFormatting sqref="L1045">
    <cfRule type="containsText" dxfId="1" priority="272" operator="between" text="送货车型9.6米">
      <formula>NOT(ISERROR(SEARCH("送货车型9.6米",L1045)))</formula>
    </cfRule>
  </conditionalFormatting>
  <conditionalFormatting sqref="O1045">
    <cfRule type="containsText" dxfId="1" priority="206" operator="between" text="送货车型9.6米">
      <formula>NOT(ISERROR(SEARCH("送货车型9.6米",O1045)))</formula>
    </cfRule>
  </conditionalFormatting>
  <conditionalFormatting sqref="P1045">
    <cfRule type="expression" dxfId="5" priority="165">
      <formula>P1045&gt;0</formula>
    </cfRule>
  </conditionalFormatting>
  <conditionalFormatting sqref="C1046">
    <cfRule type="timePeriod" dxfId="4" priority="246" timePeriod="yesterday">
      <formula>FLOOR(C1046,1)=TODAY()-1</formula>
    </cfRule>
  </conditionalFormatting>
  <conditionalFormatting sqref="O1046">
    <cfRule type="containsText" dxfId="1" priority="205" operator="between" text="送货车型9.6米">
      <formula>NOT(ISERROR(SEARCH("送货车型9.6米",O1046)))</formula>
    </cfRule>
  </conditionalFormatting>
  <conditionalFormatting sqref="P1046">
    <cfRule type="expression" dxfId="5" priority="164">
      <formula>P1046&gt;0</formula>
    </cfRule>
  </conditionalFormatting>
  <conditionalFormatting sqref="C1047">
    <cfRule type="timePeriod" dxfId="4" priority="245" timePeriod="yesterday">
      <formula>FLOOR(C1047,1)=TODAY()-1</formula>
    </cfRule>
  </conditionalFormatting>
  <conditionalFormatting sqref="O1047">
    <cfRule type="containsText" dxfId="1" priority="204" operator="between" text="送货车型9.6米">
      <formula>NOT(ISERROR(SEARCH("送货车型9.6米",O1047)))</formula>
    </cfRule>
  </conditionalFormatting>
  <conditionalFormatting sqref="P1047">
    <cfRule type="expression" dxfId="5" priority="163">
      <formula>P1047&gt;0</formula>
    </cfRule>
  </conditionalFormatting>
  <conditionalFormatting sqref="C1048">
    <cfRule type="timePeriod" dxfId="4" priority="244" timePeriod="yesterday">
      <formula>FLOOR(C1048,1)=TODAY()-1</formula>
    </cfRule>
  </conditionalFormatting>
  <conditionalFormatting sqref="O1048">
    <cfRule type="containsText" dxfId="1" priority="203" operator="between" text="送货车型9.6米">
      <formula>NOT(ISERROR(SEARCH("送货车型9.6米",O1048)))</formula>
    </cfRule>
  </conditionalFormatting>
  <conditionalFormatting sqref="P1048">
    <cfRule type="expression" dxfId="5" priority="162">
      <formula>P1048&gt;0</formula>
    </cfRule>
  </conditionalFormatting>
  <conditionalFormatting sqref="C1049">
    <cfRule type="timePeriod" dxfId="4" priority="243" timePeriod="yesterday">
      <formula>FLOOR(C1049,1)=TODAY()-1</formula>
    </cfRule>
  </conditionalFormatting>
  <conditionalFormatting sqref="O1049">
    <cfRule type="containsText" dxfId="1" priority="202" operator="between" text="送货车型9.6米">
      <formula>NOT(ISERROR(SEARCH("送货车型9.6米",O1049)))</formula>
    </cfRule>
  </conditionalFormatting>
  <conditionalFormatting sqref="P1049">
    <cfRule type="expression" dxfId="5" priority="161">
      <formula>P1049&gt;0</formula>
    </cfRule>
  </conditionalFormatting>
  <conditionalFormatting sqref="L1050">
    <cfRule type="containsText" dxfId="1" priority="271" operator="between" text="送货车型9.6米">
      <formula>NOT(ISERROR(SEARCH("送货车型9.6米",L1050)))</formula>
    </cfRule>
  </conditionalFormatting>
  <conditionalFormatting sqref="O1050">
    <cfRule type="containsText" dxfId="1" priority="201" operator="between" text="送货车型9.6米">
      <formula>NOT(ISERROR(SEARCH("送货车型9.6米",O1050)))</formula>
    </cfRule>
  </conditionalFormatting>
  <conditionalFormatting sqref="P1050">
    <cfRule type="expression" dxfId="5" priority="160">
      <formula>P1050&gt;0</formula>
    </cfRule>
  </conditionalFormatting>
  <conditionalFormatting sqref="O1051">
    <cfRule type="containsText" dxfId="1" priority="200" operator="between" text="送货车型9.6米">
      <formula>NOT(ISERROR(SEARCH("送货车型9.6米",O1051)))</formula>
    </cfRule>
  </conditionalFormatting>
  <conditionalFormatting sqref="P1051">
    <cfRule type="expression" dxfId="5" priority="159">
      <formula>P1051&gt;0</formula>
    </cfRule>
  </conditionalFormatting>
  <conditionalFormatting sqref="O1052">
    <cfRule type="containsText" dxfId="1" priority="199" operator="between" text="送货车型9.6米">
      <formula>NOT(ISERROR(SEARCH("送货车型9.6米",O1052)))</formula>
    </cfRule>
  </conditionalFormatting>
  <conditionalFormatting sqref="P1052">
    <cfRule type="expression" dxfId="5" priority="158">
      <formula>P1052&gt;0</formula>
    </cfRule>
  </conditionalFormatting>
  <conditionalFormatting sqref="O1053">
    <cfRule type="containsText" dxfId="1" priority="198" operator="between" text="送货车型9.6米">
      <formula>NOT(ISERROR(SEARCH("送货车型9.6米",O1053)))</formula>
    </cfRule>
  </conditionalFormatting>
  <conditionalFormatting sqref="P1053">
    <cfRule type="expression" dxfId="5" priority="157">
      <formula>P1053&gt;0</formula>
    </cfRule>
  </conditionalFormatting>
  <conditionalFormatting sqref="L1054">
    <cfRule type="containsText" dxfId="1" priority="270" operator="between" text="送货车型9.6米">
      <formula>NOT(ISERROR(SEARCH("送货车型9.6米",L1054)))</formula>
    </cfRule>
  </conditionalFormatting>
  <conditionalFormatting sqref="O1054">
    <cfRule type="containsText" dxfId="1" priority="197" operator="between" text="送货车型9.6米">
      <formula>NOT(ISERROR(SEARCH("送货车型9.6米",O1054)))</formula>
    </cfRule>
  </conditionalFormatting>
  <conditionalFormatting sqref="P1054">
    <cfRule type="expression" dxfId="5" priority="156">
      <formula>P1054&gt;0</formula>
    </cfRule>
  </conditionalFormatting>
  <conditionalFormatting sqref="O1055">
    <cfRule type="containsText" dxfId="1" priority="196" operator="between" text="送货车型9.6米">
      <formula>NOT(ISERROR(SEARCH("送货车型9.6米",O1055)))</formula>
    </cfRule>
  </conditionalFormatting>
  <conditionalFormatting sqref="P1055">
    <cfRule type="expression" dxfId="5" priority="155">
      <formula>P1055&gt;0</formula>
    </cfRule>
  </conditionalFormatting>
  <conditionalFormatting sqref="L1056">
    <cfRule type="containsText" dxfId="1" priority="269" operator="between" text="送货车型9.6米">
      <formula>NOT(ISERROR(SEARCH("送货车型9.6米",L1056)))</formula>
    </cfRule>
  </conditionalFormatting>
  <conditionalFormatting sqref="O1056">
    <cfRule type="containsText" dxfId="1" priority="195" operator="between" text="送货车型9.6米">
      <formula>NOT(ISERROR(SEARCH("送货车型9.6米",O1056)))</formula>
    </cfRule>
  </conditionalFormatting>
  <conditionalFormatting sqref="P1056">
    <cfRule type="expression" dxfId="5" priority="154">
      <formula>P1056&gt;0</formula>
    </cfRule>
  </conditionalFormatting>
  <conditionalFormatting sqref="O1057">
    <cfRule type="containsText" dxfId="1" priority="194" operator="between" text="送货车型9.6米">
      <formula>NOT(ISERROR(SEARCH("送货车型9.6米",O1057)))</formula>
    </cfRule>
  </conditionalFormatting>
  <conditionalFormatting sqref="P1057">
    <cfRule type="expression" dxfId="5" priority="153">
      <formula>P1057&gt;0</formula>
    </cfRule>
  </conditionalFormatting>
  <conditionalFormatting sqref="O1058">
    <cfRule type="containsText" dxfId="1" priority="193" operator="between" text="送货车型9.6米">
      <formula>NOT(ISERROR(SEARCH("送货车型9.6米",O1058)))</formula>
    </cfRule>
  </conditionalFormatting>
  <conditionalFormatting sqref="P1058">
    <cfRule type="expression" dxfId="5" priority="152">
      <formula>P1058&gt;0</formula>
    </cfRule>
  </conditionalFormatting>
  <conditionalFormatting sqref="L1059">
    <cfRule type="containsText" dxfId="1" priority="268" operator="between" text="送货车型9.6米">
      <formula>NOT(ISERROR(SEARCH("送货车型9.6米",L1059)))</formula>
    </cfRule>
  </conditionalFormatting>
  <conditionalFormatting sqref="O1059">
    <cfRule type="containsText" dxfId="1" priority="192" operator="between" text="送货车型9.6米">
      <formula>NOT(ISERROR(SEARCH("送货车型9.6米",O1059)))</formula>
    </cfRule>
  </conditionalFormatting>
  <conditionalFormatting sqref="P1059">
    <cfRule type="expression" dxfId="5" priority="151">
      <formula>P1059&gt;0</formula>
    </cfRule>
  </conditionalFormatting>
  <conditionalFormatting sqref="O1060">
    <cfRule type="containsText" dxfId="1" priority="191" operator="between" text="送货车型9.6米">
      <formula>NOT(ISERROR(SEARCH("送货车型9.6米",O1060)))</formula>
    </cfRule>
  </conditionalFormatting>
  <conditionalFormatting sqref="P1060">
    <cfRule type="expression" dxfId="5" priority="150">
      <formula>P1060&gt;0</formula>
    </cfRule>
  </conditionalFormatting>
  <conditionalFormatting sqref="O1061">
    <cfRule type="containsText" dxfId="1" priority="190" operator="between" text="送货车型9.6米">
      <formula>NOT(ISERROR(SEARCH("送货车型9.6米",O1061)))</formula>
    </cfRule>
  </conditionalFormatting>
  <conditionalFormatting sqref="P1061">
    <cfRule type="expression" dxfId="5" priority="149">
      <formula>P1061&gt;0</formula>
    </cfRule>
  </conditionalFormatting>
  <conditionalFormatting sqref="L1062">
    <cfRule type="containsText" dxfId="1" priority="267" operator="between" text="送货车型9.6米">
      <formula>NOT(ISERROR(SEARCH("送货车型9.6米",L1062)))</formula>
    </cfRule>
  </conditionalFormatting>
  <conditionalFormatting sqref="O1062">
    <cfRule type="containsText" dxfId="1" priority="189" operator="between" text="送货车型9.6米">
      <formula>NOT(ISERROR(SEARCH("送货车型9.6米",O1062)))</formula>
    </cfRule>
  </conditionalFormatting>
  <conditionalFormatting sqref="P1062">
    <cfRule type="expression" dxfId="5" priority="148">
      <formula>P1062&gt;0</formula>
    </cfRule>
  </conditionalFormatting>
  <conditionalFormatting sqref="O1063">
    <cfRule type="containsText" dxfId="1" priority="188" operator="between" text="送货车型9.6米">
      <formula>NOT(ISERROR(SEARCH("送货车型9.6米",O1063)))</formula>
    </cfRule>
  </conditionalFormatting>
  <conditionalFormatting sqref="P1063">
    <cfRule type="expression" dxfId="5" priority="147">
      <formula>P1063&gt;0</formula>
    </cfRule>
  </conditionalFormatting>
  <conditionalFormatting sqref="O1064">
    <cfRule type="containsText" dxfId="1" priority="187" operator="between" text="送货车型9.6米">
      <formula>NOT(ISERROR(SEARCH("送货车型9.6米",O1064)))</formula>
    </cfRule>
  </conditionalFormatting>
  <conditionalFormatting sqref="P1064">
    <cfRule type="expression" dxfId="5" priority="146">
      <formula>P1064&gt;0</formula>
    </cfRule>
  </conditionalFormatting>
  <conditionalFormatting sqref="O1065">
    <cfRule type="containsText" dxfId="1" priority="186" operator="between" text="送货车型9.6米">
      <formula>NOT(ISERROR(SEARCH("送货车型9.6米",O1065)))</formula>
    </cfRule>
  </conditionalFormatting>
  <conditionalFormatting sqref="P1065">
    <cfRule type="expression" dxfId="5" priority="145">
      <formula>P1065&gt;0</formula>
    </cfRule>
  </conditionalFormatting>
  <conditionalFormatting sqref="L1066">
    <cfRule type="containsText" dxfId="1" priority="266" operator="between" text="送货车型9.6米">
      <formula>NOT(ISERROR(SEARCH("送货车型9.6米",L1066)))</formula>
    </cfRule>
  </conditionalFormatting>
  <conditionalFormatting sqref="O1066">
    <cfRule type="containsText" dxfId="1" priority="185" operator="between" text="送货车型9.6米">
      <formula>NOT(ISERROR(SEARCH("送货车型9.6米",O1066)))</formula>
    </cfRule>
  </conditionalFormatting>
  <conditionalFormatting sqref="P1066">
    <cfRule type="expression" dxfId="5" priority="144">
      <formula>P1066&gt;0</formula>
    </cfRule>
  </conditionalFormatting>
  <conditionalFormatting sqref="O1067">
    <cfRule type="containsText" dxfId="1" priority="184" operator="between" text="送货车型9.6米">
      <formula>NOT(ISERROR(SEARCH("送货车型9.6米",O1067)))</formula>
    </cfRule>
  </conditionalFormatting>
  <conditionalFormatting sqref="P1067">
    <cfRule type="expression" dxfId="5" priority="143">
      <formula>P1067&gt;0</formula>
    </cfRule>
  </conditionalFormatting>
  <conditionalFormatting sqref="O1068">
    <cfRule type="containsText" dxfId="1" priority="183" operator="between" text="送货车型9.6米">
      <formula>NOT(ISERROR(SEARCH("送货车型9.6米",O1068)))</formula>
    </cfRule>
  </conditionalFormatting>
  <conditionalFormatting sqref="P1068">
    <cfRule type="expression" dxfId="5" priority="142">
      <formula>P1068&gt;0</formula>
    </cfRule>
  </conditionalFormatting>
  <conditionalFormatting sqref="M1112">
    <cfRule type="containsText" dxfId="1" priority="20" operator="between" text="送货车型9.6米">
      <formula>NOT(ISERROR(SEARCH("送货车型9.6米",M1112)))</formula>
    </cfRule>
  </conditionalFormatting>
  <conditionalFormatting sqref="O1300">
    <cfRule type="containsText" dxfId="1" priority="7" operator="between" text="送货车型9.6米">
      <formula>NOT(ISERROR(SEARCH("送货车型9.6米",O1300)))</formula>
    </cfRule>
  </conditionalFormatting>
  <conditionalFormatting sqref="P1300">
    <cfRule type="expression" dxfId="5" priority="6">
      <formula>P1300&gt;0</formula>
    </cfRule>
  </conditionalFormatting>
  <conditionalFormatting sqref="C18:C59">
    <cfRule type="timePeriod" dxfId="4" priority="902" timePeriod="yesterday">
      <formula>FLOOR(C18,1)=TODAY()-1</formula>
    </cfRule>
  </conditionalFormatting>
  <conditionalFormatting sqref="C60:C91">
    <cfRule type="timePeriod" dxfId="4" priority="896" timePeriod="yesterday">
      <formula>FLOOR(C60,1)=TODAY()-1</formula>
    </cfRule>
  </conditionalFormatting>
  <conditionalFormatting sqref="C166:C200">
    <cfRule type="timePeriod" dxfId="4" priority="887" timePeriod="yesterday">
      <formula>FLOOR(C166,1)=TODAY()-1</formula>
    </cfRule>
  </conditionalFormatting>
  <conditionalFormatting sqref="C263:C265">
    <cfRule type="timePeriod" dxfId="4" priority="879" timePeriod="yesterday">
      <formula>FLOOR(C263,1)=TODAY()-1</formula>
    </cfRule>
  </conditionalFormatting>
  <conditionalFormatting sqref="C395:C397">
    <cfRule type="timePeriod" dxfId="4" priority="802" timePeriod="yesterday">
      <formula>FLOOR(C395,1)=TODAY()-1</formula>
    </cfRule>
  </conditionalFormatting>
  <conditionalFormatting sqref="C417:C424">
    <cfRule type="timePeriod" dxfId="4" priority="797" timePeriod="yesterday">
      <formula>FLOOR(C417,1)=TODAY()-1</formula>
    </cfRule>
  </conditionalFormatting>
  <conditionalFormatting sqref="C608:C637">
    <cfRule type="timePeriod" dxfId="4" priority="791" timePeriod="yesterday">
      <formula>FLOOR(C608,1)=TODAY()-1</formula>
    </cfRule>
  </conditionalFormatting>
  <conditionalFormatting sqref="C693:C717">
    <cfRule type="timePeriod" dxfId="4" priority="789" timePeriod="yesterday">
      <formula>FLOOR(C693,1)=TODAY()-1</formula>
    </cfRule>
  </conditionalFormatting>
  <conditionalFormatting sqref="C738:C754">
    <cfRule type="timePeriod" dxfId="4" priority="773" timePeriod="yesterday">
      <formula>FLOOR(C738,1)=TODAY()-1</formula>
    </cfRule>
  </conditionalFormatting>
  <conditionalFormatting sqref="C755:C772">
    <cfRule type="timePeriod" dxfId="4" priority="712" timePeriod="yesterday">
      <formula>FLOOR(C755,1)=TODAY()-1</formula>
    </cfRule>
  </conditionalFormatting>
  <conditionalFormatting sqref="C857:C900">
    <cfRule type="timePeriod" dxfId="4" priority="627" timePeriod="yesterday">
      <formula>FLOOR(C857,1)=TODAY()-1</formula>
    </cfRule>
  </conditionalFormatting>
  <conditionalFormatting sqref="C904:C905">
    <cfRule type="timePeriod" dxfId="4" priority="621" timePeriod="yesterday">
      <formula>FLOOR(C904,1)=TODAY()-1</formula>
    </cfRule>
  </conditionalFormatting>
  <conditionalFormatting sqref="C906:C941">
    <cfRule type="timePeriod" dxfId="4" priority="612" timePeriod="yesterday">
      <formula>FLOOR(C906,1)=TODAY()-1</formula>
    </cfRule>
  </conditionalFormatting>
  <conditionalFormatting sqref="C955:C995">
    <cfRule type="timePeriod" dxfId="4" priority="609" timePeriod="yesterday">
      <formula>FLOOR(C955,1)=TODAY()-1</formula>
    </cfRule>
  </conditionalFormatting>
  <conditionalFormatting sqref="C996:C1019">
    <cfRule type="timePeriod" dxfId="4" priority="303" timePeriod="yesterday">
      <formula>FLOOR(C996,1)=TODAY()-1</formula>
    </cfRule>
  </conditionalFormatting>
  <conditionalFormatting sqref="C1029:C1036">
    <cfRule type="timePeriod" dxfId="4" priority="141" timePeriod="yesterday">
      <formula>FLOOR(C1029,1)=TODAY()-1</formula>
    </cfRule>
  </conditionalFormatting>
  <conditionalFormatting sqref="C1038:C1044">
    <cfRule type="timePeriod" dxfId="4" priority="140" timePeriod="yesterday">
      <formula>FLOOR(C1038,1)=TODAY()-1</formula>
    </cfRule>
  </conditionalFormatting>
  <conditionalFormatting sqref="C1050:C1068">
    <cfRule type="timePeriod" dxfId="4" priority="139" timePeriod="yesterday">
      <formula>FLOOR(C1050,1)=TODAY()-1</formula>
    </cfRule>
  </conditionalFormatting>
  <conditionalFormatting sqref="C1069:C1137">
    <cfRule type="timePeriod" dxfId="4" priority="91" timePeriod="yesterday">
      <formula>FLOOR(C1069,1)=TODAY()-1</formula>
    </cfRule>
  </conditionalFormatting>
  <conditionalFormatting sqref="F18:F49">
    <cfRule type="containsText" dxfId="2" priority="906" operator="between" text="12m">
      <formula>NOT(ISERROR(SEARCH("12m",F18)))</formula>
    </cfRule>
    <cfRule type="containsText" dxfId="3" priority="907" operator="between" text="HRB500E">
      <formula>NOT(ISERROR(SEARCH("HRB500E",F18)))</formula>
    </cfRule>
  </conditionalFormatting>
  <conditionalFormatting sqref="F263:F265">
    <cfRule type="containsText" dxfId="2" priority="876" operator="between" text="12m">
      <formula>NOT(ISERROR(SEARCH("12m",F263)))</formula>
    </cfRule>
    <cfRule type="containsText" dxfId="3" priority="877" operator="between" text="HRB500E">
      <formula>NOT(ISERROR(SEARCH("HRB500E",F263)))</formula>
    </cfRule>
  </conditionalFormatting>
  <conditionalFormatting sqref="F350:F355">
    <cfRule type="containsText" dxfId="2" priority="843" operator="between" text="12m">
      <formula>NOT(ISERROR(SEARCH("12m",F350)))</formula>
    </cfRule>
    <cfRule type="containsText" dxfId="3" priority="844" operator="between" text="HRB500E">
      <formula>NOT(ISERROR(SEARCH("HRB500E",F350)))</formula>
    </cfRule>
  </conditionalFormatting>
  <conditionalFormatting sqref="F395:F397">
    <cfRule type="containsText" dxfId="2" priority="810" operator="between" text="12m">
      <formula>NOT(ISERROR(SEARCH("12m",F395)))</formula>
    </cfRule>
    <cfRule type="containsText" dxfId="3" priority="811" operator="between" text="HRB500E">
      <formula>NOT(ISERROR(SEARCH("HRB500E",F395)))</formula>
    </cfRule>
  </conditionalFormatting>
  <conditionalFormatting sqref="F417:F424">
    <cfRule type="containsText" dxfId="2" priority="799" operator="between" text="12m">
      <formula>NOT(ISERROR(SEARCH("12m",F417)))</formula>
    </cfRule>
    <cfRule type="containsText" dxfId="3" priority="800" operator="between" text="HRB500E">
      <formula>NOT(ISERROR(SEARCH("HRB500E",F417)))</formula>
    </cfRule>
  </conditionalFormatting>
  <conditionalFormatting sqref="F955:F994">
    <cfRule type="containsText" dxfId="2" priority="607" operator="between" text="12m">
      <formula>NOT(ISERROR(SEARCH("12m",F955)))</formula>
    </cfRule>
    <cfRule type="containsText" dxfId="3" priority="608" operator="between" text="HRB500E">
      <formula>NOT(ISERROR(SEARCH("HRB500E",F955)))</formula>
    </cfRule>
  </conditionalFormatting>
  <conditionalFormatting sqref="F1096:F1115">
    <cfRule type="containsText" dxfId="2" priority="22" operator="between" text="12m">
      <formula>NOT(ISERROR(SEARCH("12m",F1096)))</formula>
    </cfRule>
    <cfRule type="containsText" dxfId="3" priority="23" operator="between" text="HRB500E">
      <formula>NOT(ISERROR(SEARCH("HRB500E",F1096)))</formula>
    </cfRule>
  </conditionalFormatting>
  <conditionalFormatting sqref="L1000:L1001">
    <cfRule type="containsText" dxfId="1" priority="310" operator="between" text="送货车型9.6米">
      <formula>NOT(ISERROR(SEARCH("送货车型9.6米",L1000)))</formula>
    </cfRule>
  </conditionalFormatting>
  <conditionalFormatting sqref="L1069:L1137">
    <cfRule type="containsText" dxfId="1" priority="108" operator="between" text="送货车型9.6米">
      <formula>NOT(ISERROR(SEARCH("送货车型9.6米",L1069)))</formula>
    </cfRule>
  </conditionalFormatting>
  <conditionalFormatting sqref="M318:M327">
    <cfRule type="containsText" dxfId="1" priority="848" operator="between" text="送货车型9.6米">
      <formula>NOT(ISERROR(SEARCH("送货车型9.6米",M318)))</formula>
    </cfRule>
  </conditionalFormatting>
  <conditionalFormatting sqref="M357:M361">
    <cfRule type="containsText" dxfId="1" priority="841" operator="between" text="送货车型9.6米">
      <formula>NOT(ISERROR(SEARCH("送货车型9.6米",M357)))</formula>
    </cfRule>
  </conditionalFormatting>
  <conditionalFormatting sqref="M362:M367">
    <cfRule type="containsText" dxfId="1" priority="842" operator="between" text="送货车型9.6米">
      <formula>NOT(ISERROR(SEARCH("送货车型9.6米",M362)))</formula>
    </cfRule>
  </conditionalFormatting>
  <conditionalFormatting sqref="M368:M382">
    <cfRule type="containsText" dxfId="1" priority="834" operator="between" text="送货车型9.6米">
      <formula>NOT(ISERROR(SEARCH("送货车型9.6米",M368)))</formula>
    </cfRule>
  </conditionalFormatting>
  <conditionalFormatting sqref="M395:M397">
    <cfRule type="containsText" dxfId="1" priority="807" operator="between" text="送货车型9.6米">
      <formula>NOT(ISERROR(SEARCH("送货车型9.6米",M395)))</formula>
    </cfRule>
  </conditionalFormatting>
  <conditionalFormatting sqref="M801:M802">
    <cfRule type="containsText" dxfId="1" priority="702" operator="between" text="送货车型9.6米">
      <formula>NOT(ISERROR(SEARCH("送货车型9.6米",M801)))</formula>
    </cfRule>
  </conditionalFormatting>
  <conditionalFormatting sqref="M847:M850">
    <cfRule type="containsText" dxfId="1" priority="670" operator="between" text="送货车型9.6米">
      <formula>NOT(ISERROR(SEARCH("送货车型9.6米",M847)))</formula>
    </cfRule>
  </conditionalFormatting>
  <conditionalFormatting sqref="M851:M854">
    <cfRule type="containsText" dxfId="1" priority="672" operator="between" text="送货车型9.6米">
      <formula>NOT(ISERROR(SEARCH("送货车型9.6米",M851)))</formula>
    </cfRule>
  </conditionalFormatting>
  <conditionalFormatting sqref="M893:M904">
    <cfRule type="containsText" dxfId="1" priority="629" operator="between" text="送货车型9.6米">
      <formula>NOT(ISERROR(SEARCH("送货车型9.6米",M893)))</formula>
    </cfRule>
  </conditionalFormatting>
  <conditionalFormatting sqref="M955:M994">
    <cfRule type="containsText" dxfId="1" priority="606" operator="between" text="送货车型9.6米">
      <formula>NOT(ISERROR(SEARCH("送货车型9.6米",M955)))</formula>
    </cfRule>
  </conditionalFormatting>
  <conditionalFormatting sqref="M1008:M1019">
    <cfRule type="containsText" dxfId="1" priority="295" operator="between" text="送货车型9.6米">
      <formula>NOT(ISERROR(SEARCH("送货车型9.6米",M1008)))</formula>
    </cfRule>
  </conditionalFormatting>
  <conditionalFormatting sqref="N395:N397">
    <cfRule type="containsText" dxfId="1" priority="812" operator="between" text="送货车型9.6米">
      <formula>NOT(ISERROR(SEARCH("送货车型9.6米",N395)))</formula>
    </cfRule>
  </conditionalFormatting>
  <conditionalFormatting sqref="N900:N904">
    <cfRule type="containsText" dxfId="1" priority="656" operator="between" text="送货车型9.6米">
      <formula>NOT(ISERROR(SEARCH("送货车型9.6米",N900)))</formula>
    </cfRule>
  </conditionalFormatting>
  <conditionalFormatting sqref="O395:O397">
    <cfRule type="containsText" dxfId="1" priority="808" operator="between" text="送货车型9.6米">
      <formula>NOT(ISERROR(SEARCH("送货车型9.6米",O395)))</formula>
    </cfRule>
  </conditionalFormatting>
  <conditionalFormatting sqref="O994:O995">
    <cfRule type="containsText" dxfId="1" priority="565" operator="between" text="送货车型9.6米">
      <formula>NOT(ISERROR(SEARCH("送货车型9.6米",O994)))</formula>
    </cfRule>
  </conditionalFormatting>
  <conditionalFormatting sqref="O1069:O1137">
    <cfRule type="containsText" dxfId="1" priority="114" operator="between" text="送货车型9.6米">
      <formula>NOT(ISERROR(SEARCH("送货车型9.6米",O1069)))</formula>
    </cfRule>
  </conditionalFormatting>
  <conditionalFormatting sqref="P598:P692">
    <cfRule type="expression" dxfId="5" priority="792">
      <formula>P598&gt;0</formula>
    </cfRule>
  </conditionalFormatting>
  <conditionalFormatting sqref="P751:P773">
    <cfRule type="expression" dxfId="5" priority="692">
      <formula>P751&gt;0</formula>
    </cfRule>
  </conditionalFormatting>
  <conditionalFormatting sqref="P812:P954">
    <cfRule type="expression" dxfId="5" priority="691">
      <formula>P812&gt;0</formula>
    </cfRule>
  </conditionalFormatting>
  <conditionalFormatting sqref="P1069:P1075">
    <cfRule type="expression" dxfId="5" priority="110">
      <formula>P1069&gt;0</formula>
    </cfRule>
  </conditionalFormatting>
  <conditionalFormatting sqref="P1076:P1146">
    <cfRule type="expression" dxfId="5" priority="19">
      <formula>P1076&gt;0</formula>
    </cfRule>
  </conditionalFormatting>
  <conditionalFormatting sqref="P1251:P1254">
    <cfRule type="expression" dxfId="5" priority="9">
      <formula>P1251&gt;0</formula>
    </cfRule>
  </conditionalFormatting>
  <conditionalFormatting sqref="C1:C17 C92:C165 C201:C232 C234:C261 C267:C349 C383:C394 C398:C416 C425:C607 C638:C692 C718:C737 C773:C789 C791:C856 C942:C954 C1020:C1027 C1138:C1048576">
    <cfRule type="timePeriod" dxfId="4" priority="6578" timePeriod="yesterday">
      <formula>FLOOR(C1,1)=TODAY()-1</formula>
    </cfRule>
  </conditionalFormatting>
  <conditionalFormatting sqref="F1:F17 F50:F71 F73:F170 F172:F262 F266:F349 F356:F394 F398:F416 F425:F607 F613:F954 F995:F1095 F1116:F1048576">
    <cfRule type="containsText" dxfId="2" priority="3542" operator="between" text="12m">
      <formula>NOT(ISERROR(SEARCH("12m",F1)))</formula>
    </cfRule>
    <cfRule type="containsText" dxfId="3" priority="5885"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69" operator="between" text="送货车型9.6米">
      <formula>NOT(ISERROR(SEARCH("送货车型9.6米",L1)))</formula>
    </cfRule>
  </conditionalFormatting>
  <conditionalFormatting sqref="L18:O18 L21:O21 L23:O23 L27:O27">
    <cfRule type="containsText" dxfId="1" priority="908" operator="between" text="送货车型9.6米">
      <formula>NOT(ISERROR(SEARCH("送货车型9.6米",L18)))</formula>
    </cfRule>
  </conditionalFormatting>
  <conditionalFormatting sqref="L318 M328:O335 N318:O327">
    <cfRule type="containsText" dxfId="1" priority="851" operator="between" text="送货车型9.6米">
      <formula>NOT(ISERROR(SEARCH("送货车型9.6米",L318)))</formula>
    </cfRule>
  </conditionalFormatting>
  <conditionalFormatting sqref="C350:C352 C357:C382">
    <cfRule type="timePeriod" dxfId="4" priority="846" timePeriod="yesterday">
      <formula>FLOOR(C350,1)=TODAY()-1</formula>
    </cfRule>
  </conditionalFormatting>
  <conditionalFormatting sqref="L350:O350 M351:O352 O356:O382">
    <cfRule type="containsText" dxfId="1" priority="845" operator="between" text="送货车型9.6米">
      <formula>NOT(ISERROR(SEARCH("送货车型9.6米",L350)))</formula>
    </cfRule>
  </conditionalFormatting>
  <conditionalFormatting sqref="M792:O794">
    <cfRule type="containsText" dxfId="1" priority="709" operator="between" text="送货车型9.6米">
      <formula>NOT(ISERROR(SEARCH("送货车型9.6米",M792)))</formula>
    </cfRule>
  </conditionalFormatting>
  <conditionalFormatting sqref="M797:O798">
    <cfRule type="containsText" dxfId="1" priority="706" operator="between" text="送货车型9.6米">
      <formula>NOT(ISERROR(SEARCH("送货车型9.6米",M797)))</formula>
    </cfRule>
  </conditionalFormatting>
  <conditionalFormatting sqref="M799:O800 O801:O803">
    <cfRule type="containsText" dxfId="1" priority="705" operator="between" text="送货车型9.6米">
      <formula>NOT(ISERROR(SEARCH("送货车型9.6米",M799)))</formula>
    </cfRule>
  </conditionalFormatting>
  <conditionalFormatting sqref="M804:O811">
    <cfRule type="containsText" dxfId="1" priority="700" operator="between" text="送货车型9.6米">
      <formula>NOT(ISERROR(SEARCH("送货车型9.6米",M804)))</formula>
    </cfRule>
  </conditionalFormatting>
  <conditionalFormatting sqref="P967:P995 P997 P999:P1027">
    <cfRule type="expression" dxfId="5" priority="551">
      <formula>P967&gt;0</formula>
    </cfRule>
  </conditionalFormatting>
  <conditionalFormatting sqref="M1096:M1111 M1113:M1137">
    <cfRule type="containsText" dxfId="1" priority="21" operator="between" text="送货车型9.6米">
      <formula>NOT(ISERROR(SEARCH("送货车型9.6米",M1096)))</formula>
    </cfRule>
  </conditionalFormatting>
  <conditionalFormatting sqref="P1147:P1250 P1255:P1264">
    <cfRule type="expression" dxfId="5" priority="18">
      <formula>P1147&gt;0</formula>
    </cfRule>
  </conditionalFormatting>
  <conditionalFormatting sqref="P1265:P1299 P1301:P1315">
    <cfRule type="expression" dxfId="5" priority="8">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2: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C1" activePane="topRight" state="frozen"/>
      <selection/>
      <selection pane="topRight" activeCell="E8" sqref="E8"/>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149</v>
      </c>
      <c r="F1" s="42" t="s">
        <v>150</v>
      </c>
      <c r="G1" s="42" t="s">
        <v>7</v>
      </c>
      <c r="H1" s="42" t="s">
        <v>8</v>
      </c>
      <c r="I1" s="42" t="s">
        <v>9</v>
      </c>
      <c r="J1" s="42" t="s">
        <v>151</v>
      </c>
      <c r="K1" s="39" t="s">
        <v>2</v>
      </c>
      <c r="L1" s="54" t="s">
        <v>152</v>
      </c>
      <c r="M1" s="39" t="s">
        <v>15</v>
      </c>
    </row>
    <row r="2" spans="1:13">
      <c r="A2" s="43" t="s">
        <v>57</v>
      </c>
      <c r="B2" s="43" t="s">
        <v>153</v>
      </c>
      <c r="C2" s="44"/>
      <c r="D2" s="45" t="s">
        <v>154</v>
      </c>
      <c r="E2" s="46" t="s">
        <v>154</v>
      </c>
      <c r="F2" s="47" t="s">
        <v>155</v>
      </c>
      <c r="G2" s="47" t="s">
        <v>156</v>
      </c>
      <c r="H2" s="47" t="s">
        <v>157</v>
      </c>
      <c r="I2" s="47">
        <v>18980927613</v>
      </c>
      <c r="J2" s="52" t="s">
        <v>158</v>
      </c>
      <c r="K2" s="55"/>
      <c r="L2" s="54"/>
      <c r="M2" s="54"/>
    </row>
    <row r="3" spans="1:13">
      <c r="A3" s="43" t="s">
        <v>53</v>
      </c>
      <c r="B3" s="43" t="s">
        <v>153</v>
      </c>
      <c r="C3" s="44"/>
      <c r="D3" s="45" t="s">
        <v>159</v>
      </c>
      <c r="E3" s="46" t="s">
        <v>159</v>
      </c>
      <c r="F3" s="47" t="s">
        <v>160</v>
      </c>
      <c r="G3" s="47" t="s">
        <v>161</v>
      </c>
      <c r="H3" s="47" t="s">
        <v>162</v>
      </c>
      <c r="I3" s="47">
        <v>18308463588</v>
      </c>
      <c r="J3" s="52" t="s">
        <v>163</v>
      </c>
      <c r="K3" s="55"/>
      <c r="L3" s="54"/>
      <c r="M3" s="54"/>
    </row>
    <row r="4" spans="1:13">
      <c r="A4" s="43" t="s">
        <v>51</v>
      </c>
      <c r="B4" s="43" t="s">
        <v>153</v>
      </c>
      <c r="C4" s="44"/>
      <c r="D4" s="45" t="s">
        <v>164</v>
      </c>
      <c r="E4" s="46" t="s">
        <v>164</v>
      </c>
      <c r="F4" s="47" t="s">
        <v>165</v>
      </c>
      <c r="G4" s="48" t="s">
        <v>166</v>
      </c>
      <c r="H4" s="47" t="s">
        <v>167</v>
      </c>
      <c r="I4" s="47">
        <v>18683358310</v>
      </c>
      <c r="J4" s="52" t="s">
        <v>168</v>
      </c>
      <c r="K4" s="55"/>
      <c r="L4" s="54"/>
      <c r="M4" s="54"/>
    </row>
    <row r="5" spans="1:13">
      <c r="A5" s="43" t="s">
        <v>61</v>
      </c>
      <c r="B5" s="43" t="s">
        <v>153</v>
      </c>
      <c r="C5" s="44"/>
      <c r="D5" s="45" t="s">
        <v>44</v>
      </c>
      <c r="E5" s="46" t="s">
        <v>44</v>
      </c>
      <c r="F5" s="47" t="s">
        <v>169</v>
      </c>
      <c r="G5" s="47" t="s">
        <v>170</v>
      </c>
      <c r="H5" s="47" t="s">
        <v>171</v>
      </c>
      <c r="I5" s="47">
        <v>18384145895</v>
      </c>
      <c r="J5" s="52" t="s">
        <v>172</v>
      </c>
      <c r="K5" s="56" t="s">
        <v>173</v>
      </c>
      <c r="L5" s="54"/>
      <c r="M5" s="46" t="s">
        <v>174</v>
      </c>
    </row>
    <row r="6" spans="1:13">
      <c r="A6" s="47"/>
      <c r="B6" s="47"/>
      <c r="C6" s="44"/>
      <c r="D6" s="45" t="s">
        <v>81</v>
      </c>
      <c r="E6" s="46" t="s">
        <v>81</v>
      </c>
      <c r="F6" s="47" t="s">
        <v>175</v>
      </c>
      <c r="G6" s="47" t="s">
        <v>176</v>
      </c>
      <c r="H6" s="47" t="s">
        <v>177</v>
      </c>
      <c r="I6" s="47">
        <v>15884666220</v>
      </c>
      <c r="J6" s="52" t="s">
        <v>178</v>
      </c>
      <c r="K6" s="56" t="s">
        <v>179</v>
      </c>
      <c r="L6" s="54"/>
      <c r="M6" s="46" t="s">
        <v>180</v>
      </c>
    </row>
    <row r="7" spans="1:13">
      <c r="A7" s="43" t="s">
        <v>49</v>
      </c>
      <c r="B7" s="43" t="s">
        <v>119</v>
      </c>
      <c r="C7" s="44"/>
      <c r="D7" s="45" t="s">
        <v>181</v>
      </c>
      <c r="E7" s="46" t="s">
        <v>181</v>
      </c>
      <c r="F7" s="47" t="s">
        <v>182</v>
      </c>
      <c r="G7" s="47" t="s">
        <v>183</v>
      </c>
      <c r="H7" s="47" t="s">
        <v>184</v>
      </c>
      <c r="I7" s="47">
        <v>18180498749</v>
      </c>
      <c r="J7" s="52" t="s">
        <v>185</v>
      </c>
      <c r="K7" s="57" t="s">
        <v>186</v>
      </c>
      <c r="L7" s="54"/>
      <c r="M7" s="54"/>
    </row>
    <row r="8" spans="1:13">
      <c r="A8" s="43" t="s">
        <v>40</v>
      </c>
      <c r="B8" s="43" t="s">
        <v>119</v>
      </c>
      <c r="C8" s="44"/>
      <c r="D8" s="45" t="s">
        <v>92</v>
      </c>
      <c r="E8" s="46" t="s">
        <v>92</v>
      </c>
      <c r="F8" s="47" t="s">
        <v>187</v>
      </c>
      <c r="G8" s="47" t="s">
        <v>188</v>
      </c>
      <c r="H8" s="47" t="s">
        <v>189</v>
      </c>
      <c r="I8" s="47">
        <v>13458642015</v>
      </c>
      <c r="J8" s="52" t="s">
        <v>190</v>
      </c>
      <c r="K8" s="56" t="s">
        <v>191</v>
      </c>
      <c r="L8" s="54"/>
      <c r="M8" s="46" t="s">
        <v>192</v>
      </c>
    </row>
    <row r="9" spans="1:13">
      <c r="A9" s="43" t="s">
        <v>41</v>
      </c>
      <c r="B9" s="43" t="s">
        <v>119</v>
      </c>
      <c r="C9" s="44"/>
      <c r="D9" s="45" t="s">
        <v>193</v>
      </c>
      <c r="E9" s="49" t="s">
        <v>48</v>
      </c>
      <c r="F9" s="47" t="s">
        <v>187</v>
      </c>
      <c r="G9" s="47" t="str">
        <f>"("&amp;(E9)&amp;")"&amp;"成都市简阳市白金山水库"</f>
        <v>(华西颐海-科创农业生态谷-1号钢筋房)成都市简阳市白金山水库</v>
      </c>
      <c r="H9" s="47" t="s">
        <v>189</v>
      </c>
      <c r="I9" s="47">
        <v>13458642015</v>
      </c>
      <c r="J9" s="52" t="s">
        <v>190</v>
      </c>
      <c r="K9" s="56" t="s">
        <v>194</v>
      </c>
      <c r="L9" s="54"/>
      <c r="M9" s="46" t="s">
        <v>195</v>
      </c>
    </row>
    <row r="10" spans="1:13">
      <c r="A10" s="43" t="s">
        <v>26</v>
      </c>
      <c r="B10" s="43" t="s">
        <v>119</v>
      </c>
      <c r="C10" s="44"/>
      <c r="D10" s="45" t="s">
        <v>193</v>
      </c>
      <c r="E10" s="49" t="s">
        <v>196</v>
      </c>
      <c r="F10" s="47" t="s">
        <v>187</v>
      </c>
      <c r="G10" s="47" t="str">
        <f>"("&amp;(E10)&amp;")"&amp;"成都市简阳市白金山水库"</f>
        <v>(华西颐海-科创农业生态谷-2号钢筋房)成都市简阳市白金山水库</v>
      </c>
      <c r="H10" s="47" t="s">
        <v>189</v>
      </c>
      <c r="I10" s="47">
        <v>13458642015</v>
      </c>
      <c r="J10" s="52" t="s">
        <v>190</v>
      </c>
      <c r="K10" s="56" t="s">
        <v>194</v>
      </c>
      <c r="L10" s="54"/>
      <c r="M10" s="46" t="s">
        <v>195</v>
      </c>
    </row>
    <row r="11" spans="1:13">
      <c r="A11" s="43" t="s">
        <v>197</v>
      </c>
      <c r="B11" s="43" t="s">
        <v>119</v>
      </c>
      <c r="C11" s="44"/>
      <c r="D11" s="45" t="s">
        <v>198</v>
      </c>
      <c r="E11" s="46" t="s">
        <v>198</v>
      </c>
      <c r="F11" s="47" t="s">
        <v>199</v>
      </c>
      <c r="G11" s="47" t="s">
        <v>200</v>
      </c>
      <c r="H11" s="47" t="s">
        <v>201</v>
      </c>
      <c r="I11" s="47">
        <v>18683201292</v>
      </c>
      <c r="J11" s="52" t="s">
        <v>172</v>
      </c>
      <c r="K11" s="56" t="s">
        <v>202</v>
      </c>
      <c r="L11" s="54"/>
      <c r="M11" s="46" t="s">
        <v>203</v>
      </c>
    </row>
    <row r="12" spans="1:13">
      <c r="A12" s="47"/>
      <c r="B12" s="47"/>
      <c r="C12" s="44"/>
      <c r="D12" s="45" t="s">
        <v>204</v>
      </c>
      <c r="E12" s="46" t="s">
        <v>204</v>
      </c>
      <c r="F12" s="47" t="s">
        <v>205</v>
      </c>
      <c r="G12" s="47" t="s">
        <v>206</v>
      </c>
      <c r="H12" s="47" t="s">
        <v>207</v>
      </c>
      <c r="I12" s="47">
        <v>19982812229</v>
      </c>
      <c r="J12" s="52"/>
      <c r="K12" s="56" t="s">
        <v>208</v>
      </c>
      <c r="L12" s="54"/>
      <c r="M12" s="46"/>
    </row>
    <row r="13" spans="1:13">
      <c r="A13" s="43" t="s">
        <v>209</v>
      </c>
      <c r="B13" s="43" t="s">
        <v>116</v>
      </c>
      <c r="C13" s="44"/>
      <c r="D13" s="45" t="s">
        <v>145</v>
      </c>
      <c r="E13" s="46" t="s">
        <v>145</v>
      </c>
      <c r="F13" s="47" t="s">
        <v>210</v>
      </c>
      <c r="G13" s="47" t="s">
        <v>211</v>
      </c>
      <c r="H13" s="47" t="s">
        <v>212</v>
      </c>
      <c r="I13" s="47">
        <v>15528785906</v>
      </c>
      <c r="J13" s="52" t="s">
        <v>213</v>
      </c>
      <c r="K13" s="56" t="s">
        <v>214</v>
      </c>
      <c r="L13" s="54"/>
      <c r="M13" s="46"/>
    </row>
    <row r="14" spans="1:13">
      <c r="A14" s="43" t="s">
        <v>27</v>
      </c>
      <c r="B14" s="43" t="s">
        <v>116</v>
      </c>
      <c r="C14" s="44"/>
      <c r="D14" s="45" t="s">
        <v>215</v>
      </c>
      <c r="E14" s="46" t="s">
        <v>47</v>
      </c>
      <c r="F14" s="47" t="s">
        <v>216</v>
      </c>
      <c r="G14" s="47" t="s">
        <v>217</v>
      </c>
      <c r="H14" s="50" t="s">
        <v>218</v>
      </c>
      <c r="I14" s="47">
        <v>15108211617</v>
      </c>
      <c r="J14" s="52" t="s">
        <v>219</v>
      </c>
      <c r="K14" s="56" t="s">
        <v>115</v>
      </c>
      <c r="L14" s="54"/>
      <c r="M14" s="46" t="s">
        <v>220</v>
      </c>
    </row>
    <row r="15" spans="1:13">
      <c r="A15" s="43" t="s">
        <v>19</v>
      </c>
      <c r="B15" s="43" t="s">
        <v>116</v>
      </c>
      <c r="C15" s="44"/>
      <c r="D15" s="45" t="s">
        <v>215</v>
      </c>
      <c r="E15" s="46" t="s">
        <v>68</v>
      </c>
      <c r="F15" s="47" t="s">
        <v>216</v>
      </c>
      <c r="G15" s="47" t="s">
        <v>221</v>
      </c>
      <c r="H15" s="50" t="s">
        <v>222</v>
      </c>
      <c r="I15" s="47">
        <v>18381899787</v>
      </c>
      <c r="J15" s="52" t="s">
        <v>219</v>
      </c>
      <c r="K15" s="56" t="s">
        <v>115</v>
      </c>
      <c r="L15" s="54"/>
      <c r="M15" s="46" t="s">
        <v>220</v>
      </c>
    </row>
    <row r="16" spans="1:13">
      <c r="A16" s="43" t="s">
        <v>32</v>
      </c>
      <c r="B16" s="43" t="s">
        <v>116</v>
      </c>
      <c r="C16" s="44"/>
      <c r="D16" s="45" t="s">
        <v>215</v>
      </c>
      <c r="E16" s="46" t="s">
        <v>223</v>
      </c>
      <c r="F16" s="47" t="s">
        <v>216</v>
      </c>
      <c r="G16" s="47" t="s">
        <v>224</v>
      </c>
      <c r="H16" s="50" t="s">
        <v>222</v>
      </c>
      <c r="I16" s="47">
        <v>18381899787</v>
      </c>
      <c r="J16" s="52" t="s">
        <v>219</v>
      </c>
      <c r="K16" s="56" t="s">
        <v>115</v>
      </c>
      <c r="L16" s="54"/>
      <c r="M16" s="46" t="s">
        <v>220</v>
      </c>
    </row>
    <row r="17" spans="1:13">
      <c r="A17" s="43" t="s">
        <v>30</v>
      </c>
      <c r="B17" s="43" t="s">
        <v>116</v>
      </c>
      <c r="C17" s="44"/>
      <c r="D17" s="45" t="s">
        <v>215</v>
      </c>
      <c r="E17" s="46" t="s">
        <v>225</v>
      </c>
      <c r="F17" s="47" t="s">
        <v>216</v>
      </c>
      <c r="G17" s="47" t="s">
        <v>226</v>
      </c>
      <c r="H17" s="50" t="s">
        <v>227</v>
      </c>
      <c r="I17" s="47"/>
      <c r="J17" s="52" t="s">
        <v>219</v>
      </c>
      <c r="K17" s="56" t="s">
        <v>115</v>
      </c>
      <c r="L17" s="54"/>
      <c r="M17" s="46" t="s">
        <v>220</v>
      </c>
    </row>
    <row r="18" spans="1:13">
      <c r="A18" s="43" t="s">
        <v>33</v>
      </c>
      <c r="B18" s="43" t="s">
        <v>116</v>
      </c>
      <c r="C18" s="44"/>
      <c r="D18" s="45" t="s">
        <v>215</v>
      </c>
      <c r="E18" s="46" t="s">
        <v>69</v>
      </c>
      <c r="F18" s="47" t="s">
        <v>216</v>
      </c>
      <c r="G18" s="47" t="s">
        <v>228</v>
      </c>
      <c r="H18" s="50" t="s">
        <v>229</v>
      </c>
      <c r="I18" s="47">
        <v>18381904567</v>
      </c>
      <c r="J18" s="52" t="s">
        <v>219</v>
      </c>
      <c r="K18" s="56" t="s">
        <v>115</v>
      </c>
      <c r="L18" s="54"/>
      <c r="M18" s="46" t="s">
        <v>220</v>
      </c>
    </row>
    <row r="19" spans="1:13">
      <c r="A19" s="43" t="s">
        <v>28</v>
      </c>
      <c r="B19" s="43" t="s">
        <v>116</v>
      </c>
      <c r="C19" s="44"/>
      <c r="D19" s="45" t="s">
        <v>215</v>
      </c>
      <c r="E19" s="46" t="s">
        <v>230</v>
      </c>
      <c r="F19" s="47" t="s">
        <v>216</v>
      </c>
      <c r="G19" s="47" t="s">
        <v>231</v>
      </c>
      <c r="H19" s="50" t="s">
        <v>229</v>
      </c>
      <c r="I19" s="47">
        <v>18381904567</v>
      </c>
      <c r="J19" s="52" t="s">
        <v>219</v>
      </c>
      <c r="K19" s="56" t="s">
        <v>115</v>
      </c>
      <c r="L19" s="54"/>
      <c r="M19" s="46" t="s">
        <v>220</v>
      </c>
    </row>
    <row r="20" ht="13" customHeight="1" spans="1:13">
      <c r="A20" s="43" t="s">
        <v>18</v>
      </c>
      <c r="B20" s="43" t="s">
        <v>116</v>
      </c>
      <c r="C20" s="44"/>
      <c r="D20" s="45" t="s">
        <v>215</v>
      </c>
      <c r="E20" s="46" t="s">
        <v>56</v>
      </c>
      <c r="F20" s="47" t="s">
        <v>216</v>
      </c>
      <c r="G20" s="47" t="s">
        <v>232</v>
      </c>
      <c r="H20" s="50" t="s">
        <v>229</v>
      </c>
      <c r="I20" s="47">
        <v>18381904567</v>
      </c>
      <c r="J20" s="52" t="s">
        <v>219</v>
      </c>
      <c r="K20" s="56" t="s">
        <v>115</v>
      </c>
      <c r="L20" s="54"/>
      <c r="M20" s="46" t="s">
        <v>220</v>
      </c>
    </row>
    <row r="21" ht="13" customHeight="1" spans="1:13">
      <c r="A21" s="43" t="s">
        <v>65</v>
      </c>
      <c r="B21" s="43" t="s">
        <v>116</v>
      </c>
      <c r="C21" s="44"/>
      <c r="D21" s="45" t="s">
        <v>215</v>
      </c>
      <c r="E21" s="46" t="s">
        <v>233</v>
      </c>
      <c r="F21" s="47" t="s">
        <v>216</v>
      </c>
      <c r="G21" s="47" t="s">
        <v>234</v>
      </c>
      <c r="H21" s="50" t="s">
        <v>229</v>
      </c>
      <c r="I21" s="47">
        <v>18381904567</v>
      </c>
      <c r="J21" s="52" t="s">
        <v>219</v>
      </c>
      <c r="K21" s="56" t="s">
        <v>115</v>
      </c>
      <c r="L21" s="54"/>
      <c r="M21" s="46" t="s">
        <v>220</v>
      </c>
    </row>
    <row r="22" ht="13" customHeight="1" spans="1:13">
      <c r="A22" s="43" t="s">
        <v>52</v>
      </c>
      <c r="B22" s="43" t="s">
        <v>116</v>
      </c>
      <c r="C22" s="44"/>
      <c r="D22" s="45" t="s">
        <v>215</v>
      </c>
      <c r="E22" s="46" t="s">
        <v>235</v>
      </c>
      <c r="F22" s="47" t="s">
        <v>216</v>
      </c>
      <c r="G22" s="47" t="s">
        <v>236</v>
      </c>
      <c r="H22" s="50" t="s">
        <v>229</v>
      </c>
      <c r="I22" s="47">
        <v>18381904567</v>
      </c>
      <c r="J22" s="52" t="s">
        <v>219</v>
      </c>
      <c r="K22" s="56" t="s">
        <v>115</v>
      </c>
      <c r="L22" s="54"/>
      <c r="M22" s="46" t="s">
        <v>220</v>
      </c>
    </row>
    <row r="23" ht="13" customHeight="1" spans="1:13">
      <c r="A23" s="43"/>
      <c r="B23" s="43"/>
      <c r="C23" s="44"/>
      <c r="D23" s="45" t="s">
        <v>215</v>
      </c>
      <c r="E23" s="46" t="s">
        <v>112</v>
      </c>
      <c r="F23" s="47" t="s">
        <v>216</v>
      </c>
      <c r="G23" s="47" t="s">
        <v>237</v>
      </c>
      <c r="H23" s="50" t="s">
        <v>229</v>
      </c>
      <c r="I23" s="47">
        <v>18381904567</v>
      </c>
      <c r="J23" s="52" t="s">
        <v>219</v>
      </c>
      <c r="K23" s="56" t="s">
        <v>115</v>
      </c>
      <c r="L23" s="54"/>
      <c r="M23" s="46" t="s">
        <v>220</v>
      </c>
    </row>
    <row r="24" spans="1:13">
      <c r="A24" s="43" t="s">
        <v>111</v>
      </c>
      <c r="B24" s="43" t="s">
        <v>116</v>
      </c>
      <c r="C24" s="44"/>
      <c r="D24" s="45" t="s">
        <v>215</v>
      </c>
      <c r="E24" s="46" t="s">
        <v>147</v>
      </c>
      <c r="F24" s="47" t="s">
        <v>216</v>
      </c>
      <c r="G24" s="47" t="s">
        <v>238</v>
      </c>
      <c r="H24" s="50" t="s">
        <v>229</v>
      </c>
      <c r="I24" s="47">
        <v>18381904567</v>
      </c>
      <c r="J24" s="52" t="s">
        <v>219</v>
      </c>
      <c r="K24" s="56" t="s">
        <v>115</v>
      </c>
      <c r="L24" s="54"/>
      <c r="M24" s="46" t="s">
        <v>220</v>
      </c>
    </row>
    <row r="25" spans="1:13">
      <c r="A25" s="43" t="s">
        <v>76</v>
      </c>
      <c r="B25" s="43" t="s">
        <v>116</v>
      </c>
      <c r="C25" s="44"/>
      <c r="D25" s="45" t="s">
        <v>239</v>
      </c>
      <c r="E25" s="46" t="s">
        <v>239</v>
      </c>
      <c r="F25" s="47" t="s">
        <v>240</v>
      </c>
      <c r="G25" s="47" t="s">
        <v>241</v>
      </c>
      <c r="H25" s="47" t="s">
        <v>242</v>
      </c>
      <c r="I25" s="47">
        <v>15283947738</v>
      </c>
      <c r="J25" s="52" t="s">
        <v>243</v>
      </c>
      <c r="K25" s="56" t="s">
        <v>244</v>
      </c>
      <c r="L25" s="54"/>
      <c r="M25" s="46" t="s">
        <v>245</v>
      </c>
    </row>
    <row r="26" spans="1:13">
      <c r="A26" s="43" t="s">
        <v>90</v>
      </c>
      <c r="B26" s="43" t="s">
        <v>116</v>
      </c>
      <c r="C26" s="44"/>
      <c r="D26" s="45" t="s">
        <v>246</v>
      </c>
      <c r="E26" s="46" t="s">
        <v>31</v>
      </c>
      <c r="F26" s="47" t="s">
        <v>216</v>
      </c>
      <c r="G26" s="47" t="s">
        <v>247</v>
      </c>
      <c r="H26" s="47" t="s">
        <v>248</v>
      </c>
      <c r="I26" s="47">
        <v>15692885305</v>
      </c>
      <c r="J26" s="52" t="s">
        <v>38</v>
      </c>
      <c r="K26" s="56" t="s">
        <v>249</v>
      </c>
      <c r="L26" s="54"/>
      <c r="M26" s="46" t="s">
        <v>250</v>
      </c>
    </row>
    <row r="27" customFormat="1" spans="1:13">
      <c r="A27" s="43" t="s">
        <v>130</v>
      </c>
      <c r="B27" s="43" t="s">
        <v>116</v>
      </c>
      <c r="C27" s="44"/>
      <c r="D27" s="51" t="s">
        <v>251</v>
      </c>
      <c r="E27" s="46" t="s">
        <v>106</v>
      </c>
      <c r="F27" s="47" t="s">
        <v>252</v>
      </c>
      <c r="G27" s="47" t="s">
        <v>122</v>
      </c>
      <c r="H27" s="47" t="s">
        <v>123</v>
      </c>
      <c r="I27" s="47">
        <v>15228205853</v>
      </c>
      <c r="J27" s="52" t="s">
        <v>124</v>
      </c>
      <c r="K27" s="57" t="s">
        <v>121</v>
      </c>
      <c r="L27" s="54"/>
      <c r="M27" s="46" t="s">
        <v>253</v>
      </c>
    </row>
    <row r="28" spans="1:13">
      <c r="A28" s="43" t="s">
        <v>138</v>
      </c>
      <c r="B28" s="43" t="s">
        <v>116</v>
      </c>
      <c r="C28" s="44"/>
      <c r="D28" s="51" t="s">
        <v>251</v>
      </c>
      <c r="E28" s="46" t="s">
        <v>107</v>
      </c>
      <c r="F28" s="47" t="s">
        <v>252</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254</v>
      </c>
      <c r="K28" s="56" t="s">
        <v>121</v>
      </c>
      <c r="L28" s="54"/>
      <c r="M28" s="46" t="s">
        <v>253</v>
      </c>
    </row>
    <row r="29" spans="1:13">
      <c r="A29" s="43" t="s">
        <v>133</v>
      </c>
      <c r="B29" s="43" t="s">
        <v>116</v>
      </c>
      <c r="C29" s="44"/>
      <c r="D29" s="51" t="s">
        <v>251</v>
      </c>
      <c r="E29" s="46" t="s">
        <v>255</v>
      </c>
      <c r="F29" s="47" t="s">
        <v>252</v>
      </c>
      <c r="G29" s="47" t="str">
        <f>"("&amp;E29&amp;")"&amp;"四川省宜宾市南溪区罗龙街道远东电缆对面五冶项目部"</f>
        <v>(五冶钢构宜宾南溪区项目土建2标)四川省宜宾市南溪区罗龙街道远东电缆对面五冶项目部</v>
      </c>
      <c r="H29" s="47" t="s">
        <v>256</v>
      </c>
      <c r="I29" s="47">
        <v>17684338382</v>
      </c>
      <c r="J29" s="52" t="s">
        <v>254</v>
      </c>
      <c r="K29" s="56" t="s">
        <v>121</v>
      </c>
      <c r="L29" s="54"/>
      <c r="M29" s="46" t="s">
        <v>253</v>
      </c>
    </row>
    <row r="30" spans="1:13">
      <c r="A30" s="43" t="s">
        <v>91</v>
      </c>
      <c r="B30" s="43" t="s">
        <v>116</v>
      </c>
      <c r="C30" s="44"/>
      <c r="D30" s="51" t="s">
        <v>251</v>
      </c>
      <c r="E30" s="46" t="s">
        <v>257</v>
      </c>
      <c r="F30" s="47" t="s">
        <v>252</v>
      </c>
      <c r="G30" s="47" t="str">
        <f>"("&amp;E30&amp;")"&amp;"四川省宜宾市南溪区罗龙街道远东电缆对面五冶项目部"</f>
        <v>(五冶钢构宜宾南溪区项目土建3标)四川省宜宾市南溪区罗龙街道远东电缆对面五冶项目部</v>
      </c>
      <c r="H30" s="47" t="s">
        <v>256</v>
      </c>
      <c r="I30" s="47">
        <v>17684338382</v>
      </c>
      <c r="J30" s="52" t="s">
        <v>254</v>
      </c>
      <c r="K30" s="56" t="s">
        <v>121</v>
      </c>
      <c r="L30" s="54"/>
      <c r="M30" s="46" t="s">
        <v>253</v>
      </c>
    </row>
    <row r="31" customFormat="1" spans="1:13">
      <c r="A31" s="43" t="s">
        <v>77</v>
      </c>
      <c r="B31" s="43" t="s">
        <v>116</v>
      </c>
      <c r="C31" s="44"/>
      <c r="D31" s="45" t="s">
        <v>258</v>
      </c>
      <c r="E31" s="52" t="s">
        <v>17</v>
      </c>
      <c r="F31" s="47" t="s">
        <v>259</v>
      </c>
      <c r="G31" s="52" t="s">
        <v>260</v>
      </c>
      <c r="H31" s="47" t="s">
        <v>261</v>
      </c>
      <c r="I31" s="47">
        <v>13658059919</v>
      </c>
      <c r="J31" s="52" t="s">
        <v>262</v>
      </c>
      <c r="K31" s="57" t="s">
        <v>263</v>
      </c>
      <c r="L31" s="57" t="s">
        <v>264</v>
      </c>
      <c r="M31" s="46" t="s">
        <v>265</v>
      </c>
    </row>
    <row r="32" spans="1:13">
      <c r="A32" s="43" t="s">
        <v>86</v>
      </c>
      <c r="B32" s="43" t="s">
        <v>116</v>
      </c>
      <c r="C32" s="44"/>
      <c r="D32" s="45" t="s">
        <v>258</v>
      </c>
      <c r="E32" s="52" t="s">
        <v>39</v>
      </c>
      <c r="F32" s="47" t="s">
        <v>259</v>
      </c>
      <c r="G32" s="52" t="s">
        <v>266</v>
      </c>
      <c r="H32" s="47" t="s">
        <v>261</v>
      </c>
      <c r="I32" s="47">
        <v>13658059919</v>
      </c>
      <c r="J32" s="52" t="s">
        <v>262</v>
      </c>
      <c r="K32" s="56" t="s">
        <v>263</v>
      </c>
      <c r="L32" s="57" t="s">
        <v>264</v>
      </c>
      <c r="M32" s="46" t="s">
        <v>265</v>
      </c>
    </row>
    <row r="33" spans="1:13">
      <c r="A33" s="47"/>
      <c r="B33" s="47"/>
      <c r="C33" s="44"/>
      <c r="D33" s="45" t="s">
        <v>258</v>
      </c>
      <c r="E33" s="52" t="s">
        <v>43</v>
      </c>
      <c r="F33" s="47" t="s">
        <v>259</v>
      </c>
      <c r="G33" s="52" t="s">
        <v>267</v>
      </c>
      <c r="H33" s="47" t="s">
        <v>268</v>
      </c>
      <c r="I33" s="47">
        <v>15982487227</v>
      </c>
      <c r="J33" s="52" t="s">
        <v>262</v>
      </c>
      <c r="K33" s="56" t="s">
        <v>263</v>
      </c>
      <c r="L33" s="57" t="s">
        <v>264</v>
      </c>
      <c r="M33" s="46" t="s">
        <v>265</v>
      </c>
    </row>
    <row r="34" spans="1:13">
      <c r="A34" s="43" t="s">
        <v>66</v>
      </c>
      <c r="B34" s="43" t="s">
        <v>116</v>
      </c>
      <c r="C34" s="44"/>
      <c r="D34" s="45" t="s">
        <v>258</v>
      </c>
      <c r="E34" s="52" t="s">
        <v>104</v>
      </c>
      <c r="F34" s="47" t="s">
        <v>259</v>
      </c>
      <c r="G34" s="52" t="s">
        <v>269</v>
      </c>
      <c r="H34" s="47" t="s">
        <v>268</v>
      </c>
      <c r="I34" s="47">
        <v>15982487227</v>
      </c>
      <c r="J34" s="52" t="s">
        <v>262</v>
      </c>
      <c r="K34" s="56" t="s">
        <v>263</v>
      </c>
      <c r="L34" s="57" t="s">
        <v>264</v>
      </c>
      <c r="M34" s="46" t="s">
        <v>265</v>
      </c>
    </row>
    <row r="35" spans="1:13">
      <c r="A35" s="43" t="s">
        <v>82</v>
      </c>
      <c r="B35" s="43" t="s">
        <v>116</v>
      </c>
      <c r="C35" s="44"/>
      <c r="D35" s="45" t="s">
        <v>270</v>
      </c>
      <c r="E35" s="52" t="s">
        <v>271</v>
      </c>
      <c r="F35" s="47" t="s">
        <v>272</v>
      </c>
      <c r="G35" s="52" t="s">
        <v>273</v>
      </c>
      <c r="H35" s="47" t="s">
        <v>274</v>
      </c>
      <c r="I35" s="47">
        <v>17602827856</v>
      </c>
      <c r="J35" s="52" t="s">
        <v>275</v>
      </c>
      <c r="K35" s="57" t="s">
        <v>146</v>
      </c>
      <c r="L35" s="54"/>
      <c r="M35" s="46" t="s">
        <v>276</v>
      </c>
    </row>
    <row r="36" spans="1:13">
      <c r="A36" s="43" t="s">
        <v>45</v>
      </c>
      <c r="B36" s="43" t="s">
        <v>116</v>
      </c>
      <c r="C36" s="44"/>
      <c r="D36" s="45" t="s">
        <v>270</v>
      </c>
      <c r="E36" s="52" t="s">
        <v>277</v>
      </c>
      <c r="F36" s="47" t="s">
        <v>278</v>
      </c>
      <c r="G36" s="52" t="s">
        <v>279</v>
      </c>
      <c r="H36" s="47" t="s">
        <v>280</v>
      </c>
      <c r="I36" s="47">
        <v>15828538619</v>
      </c>
      <c r="J36" s="52" t="s">
        <v>281</v>
      </c>
      <c r="K36" s="57" t="s">
        <v>146</v>
      </c>
      <c r="L36" s="54"/>
      <c r="M36" s="46" t="s">
        <v>276</v>
      </c>
    </row>
    <row r="37" spans="1:13">
      <c r="A37" s="43" t="s">
        <v>21</v>
      </c>
      <c r="B37" s="43" t="s">
        <v>116</v>
      </c>
      <c r="C37" s="44"/>
      <c r="D37" s="45" t="s">
        <v>270</v>
      </c>
      <c r="E37" s="52" t="s">
        <v>78</v>
      </c>
      <c r="F37" s="47" t="s">
        <v>278</v>
      </c>
      <c r="G37" s="52" t="s">
        <v>282</v>
      </c>
      <c r="H37" s="47" t="s">
        <v>280</v>
      </c>
      <c r="I37" s="47">
        <v>15828538619</v>
      </c>
      <c r="J37" s="52" t="s">
        <v>283</v>
      </c>
      <c r="K37" s="57" t="s">
        <v>146</v>
      </c>
      <c r="L37" s="54"/>
      <c r="M37" s="46" t="s">
        <v>276</v>
      </c>
    </row>
    <row r="38" spans="1:13">
      <c r="A38" s="43" t="s">
        <v>58</v>
      </c>
      <c r="B38" s="43" t="s">
        <v>116</v>
      </c>
      <c r="C38" s="44"/>
      <c r="D38" s="45" t="s">
        <v>270</v>
      </c>
      <c r="E38" s="52" t="s">
        <v>54</v>
      </c>
      <c r="F38" s="47" t="s">
        <v>278</v>
      </c>
      <c r="G38" s="52" t="s">
        <v>284</v>
      </c>
      <c r="H38" s="47" t="s">
        <v>280</v>
      </c>
      <c r="I38" s="47">
        <v>15828538619</v>
      </c>
      <c r="J38" s="52" t="s">
        <v>281</v>
      </c>
      <c r="K38" s="57" t="s">
        <v>146</v>
      </c>
      <c r="L38" s="54"/>
      <c r="M38" s="46" t="s">
        <v>276</v>
      </c>
    </row>
    <row r="39" spans="1:13">
      <c r="A39" s="43" t="s">
        <v>46</v>
      </c>
      <c r="B39" s="43" t="s">
        <v>116</v>
      </c>
      <c r="C39" s="44"/>
      <c r="D39" s="45" t="s">
        <v>270</v>
      </c>
      <c r="E39" s="52" t="s">
        <v>29</v>
      </c>
      <c r="F39" s="47" t="s">
        <v>272</v>
      </c>
      <c r="G39" s="52" t="s">
        <v>285</v>
      </c>
      <c r="H39" s="47" t="s">
        <v>286</v>
      </c>
      <c r="I39" s="47">
        <v>13551450899</v>
      </c>
      <c r="J39" s="52" t="s">
        <v>283</v>
      </c>
      <c r="K39" s="57" t="s">
        <v>146</v>
      </c>
      <c r="L39" s="54"/>
      <c r="M39" s="46" t="s">
        <v>276</v>
      </c>
    </row>
    <row r="40" spans="1:13">
      <c r="A40" s="43" t="s">
        <v>22</v>
      </c>
      <c r="B40" s="43" t="s">
        <v>116</v>
      </c>
      <c r="C40" s="44"/>
      <c r="D40" s="45" t="s">
        <v>270</v>
      </c>
      <c r="E40" s="52" t="s">
        <v>25</v>
      </c>
      <c r="F40" s="47" t="s">
        <v>272</v>
      </c>
      <c r="G40" s="52" t="s">
        <v>287</v>
      </c>
      <c r="H40" s="47" t="s">
        <v>288</v>
      </c>
      <c r="I40" s="47">
        <v>18281865966</v>
      </c>
      <c r="J40" s="52" t="s">
        <v>289</v>
      </c>
      <c r="K40" s="57" t="s">
        <v>146</v>
      </c>
      <c r="L40" s="54"/>
      <c r="M40" s="46" t="s">
        <v>276</v>
      </c>
    </row>
    <row r="41" spans="1:13">
      <c r="A41" s="43" t="s">
        <v>290</v>
      </c>
      <c r="B41" s="43" t="s">
        <v>116</v>
      </c>
      <c r="C41" s="44"/>
      <c r="D41" s="45" t="s">
        <v>270</v>
      </c>
      <c r="E41" s="53" t="s">
        <v>63</v>
      </c>
      <c r="F41" s="47" t="s">
        <v>272</v>
      </c>
      <c r="G41" s="52" t="s">
        <v>291</v>
      </c>
      <c r="H41" s="47" t="s">
        <v>292</v>
      </c>
      <c r="I41" s="47">
        <v>18280895666</v>
      </c>
      <c r="J41" s="52" t="s">
        <v>293</v>
      </c>
      <c r="K41" s="57" t="s">
        <v>146</v>
      </c>
      <c r="L41" s="54"/>
      <c r="M41" s="46" t="s">
        <v>276</v>
      </c>
    </row>
    <row r="42" spans="1:13">
      <c r="A42" s="43" t="s">
        <v>294</v>
      </c>
      <c r="B42" s="43" t="s">
        <v>116</v>
      </c>
      <c r="C42" s="44"/>
      <c r="D42" s="45" t="s">
        <v>270</v>
      </c>
      <c r="E42" s="52" t="s">
        <v>295</v>
      </c>
      <c r="F42" s="47" t="s">
        <v>272</v>
      </c>
      <c r="G42" s="52" t="s">
        <v>296</v>
      </c>
      <c r="H42" s="47" t="s">
        <v>292</v>
      </c>
      <c r="I42" s="47">
        <v>18280895667</v>
      </c>
      <c r="J42" s="52" t="s">
        <v>293</v>
      </c>
      <c r="K42" s="57" t="s">
        <v>146</v>
      </c>
      <c r="L42" s="54"/>
      <c r="M42" s="46" t="s">
        <v>276</v>
      </c>
    </row>
    <row r="43" spans="1:13">
      <c r="A43" s="47"/>
      <c r="B43" s="47"/>
      <c r="C43" s="44"/>
      <c r="D43" s="45" t="s">
        <v>270</v>
      </c>
      <c r="E43" s="52" t="s">
        <v>297</v>
      </c>
      <c r="F43" s="47" t="s">
        <v>272</v>
      </c>
      <c r="G43" s="52" t="s">
        <v>298</v>
      </c>
      <c r="H43" s="47" t="s">
        <v>299</v>
      </c>
      <c r="I43" s="47">
        <v>18302894198</v>
      </c>
      <c r="J43" s="52" t="s">
        <v>293</v>
      </c>
      <c r="K43" s="57" t="s">
        <v>146</v>
      </c>
      <c r="L43" s="54"/>
      <c r="M43" s="46" t="s">
        <v>276</v>
      </c>
    </row>
    <row r="44" spans="1:13">
      <c r="A44" s="43" t="s">
        <v>300</v>
      </c>
      <c r="B44" s="43" t="s">
        <v>116</v>
      </c>
      <c r="C44" s="44"/>
      <c r="D44" s="45" t="s">
        <v>270</v>
      </c>
      <c r="E44" s="52" t="s">
        <v>301</v>
      </c>
      <c r="F44" s="47" t="s">
        <v>272</v>
      </c>
      <c r="G44" s="52" t="s">
        <v>302</v>
      </c>
      <c r="H44" s="47" t="s">
        <v>292</v>
      </c>
      <c r="I44" s="47">
        <v>18280895666</v>
      </c>
      <c r="J44" s="52" t="s">
        <v>293</v>
      </c>
      <c r="K44" s="57" t="s">
        <v>146</v>
      </c>
      <c r="L44" s="54"/>
      <c r="M44" s="46" t="s">
        <v>276</v>
      </c>
    </row>
    <row r="45" spans="1:13">
      <c r="A45" s="43" t="s">
        <v>140</v>
      </c>
      <c r="B45" s="43" t="s">
        <v>116</v>
      </c>
      <c r="D45" s="45" t="s">
        <v>270</v>
      </c>
      <c r="E45" s="52" t="s">
        <v>108</v>
      </c>
      <c r="F45" s="47" t="s">
        <v>272</v>
      </c>
      <c r="G45" s="52" t="s">
        <v>303</v>
      </c>
      <c r="H45" s="47" t="s">
        <v>292</v>
      </c>
      <c r="I45" s="47">
        <v>18280895666</v>
      </c>
      <c r="J45" s="52" t="s">
        <v>293</v>
      </c>
      <c r="K45" s="57" t="s">
        <v>146</v>
      </c>
      <c r="L45" s="57" t="s">
        <v>304</v>
      </c>
      <c r="M45" s="46" t="s">
        <v>276</v>
      </c>
    </row>
    <row r="46" spans="1:13">
      <c r="A46" s="43" t="s">
        <v>305</v>
      </c>
      <c r="B46" s="43" t="s">
        <v>116</v>
      </c>
      <c r="D46" s="45" t="s">
        <v>270</v>
      </c>
      <c r="E46" s="52" t="s">
        <v>306</v>
      </c>
      <c r="F46" s="47" t="s">
        <v>272</v>
      </c>
      <c r="G46" s="52" t="s">
        <v>307</v>
      </c>
      <c r="H46" s="47" t="s">
        <v>292</v>
      </c>
      <c r="I46" s="47">
        <v>18280895666</v>
      </c>
      <c r="J46" s="52" t="s">
        <v>293</v>
      </c>
      <c r="K46" s="57" t="s">
        <v>146</v>
      </c>
      <c r="L46" s="57" t="s">
        <v>308</v>
      </c>
      <c r="M46" s="46" t="s">
        <v>276</v>
      </c>
    </row>
    <row r="47" spans="1:13">
      <c r="A47" s="43" t="s">
        <v>309</v>
      </c>
      <c r="B47" s="43" t="s">
        <v>116</v>
      </c>
      <c r="D47" s="45" t="s">
        <v>270</v>
      </c>
      <c r="E47" s="52" t="s">
        <v>64</v>
      </c>
      <c r="F47" s="47" t="s">
        <v>272</v>
      </c>
      <c r="G47" s="52" t="s">
        <v>310</v>
      </c>
      <c r="H47" s="47" t="s">
        <v>311</v>
      </c>
      <c r="I47" s="47">
        <v>18302833536</v>
      </c>
      <c r="J47" s="52" t="s">
        <v>293</v>
      </c>
      <c r="K47" s="57" t="s">
        <v>146</v>
      </c>
      <c r="L47" s="54"/>
      <c r="M47" s="46" t="s">
        <v>276</v>
      </c>
    </row>
    <row r="48" spans="1:13">
      <c r="A48" s="43" t="s">
        <v>312</v>
      </c>
      <c r="B48" s="43" t="s">
        <v>116</v>
      </c>
      <c r="D48" s="45" t="s">
        <v>270</v>
      </c>
      <c r="E48" s="52" t="s">
        <v>74</v>
      </c>
      <c r="F48" s="47" t="s">
        <v>272</v>
      </c>
      <c r="G48" s="52" t="s">
        <v>313</v>
      </c>
      <c r="H48" s="47" t="s">
        <v>314</v>
      </c>
      <c r="I48" s="47">
        <v>18820030907</v>
      </c>
      <c r="J48" s="52" t="s">
        <v>315</v>
      </c>
      <c r="K48" s="57" t="s">
        <v>146</v>
      </c>
      <c r="L48" s="54"/>
      <c r="M48" s="46" t="s">
        <v>276</v>
      </c>
    </row>
    <row r="49" spans="1:13">
      <c r="A49" s="43" t="s">
        <v>141</v>
      </c>
      <c r="B49" s="43" t="s">
        <v>116</v>
      </c>
      <c r="D49" s="45" t="s">
        <v>270</v>
      </c>
      <c r="E49" s="52" t="s">
        <v>316</v>
      </c>
      <c r="F49" s="47" t="s">
        <v>272</v>
      </c>
      <c r="G49" s="52" t="s">
        <v>317</v>
      </c>
      <c r="H49" s="47" t="s">
        <v>314</v>
      </c>
      <c r="I49" s="47">
        <v>18820030907</v>
      </c>
      <c r="J49" s="52" t="s">
        <v>293</v>
      </c>
      <c r="K49" s="57" t="s">
        <v>146</v>
      </c>
      <c r="L49" s="54"/>
      <c r="M49" s="46" t="s">
        <v>276</v>
      </c>
    </row>
    <row r="50" spans="1:13">
      <c r="A50" s="43" t="s">
        <v>142</v>
      </c>
      <c r="B50" s="43" t="s">
        <v>116</v>
      </c>
      <c r="D50" s="45" t="s">
        <v>270</v>
      </c>
      <c r="E50" s="52" t="s">
        <v>79</v>
      </c>
      <c r="F50" s="47" t="s">
        <v>272</v>
      </c>
      <c r="G50" s="52" t="s">
        <v>318</v>
      </c>
      <c r="H50" s="47" t="s">
        <v>319</v>
      </c>
      <c r="I50" s="47">
        <v>13281725223</v>
      </c>
      <c r="J50" s="52" t="s">
        <v>293</v>
      </c>
      <c r="K50" s="57" t="s">
        <v>146</v>
      </c>
      <c r="L50" s="54"/>
      <c r="M50" s="46" t="s">
        <v>276</v>
      </c>
    </row>
    <row r="51" spans="1:13">
      <c r="A51" s="43" t="s">
        <v>320</v>
      </c>
      <c r="B51" s="43" t="s">
        <v>116</v>
      </c>
      <c r="D51" s="45" t="s">
        <v>270</v>
      </c>
      <c r="E51" s="52" t="s">
        <v>84</v>
      </c>
      <c r="F51" s="47" t="s">
        <v>278</v>
      </c>
      <c r="G51" s="52" t="s">
        <v>321</v>
      </c>
      <c r="H51" s="47" t="s">
        <v>322</v>
      </c>
      <c r="I51" s="47">
        <v>13527304849</v>
      </c>
      <c r="J51" s="52" t="s">
        <v>315</v>
      </c>
      <c r="K51" s="57" t="s">
        <v>146</v>
      </c>
      <c r="L51" s="54"/>
      <c r="M51" s="46" t="s">
        <v>276</v>
      </c>
    </row>
    <row r="52" spans="1:13">
      <c r="A52" s="43" t="s">
        <v>323</v>
      </c>
      <c r="B52" s="43" t="s">
        <v>116</v>
      </c>
      <c r="D52" s="45" t="s">
        <v>270</v>
      </c>
      <c r="E52" s="52" t="s">
        <v>70</v>
      </c>
      <c r="F52" s="47" t="s">
        <v>278</v>
      </c>
      <c r="G52" s="52" t="s">
        <v>324</v>
      </c>
      <c r="H52" s="47" t="s">
        <v>325</v>
      </c>
      <c r="I52" s="47">
        <v>13518257339</v>
      </c>
      <c r="J52" s="52" t="s">
        <v>326</v>
      </c>
      <c r="K52" s="57" t="s">
        <v>146</v>
      </c>
      <c r="L52" s="54"/>
      <c r="M52" s="46" t="s">
        <v>276</v>
      </c>
    </row>
    <row r="53" spans="4:13">
      <c r="D53" s="45" t="s">
        <v>270</v>
      </c>
      <c r="E53" s="52" t="s">
        <v>327</v>
      </c>
      <c r="F53" s="47" t="s">
        <v>278</v>
      </c>
      <c r="G53" s="52" t="s">
        <v>328</v>
      </c>
      <c r="H53" s="47" t="s">
        <v>329</v>
      </c>
      <c r="I53" s="47">
        <v>18398563998</v>
      </c>
      <c r="J53" s="52" t="s">
        <v>315</v>
      </c>
      <c r="K53" s="57" t="s">
        <v>146</v>
      </c>
      <c r="L53" s="54"/>
      <c r="M53" s="46" t="s">
        <v>276</v>
      </c>
    </row>
    <row r="54" spans="4:13">
      <c r="D54" s="45" t="s">
        <v>270</v>
      </c>
      <c r="E54" s="52" t="s">
        <v>330</v>
      </c>
      <c r="F54" s="47" t="s">
        <v>278</v>
      </c>
      <c r="G54" s="52" t="s">
        <v>331</v>
      </c>
      <c r="H54" s="47" t="s">
        <v>329</v>
      </c>
      <c r="I54" s="47">
        <v>18398563998</v>
      </c>
      <c r="J54" s="52" t="s">
        <v>315</v>
      </c>
      <c r="K54" s="57" t="s">
        <v>146</v>
      </c>
      <c r="L54" s="54"/>
      <c r="M54" s="46" t="s">
        <v>276</v>
      </c>
    </row>
    <row r="55" spans="4:13">
      <c r="D55" s="45" t="s">
        <v>270</v>
      </c>
      <c r="E55" s="52" t="s">
        <v>50</v>
      </c>
      <c r="F55" s="47" t="s">
        <v>278</v>
      </c>
      <c r="G55" s="52" t="s">
        <v>332</v>
      </c>
      <c r="H55" s="47" t="s">
        <v>329</v>
      </c>
      <c r="I55" s="47">
        <v>18398563998</v>
      </c>
      <c r="J55" s="52" t="s">
        <v>315</v>
      </c>
      <c r="K55" s="57" t="s">
        <v>146</v>
      </c>
      <c r="L55" s="54"/>
      <c r="M55" s="46" t="s">
        <v>276</v>
      </c>
    </row>
    <row r="56" spans="4:13">
      <c r="D56" s="45" t="s">
        <v>270</v>
      </c>
      <c r="E56" s="52" t="s">
        <v>120</v>
      </c>
      <c r="F56" s="47" t="s">
        <v>278</v>
      </c>
      <c r="G56" s="52" t="s">
        <v>333</v>
      </c>
      <c r="H56" s="47" t="s">
        <v>329</v>
      </c>
      <c r="I56" s="47">
        <v>18398563998</v>
      </c>
      <c r="J56" s="52" t="s">
        <v>293</v>
      </c>
      <c r="K56" s="57" t="s">
        <v>146</v>
      </c>
      <c r="L56" s="54"/>
      <c r="M56" s="46" t="s">
        <v>276</v>
      </c>
    </row>
    <row r="57" spans="4:13">
      <c r="D57" s="45" t="s">
        <v>270</v>
      </c>
      <c r="E57" s="52" t="s">
        <v>87</v>
      </c>
      <c r="F57" s="47" t="s">
        <v>278</v>
      </c>
      <c r="G57" s="52" t="s">
        <v>334</v>
      </c>
      <c r="H57" s="47" t="s">
        <v>335</v>
      </c>
      <c r="I57" s="47">
        <v>13518183653</v>
      </c>
      <c r="J57" s="52" t="s">
        <v>293</v>
      </c>
      <c r="K57" s="57" t="s">
        <v>146</v>
      </c>
      <c r="L57" s="54"/>
      <c r="M57" s="46" t="s">
        <v>276</v>
      </c>
    </row>
    <row r="58" spans="4:13">
      <c r="D58" s="45" t="s">
        <v>270</v>
      </c>
      <c r="E58" s="52" t="s">
        <v>336</v>
      </c>
      <c r="F58" s="47" t="s">
        <v>278</v>
      </c>
      <c r="G58" s="52" t="s">
        <v>337</v>
      </c>
      <c r="H58" s="47" t="s">
        <v>329</v>
      </c>
      <c r="I58" s="47">
        <v>18398563998</v>
      </c>
      <c r="J58" s="52" t="s">
        <v>315</v>
      </c>
      <c r="K58" s="57" t="s">
        <v>146</v>
      </c>
      <c r="L58" s="54"/>
      <c r="M58" s="46" t="s">
        <v>276</v>
      </c>
    </row>
    <row r="59" spans="4:13">
      <c r="D59" s="45" t="s">
        <v>270</v>
      </c>
      <c r="E59" s="52" t="s">
        <v>338</v>
      </c>
      <c r="F59" s="47" t="s">
        <v>278</v>
      </c>
      <c r="G59" s="52" t="s">
        <v>339</v>
      </c>
      <c r="H59" s="47" t="s">
        <v>329</v>
      </c>
      <c r="I59" s="47">
        <v>18398563998</v>
      </c>
      <c r="J59" s="52" t="s">
        <v>315</v>
      </c>
      <c r="K59" s="57" t="s">
        <v>146</v>
      </c>
      <c r="L59" s="54"/>
      <c r="M59" s="46" t="s">
        <v>276</v>
      </c>
    </row>
    <row r="60" spans="4:13">
      <c r="D60" s="45" t="s">
        <v>270</v>
      </c>
      <c r="E60" s="52" t="s">
        <v>75</v>
      </c>
      <c r="F60" s="47" t="s">
        <v>278</v>
      </c>
      <c r="G60" s="52" t="s">
        <v>340</v>
      </c>
      <c r="H60" s="47" t="s">
        <v>329</v>
      </c>
      <c r="I60" s="47">
        <v>18398563998</v>
      </c>
      <c r="J60" s="52" t="s">
        <v>315</v>
      </c>
      <c r="K60" s="57" t="s">
        <v>146</v>
      </c>
      <c r="L60" s="54"/>
      <c r="M60" s="46" t="s">
        <v>276</v>
      </c>
    </row>
    <row r="61" spans="4:13">
      <c r="D61" s="51" t="s">
        <v>341</v>
      </c>
      <c r="E61" s="52" t="s">
        <v>342</v>
      </c>
      <c r="F61" s="47" t="s">
        <v>343</v>
      </c>
      <c r="G61" s="52" t="str">
        <f>"("&amp;E61&amp;")"&amp;"四川省南充市顺庆区搬罾街道学府大道二段"</f>
        <v>(五冶钢构医学科学产业园建设项目房建一部-一标)四川省南充市顺庆区搬罾街道学府大道二段</v>
      </c>
      <c r="H61" s="47" t="s">
        <v>344</v>
      </c>
      <c r="I61" s="47">
        <v>18141337338</v>
      </c>
      <c r="J61" s="52" t="s">
        <v>345</v>
      </c>
      <c r="K61" s="57" t="s">
        <v>118</v>
      </c>
      <c r="L61" s="54"/>
      <c r="M61" s="46" t="s">
        <v>346</v>
      </c>
    </row>
    <row r="62" spans="4:13">
      <c r="D62" s="51" t="s">
        <v>341</v>
      </c>
      <c r="E62" s="52" t="s">
        <v>347</v>
      </c>
      <c r="F62" s="47" t="s">
        <v>343</v>
      </c>
      <c r="G62" s="52" t="str">
        <f>"("&amp;E62&amp;")"&amp;"四川省南充市顺庆区搬罾街道学府大道二段"</f>
        <v>(五冶钢构医学科学产业园建设项目房建一部-一标（2-4）)四川省南充市顺庆区搬罾街道学府大道二段</v>
      </c>
      <c r="H62" s="47" t="s">
        <v>344</v>
      </c>
      <c r="I62" s="47">
        <v>18141337338</v>
      </c>
      <c r="J62" s="52" t="s">
        <v>345</v>
      </c>
      <c r="K62" s="57" t="s">
        <v>118</v>
      </c>
      <c r="L62" s="54"/>
      <c r="M62" s="46" t="s">
        <v>346</v>
      </c>
    </row>
    <row r="63" spans="4:13">
      <c r="D63" s="51" t="s">
        <v>341</v>
      </c>
      <c r="E63" s="52" t="s">
        <v>348</v>
      </c>
      <c r="F63" s="47" t="s">
        <v>343</v>
      </c>
      <c r="G63" s="52" t="str">
        <f>"("&amp;E63&amp;")"&amp;"四川省南充市顺庆区搬罾街道学府大道二段"</f>
        <v>(五冶钢构医学科学产业园建设项目房建一部-一标（2-5）)四川省南充市顺庆区搬罾街道学府大道二段</v>
      </c>
      <c r="H63" s="47" t="s">
        <v>344</v>
      </c>
      <c r="I63" s="47">
        <v>18141337338</v>
      </c>
      <c r="J63" s="52" t="s">
        <v>345</v>
      </c>
      <c r="K63" s="57" t="s">
        <v>118</v>
      </c>
      <c r="L63" s="54"/>
      <c r="M63" s="46" t="s">
        <v>346</v>
      </c>
    </row>
    <row r="64" spans="4:13">
      <c r="D64" s="51" t="s">
        <v>341</v>
      </c>
      <c r="E64" s="52" t="s">
        <v>98</v>
      </c>
      <c r="F64" s="47" t="s">
        <v>343</v>
      </c>
      <c r="G64" s="52" t="str">
        <f>"("&amp;E64&amp;")"&amp;"四川省南充市顺庆区搬罾街道学府大道二段"</f>
        <v>(五冶钢构医学科学产业园建设项目房建一部-一标（2-6）)四川省南充市顺庆区搬罾街道学府大道二段</v>
      </c>
      <c r="H64" s="47" t="s">
        <v>344</v>
      </c>
      <c r="I64" s="47">
        <v>18141337338</v>
      </c>
      <c r="J64" s="52" t="s">
        <v>345</v>
      </c>
      <c r="K64" s="57" t="s">
        <v>118</v>
      </c>
      <c r="L64" s="54"/>
      <c r="M64" s="46" t="s">
        <v>346</v>
      </c>
    </row>
    <row r="65" spans="4:13">
      <c r="D65" s="51" t="s">
        <v>341</v>
      </c>
      <c r="E65" s="52" t="s">
        <v>349</v>
      </c>
      <c r="F65" s="47" t="s">
        <v>343</v>
      </c>
      <c r="G65" s="52" t="str">
        <f>"("&amp;E65&amp;")"&amp;"四川省南充市顺庆区搬罾街道学府大道二段"</f>
        <v>(五冶钢构医学科学产业园建设项目房建一部-一标（2-7）)四川省南充市顺庆区搬罾街道学府大道二段</v>
      </c>
      <c r="H65" s="47" t="s">
        <v>344</v>
      </c>
      <c r="I65" s="47">
        <v>18141337338</v>
      </c>
      <c r="J65" s="52" t="s">
        <v>345</v>
      </c>
      <c r="K65" s="57" t="s">
        <v>118</v>
      </c>
      <c r="L65" s="54"/>
      <c r="M65" s="46" t="s">
        <v>346</v>
      </c>
    </row>
    <row r="66" spans="4:13">
      <c r="D66" s="51" t="s">
        <v>341</v>
      </c>
      <c r="E66" s="52" t="s">
        <v>350</v>
      </c>
      <c r="F66" s="47" t="s">
        <v>343</v>
      </c>
      <c r="G66" s="52" t="str">
        <f>"("&amp;E66&amp;")"&amp;"四川省南充市顺庆区搬罾街道学府大道二段"</f>
        <v>(五冶钢构医学科学产业园建设项目房建一部-二标（3-2）)四川省南充市顺庆区搬罾街道学府大道二段</v>
      </c>
      <c r="H66" s="47" t="s">
        <v>344</v>
      </c>
      <c r="I66" s="47">
        <v>18141337338</v>
      </c>
      <c r="J66" s="52" t="s">
        <v>345</v>
      </c>
      <c r="K66" s="57" t="s">
        <v>118</v>
      </c>
      <c r="L66" s="54"/>
      <c r="M66" s="46" t="s">
        <v>346</v>
      </c>
    </row>
    <row r="67" spans="4:13">
      <c r="D67" s="51" t="s">
        <v>341</v>
      </c>
      <c r="E67" s="52" t="s">
        <v>351</v>
      </c>
      <c r="F67" s="47" t="s">
        <v>343</v>
      </c>
      <c r="G67" s="52" t="str">
        <f>"("&amp;E67&amp;")"&amp;"四川省南充市顺庆区搬罾街道学府大道二段"</f>
        <v>(五冶钢构医学科学产业园建设项目房建一部-二标（3-3）)四川省南充市顺庆区搬罾街道学府大道二段</v>
      </c>
      <c r="H67" s="47" t="s">
        <v>344</v>
      </c>
      <c r="I67" s="47">
        <v>18141337338</v>
      </c>
      <c r="J67" s="52" t="s">
        <v>345</v>
      </c>
      <c r="K67" s="57" t="s">
        <v>118</v>
      </c>
      <c r="L67" s="54"/>
      <c r="M67" s="46" t="s">
        <v>346</v>
      </c>
    </row>
    <row r="68" spans="4:13">
      <c r="D68" s="51" t="s">
        <v>341</v>
      </c>
      <c r="E68" s="52" t="s">
        <v>352</v>
      </c>
      <c r="F68" s="47" t="s">
        <v>343</v>
      </c>
      <c r="G68" s="52" t="str">
        <f>"("&amp;E68&amp;")"&amp;"四川省南充市顺庆区搬罾街道学府大道二段"</f>
        <v>(五冶钢构医学科学产业园建设项目房建一部-三标（2-1）)四川省南充市顺庆区搬罾街道学府大道二段</v>
      </c>
      <c r="H68" s="47" t="s">
        <v>344</v>
      </c>
      <c r="I68" s="47">
        <v>18141337338</v>
      </c>
      <c r="J68" s="52" t="s">
        <v>345</v>
      </c>
      <c r="K68" s="57" t="s">
        <v>118</v>
      </c>
      <c r="L68" s="54"/>
      <c r="M68" s="46" t="s">
        <v>346</v>
      </c>
    </row>
    <row r="69" spans="4:13">
      <c r="D69" s="51" t="s">
        <v>341</v>
      </c>
      <c r="E69" s="52" t="s">
        <v>353</v>
      </c>
      <c r="F69" s="47" t="s">
        <v>343</v>
      </c>
      <c r="G69" s="52" t="str">
        <f>"("&amp;E69&amp;")"&amp;"四川省南充市顺庆区搬罾街道学府大道二段"</f>
        <v>(五冶钢构医学科学产业园建设项目房建一部-三标（2-2）)四川省南充市顺庆区搬罾街道学府大道二段</v>
      </c>
      <c r="H69" s="47" t="s">
        <v>344</v>
      </c>
      <c r="I69" s="47">
        <v>18141337338</v>
      </c>
      <c r="J69" s="52" t="s">
        <v>345</v>
      </c>
      <c r="K69" s="57" t="s">
        <v>118</v>
      </c>
      <c r="L69" s="54"/>
      <c r="M69" s="46" t="s">
        <v>346</v>
      </c>
    </row>
    <row r="70" spans="4:13">
      <c r="D70" s="51" t="s">
        <v>341</v>
      </c>
      <c r="E70" s="52" t="s">
        <v>354</v>
      </c>
      <c r="F70" s="47" t="s">
        <v>343</v>
      </c>
      <c r="G70" s="52" t="str">
        <f>"("&amp;E70&amp;")"&amp;"四川省南充市顺庆区搬罾街道学府大道二段"</f>
        <v>(五冶钢构医学科学产业园建设项目房建一部-三标（2-3）)四川省南充市顺庆区搬罾街道学府大道二段</v>
      </c>
      <c r="H70" s="47" t="s">
        <v>344</v>
      </c>
      <c r="I70" s="47">
        <v>18141337338</v>
      </c>
      <c r="J70" s="52" t="s">
        <v>345</v>
      </c>
      <c r="K70" s="57" t="s">
        <v>118</v>
      </c>
      <c r="L70" s="54"/>
      <c r="M70" s="46" t="s">
        <v>346</v>
      </c>
    </row>
    <row r="71" spans="4:13">
      <c r="D71" s="51" t="s">
        <v>341</v>
      </c>
      <c r="E71" s="52" t="s">
        <v>355</v>
      </c>
      <c r="F71" s="47" t="s">
        <v>343</v>
      </c>
      <c r="G71" s="52" t="str">
        <f>"("&amp;E71&amp;")"&amp;"四川省南充市顺庆区搬罾街道学府大道二段"</f>
        <v>(五冶钢构医学科学产业园建设项目房建一部-四标（3-4）)四川省南充市顺庆区搬罾街道学府大道二段</v>
      </c>
      <c r="H71" s="47" t="s">
        <v>344</v>
      </c>
      <c r="I71" s="47">
        <v>18141337338</v>
      </c>
      <c r="J71" s="52" t="s">
        <v>345</v>
      </c>
      <c r="K71" s="57" t="s">
        <v>118</v>
      </c>
      <c r="L71" s="54"/>
      <c r="M71" s="46" t="s">
        <v>346</v>
      </c>
    </row>
    <row r="72" spans="4:13">
      <c r="D72" s="51" t="s">
        <v>341</v>
      </c>
      <c r="E72" s="52" t="s">
        <v>356</v>
      </c>
      <c r="F72" s="47" t="s">
        <v>343</v>
      </c>
      <c r="G72" s="52" t="str">
        <f>"("&amp;E72&amp;")"&amp;"四川省南充市顺庆区搬罾街道学府大道二段"</f>
        <v>(五冶钢构医学科学产业园建设项目房建一部-四标（3-5）)四川省南充市顺庆区搬罾街道学府大道二段</v>
      </c>
      <c r="H72" s="47" t="s">
        <v>344</v>
      </c>
      <c r="I72" s="47">
        <v>18141337338</v>
      </c>
      <c r="J72" s="52" t="s">
        <v>345</v>
      </c>
      <c r="K72" s="57" t="s">
        <v>118</v>
      </c>
      <c r="L72" s="54"/>
      <c r="M72" s="46" t="s">
        <v>346</v>
      </c>
    </row>
    <row r="73" spans="4:13">
      <c r="D73" s="51" t="s">
        <v>341</v>
      </c>
      <c r="E73" s="52" t="s">
        <v>357</v>
      </c>
      <c r="F73" s="47" t="s">
        <v>343</v>
      </c>
      <c r="G73" s="52" t="str">
        <f>"("&amp;E73&amp;")"&amp;"四川省南充市顺庆区搬罾街道学府大道二段"</f>
        <v>(五冶钢构医学科学产业园建设项目房建一部-四标（3-6）)四川省南充市顺庆区搬罾街道学府大道二段</v>
      </c>
      <c r="H73" s="47" t="s">
        <v>344</v>
      </c>
      <c r="I73" s="47">
        <v>18141337338</v>
      </c>
      <c r="J73" s="52" t="s">
        <v>345</v>
      </c>
      <c r="K73" s="57" t="s">
        <v>118</v>
      </c>
      <c r="L73" s="54"/>
      <c r="M73" s="46" t="s">
        <v>346</v>
      </c>
    </row>
    <row r="74" spans="4:13">
      <c r="D74" s="51" t="s">
        <v>341</v>
      </c>
      <c r="E74" s="52" t="s">
        <v>358</v>
      </c>
      <c r="F74" s="47" t="s">
        <v>343</v>
      </c>
      <c r="G74" s="52" t="str">
        <f>"("&amp;E74&amp;")"&amp;"四川省南充市顺庆区搬罾街道学府大道二段"</f>
        <v>(五冶钢构医学科学产业园建设项目房建一部-四标（3-7）)四川省南充市顺庆区搬罾街道学府大道二段</v>
      </c>
      <c r="H74" s="47" t="s">
        <v>344</v>
      </c>
      <c r="I74" s="47">
        <v>18141337338</v>
      </c>
      <c r="J74" s="52" t="s">
        <v>345</v>
      </c>
      <c r="K74" s="57" t="s">
        <v>118</v>
      </c>
      <c r="L74" s="54"/>
      <c r="M74" s="46" t="s">
        <v>346</v>
      </c>
    </row>
    <row r="75" spans="4:13">
      <c r="D75" s="51" t="s">
        <v>341</v>
      </c>
      <c r="E75" s="52" t="s">
        <v>359</v>
      </c>
      <c r="F75" s="47" t="s">
        <v>343</v>
      </c>
      <c r="G75" s="52" t="str">
        <f>"("&amp;E75&amp;")"&amp;"四川省南充市顺庆区搬罾街道学府大道二段"</f>
        <v>(五冶钢构医学科学产业园建设项目房建一部-五标（校医院6-1）)四川省南充市顺庆区搬罾街道学府大道二段</v>
      </c>
      <c r="H75" s="47" t="s">
        <v>344</v>
      </c>
      <c r="I75" s="47">
        <v>18141337338</v>
      </c>
      <c r="J75" s="52" t="s">
        <v>345</v>
      </c>
      <c r="K75" s="57" t="s">
        <v>118</v>
      </c>
      <c r="L75" s="54"/>
      <c r="M75" s="46" t="s">
        <v>346</v>
      </c>
    </row>
    <row r="76" spans="4:13">
      <c r="D76" s="51" t="s">
        <v>341</v>
      </c>
      <c r="E76" s="52" t="s">
        <v>360</v>
      </c>
      <c r="F76" s="47" t="s">
        <v>343</v>
      </c>
      <c r="G76" s="52" t="str">
        <f>"("&amp;E76&amp;")"&amp;"四川省南充市顺庆区搬罾街道学府大道二段"</f>
        <v>(五冶钢构医学科学产业园建设项目房建一部-六标（3-1）)四川省南充市顺庆区搬罾街道学府大道二段</v>
      </c>
      <c r="H76" s="47" t="s">
        <v>344</v>
      </c>
      <c r="I76" s="47">
        <v>18141337338</v>
      </c>
      <c r="J76" s="52" t="s">
        <v>345</v>
      </c>
      <c r="K76" s="57" t="s">
        <v>118</v>
      </c>
      <c r="L76" s="54"/>
      <c r="M76" s="46" t="s">
        <v>346</v>
      </c>
    </row>
    <row r="77" spans="4:13">
      <c r="D77" s="51" t="s">
        <v>341</v>
      </c>
      <c r="E77" s="52" t="s">
        <v>361</v>
      </c>
      <c r="F77" s="47" t="s">
        <v>343</v>
      </c>
      <c r="G77" s="52" t="str">
        <f>"("&amp;E77&amp;")"&amp;"四川省南充市顺庆区搬罾街道学府大道二段"</f>
        <v>(五冶钢构医学科学产业园建设项目房建二部-一标（1-3）)四川省南充市顺庆区搬罾街道学府大道二段</v>
      </c>
      <c r="H77" s="47" t="s">
        <v>362</v>
      </c>
      <c r="I77" s="47">
        <v>19950525030</v>
      </c>
      <c r="J77" s="52" t="s">
        <v>345</v>
      </c>
      <c r="K77" s="57" t="s">
        <v>118</v>
      </c>
      <c r="L77" s="54"/>
      <c r="M77" s="46" t="s">
        <v>346</v>
      </c>
    </row>
    <row r="78" spans="4:13">
      <c r="D78" s="51" t="s">
        <v>341</v>
      </c>
      <c r="E78" s="52" t="s">
        <v>363</v>
      </c>
      <c r="F78" s="47" t="s">
        <v>343</v>
      </c>
      <c r="G78" s="52" t="str">
        <f>"("&amp;E78&amp;")"&amp;"四川省南充市顺庆区搬罾街道学府大道二段"</f>
        <v>(五冶钢构医学科学产业园建设项目房建二部-一标（1-4）)四川省南充市顺庆区搬罾街道学府大道二段</v>
      </c>
      <c r="H78" s="47" t="s">
        <v>362</v>
      </c>
      <c r="I78" s="47">
        <v>19950525030</v>
      </c>
      <c r="J78" s="52" t="s">
        <v>345</v>
      </c>
      <c r="K78" s="57" t="s">
        <v>118</v>
      </c>
      <c r="L78" s="54"/>
      <c r="M78" s="46" t="s">
        <v>346</v>
      </c>
    </row>
    <row r="79" spans="4:13">
      <c r="D79" s="51" t="s">
        <v>341</v>
      </c>
      <c r="E79" s="52" t="s">
        <v>364</v>
      </c>
      <c r="F79" s="47" t="s">
        <v>343</v>
      </c>
      <c r="G79" s="52" t="str">
        <f>"("&amp;E79&amp;")"&amp;"四川省南充市顺庆区搬罾街道学府大道二段"</f>
        <v>(五冶钢构医学科学产业园建设项目房建二部-一标（1-6）)四川省南充市顺庆区搬罾街道学府大道二段</v>
      </c>
      <c r="H79" s="47" t="s">
        <v>362</v>
      </c>
      <c r="I79" s="47">
        <v>19950525030</v>
      </c>
      <c r="J79" s="52" t="s">
        <v>345</v>
      </c>
      <c r="K79" s="57" t="s">
        <v>118</v>
      </c>
      <c r="L79" s="54"/>
      <c r="M79" s="46" t="s">
        <v>346</v>
      </c>
    </row>
    <row r="80" spans="4:13">
      <c r="D80" s="51" t="s">
        <v>341</v>
      </c>
      <c r="E80" s="52" t="s">
        <v>365</v>
      </c>
      <c r="F80" s="47" t="s">
        <v>343</v>
      </c>
      <c r="G80" s="52" t="str">
        <f>"("&amp;E80&amp;")"&amp;"四川省南充市顺庆区搬罾街道学府大道二段"</f>
        <v>(五冶钢构医学科学产业园建设项目房建二部-一标（1-7）)四川省南充市顺庆区搬罾街道学府大道二段</v>
      </c>
      <c r="H80" s="47" t="s">
        <v>362</v>
      </c>
      <c r="I80" s="47">
        <v>19950525030</v>
      </c>
      <c r="J80" s="52" t="s">
        <v>345</v>
      </c>
      <c r="K80" s="57" t="s">
        <v>118</v>
      </c>
      <c r="L80" s="54"/>
      <c r="M80" s="46" t="s">
        <v>346</v>
      </c>
    </row>
    <row r="81" spans="4:13">
      <c r="D81" s="51" t="s">
        <v>341</v>
      </c>
      <c r="E81" s="52" t="s">
        <v>366</v>
      </c>
      <c r="F81" s="47" t="s">
        <v>343</v>
      </c>
      <c r="G81" s="52" t="str">
        <f>"("&amp;E81&amp;")"&amp;"四川省南充市顺庆区搬罾街道学府大道二段"</f>
        <v>(五冶钢构医学科学产业园建设项目房建二部-二标（图情信息中心1-1）)四川省南充市顺庆区搬罾街道学府大道二段</v>
      </c>
      <c r="H81" s="47" t="s">
        <v>362</v>
      </c>
      <c r="I81" s="47">
        <v>19950525030</v>
      </c>
      <c r="J81" s="52" t="s">
        <v>345</v>
      </c>
      <c r="K81" s="57" t="s">
        <v>118</v>
      </c>
      <c r="L81" s="54"/>
      <c r="M81" s="46" t="s">
        <v>346</v>
      </c>
    </row>
    <row r="82" spans="4:13">
      <c r="D82" s="51" t="s">
        <v>341</v>
      </c>
      <c r="E82" s="52" t="s">
        <v>59</v>
      </c>
      <c r="F82" s="47" t="s">
        <v>343</v>
      </c>
      <c r="G82" s="52" t="str">
        <f>"("&amp;E82&amp;")"&amp;"四川省南充市顺庆区搬罾街道学府大道二段"</f>
        <v>(五冶钢构医学科学产业园建设项目房建二部-三标（1-2）)四川省南充市顺庆区搬罾街道学府大道二段</v>
      </c>
      <c r="H82" s="47" t="s">
        <v>362</v>
      </c>
      <c r="I82" s="47">
        <v>19950525030</v>
      </c>
      <c r="J82" s="52" t="s">
        <v>345</v>
      </c>
      <c r="K82" s="57" t="s">
        <v>118</v>
      </c>
      <c r="L82" s="54"/>
      <c r="M82" s="46" t="s">
        <v>346</v>
      </c>
    </row>
    <row r="83" spans="4:13">
      <c r="D83" s="51" t="s">
        <v>341</v>
      </c>
      <c r="E83" s="52" t="s">
        <v>71</v>
      </c>
      <c r="F83" s="47" t="s">
        <v>343</v>
      </c>
      <c r="G83" s="52" t="str">
        <f>"("&amp;E83&amp;")"&amp;"四川省南充市顺庆区搬罾街道学府大道二段"</f>
        <v>(五冶钢构医学科学产业园建设项目房建二部-三标（1-5）)四川省南充市顺庆区搬罾街道学府大道二段</v>
      </c>
      <c r="H83" s="47" t="s">
        <v>362</v>
      </c>
      <c r="I83" s="47">
        <v>19950525030</v>
      </c>
      <c r="J83" s="52" t="s">
        <v>345</v>
      </c>
      <c r="K83" s="57" t="s">
        <v>118</v>
      </c>
      <c r="L83" s="54"/>
      <c r="M83" s="46" t="s">
        <v>346</v>
      </c>
    </row>
    <row r="84" spans="4:13">
      <c r="D84" s="51" t="s">
        <v>341</v>
      </c>
      <c r="E84" s="52" t="s">
        <v>367</v>
      </c>
      <c r="F84" s="47" t="s">
        <v>343</v>
      </c>
      <c r="G84" s="52" t="str">
        <f>"("&amp;E84&amp;")"&amp;"四川省南充市顺庆区搬罾街道学府大道二段"</f>
        <v>(五冶钢构医学科学产业园建设项目房建二部-三标（5-1）)四川省南充市顺庆区搬罾街道学府大道二段</v>
      </c>
      <c r="H84" s="47" t="s">
        <v>362</v>
      </c>
      <c r="I84" s="47">
        <v>19950525030</v>
      </c>
      <c r="J84" s="52" t="s">
        <v>345</v>
      </c>
      <c r="K84" s="57" t="s">
        <v>118</v>
      </c>
      <c r="L84" s="54"/>
      <c r="M84" s="46" t="s">
        <v>346</v>
      </c>
    </row>
    <row r="85" spans="4:13">
      <c r="D85" s="51" t="s">
        <v>341</v>
      </c>
      <c r="E85" s="52" t="s">
        <v>368</v>
      </c>
      <c r="F85" s="47" t="s">
        <v>343</v>
      </c>
      <c r="G85" s="52" t="str">
        <f>"("&amp;E85&amp;")"&amp;"四川省南充市顺庆区搬罾街道学府大道二段"</f>
        <v>(五冶钢构医学科学产业园建设项目房建二部-三标（5-2）)四川省南充市顺庆区搬罾街道学府大道二段</v>
      </c>
      <c r="H85" s="47" t="s">
        <v>362</v>
      </c>
      <c r="I85" s="47">
        <v>19950525030</v>
      </c>
      <c r="J85" s="52" t="s">
        <v>345</v>
      </c>
      <c r="K85" s="57" t="s">
        <v>118</v>
      </c>
      <c r="L85" s="54"/>
      <c r="M85" s="46" t="s">
        <v>346</v>
      </c>
    </row>
    <row r="86" spans="4:13">
      <c r="D86" s="51" t="s">
        <v>341</v>
      </c>
      <c r="E86" s="52" t="s">
        <v>369</v>
      </c>
      <c r="F86" s="47" t="s">
        <v>343</v>
      </c>
      <c r="G86" s="52" t="str">
        <f>"("&amp;E86&amp;")"&amp;"四川省南充市顺庆区搬罾街道学府大道二段"</f>
        <v>(五冶钢构医学科学产业园建设项目房建二部-三标（5-3）)四川省南充市顺庆区搬罾街道学府大道二段</v>
      </c>
      <c r="H86" s="47" t="s">
        <v>362</v>
      </c>
      <c r="I86" s="47">
        <v>19950525030</v>
      </c>
      <c r="J86" s="52" t="s">
        <v>345</v>
      </c>
      <c r="K86" s="57" t="s">
        <v>118</v>
      </c>
      <c r="L86" s="54"/>
      <c r="M86" s="46" t="s">
        <v>346</v>
      </c>
    </row>
    <row r="87" spans="4:13">
      <c r="D87" s="51" t="s">
        <v>341</v>
      </c>
      <c r="E87" s="52" t="s">
        <v>88</v>
      </c>
      <c r="F87" s="47" t="s">
        <v>343</v>
      </c>
      <c r="G87" s="52" t="str">
        <f>"("&amp;E87&amp;")"&amp;"四川省南充市顺庆区搬罾街道学府大道二段"</f>
        <v>(五冶钢构医学科学产业园建设项目房建二部-四标（5-4）)四川省南充市顺庆区搬罾街道学府大道二段</v>
      </c>
      <c r="H87" s="47" t="s">
        <v>362</v>
      </c>
      <c r="I87" s="47">
        <v>19950525030</v>
      </c>
      <c r="J87" s="52" t="s">
        <v>345</v>
      </c>
      <c r="K87" s="57" t="s">
        <v>118</v>
      </c>
      <c r="L87" s="54"/>
      <c r="M87" s="46" t="s">
        <v>346</v>
      </c>
    </row>
    <row r="88" spans="4:13">
      <c r="D88" s="51" t="s">
        <v>341</v>
      </c>
      <c r="E88" s="52" t="s">
        <v>370</v>
      </c>
      <c r="F88" s="47" t="s">
        <v>343</v>
      </c>
      <c r="G88" s="52" t="str">
        <f>"("&amp;E88&amp;")"&amp;"四川省南充市顺庆区搬罾街道学府大道二段"</f>
        <v>(五冶钢构医学科学产业园建设项目房建二部-四标（5-5）)四川省南充市顺庆区搬罾街道学府大道二段</v>
      </c>
      <c r="H88" s="47" t="s">
        <v>362</v>
      </c>
      <c r="I88" s="47">
        <v>19950525030</v>
      </c>
      <c r="J88" s="52" t="s">
        <v>345</v>
      </c>
      <c r="K88" s="57" t="s">
        <v>118</v>
      </c>
      <c r="L88" s="54"/>
      <c r="M88" s="46" t="s">
        <v>346</v>
      </c>
    </row>
    <row r="89" spans="4:13">
      <c r="D89" s="51" t="s">
        <v>341</v>
      </c>
      <c r="E89" s="52" t="s">
        <v>113</v>
      </c>
      <c r="F89" s="47" t="s">
        <v>343</v>
      </c>
      <c r="G89" s="52" t="str">
        <f>"("&amp;E89&amp;")"&amp;"四川省南充市顺庆区搬罾街道学府大道二段"</f>
        <v>(五冶钢构医学科学产业园建设项目房建二部-排洪渠（五标）)四川省南充市顺庆区搬罾街道学府大道二段</v>
      </c>
      <c r="H89" s="47" t="s">
        <v>362</v>
      </c>
      <c r="I89" s="47">
        <v>19950525030</v>
      </c>
      <c r="J89" s="52" t="s">
        <v>345</v>
      </c>
      <c r="K89" s="57" t="s">
        <v>118</v>
      </c>
      <c r="L89" s="54"/>
      <c r="M89" s="46" t="s">
        <v>346</v>
      </c>
    </row>
    <row r="90" spans="4:13">
      <c r="D90" s="51" t="s">
        <v>341</v>
      </c>
      <c r="E90" s="52" t="s">
        <v>60</v>
      </c>
      <c r="F90" s="47" t="s">
        <v>343</v>
      </c>
      <c r="G90" s="52" t="str">
        <f>"("&amp;E90&amp;")"&amp;"四川省南充市顺庆区搬罾街道学府大道二段"</f>
        <v>(五冶钢构医学科学产业园建设项目房建二部-六标)四川省南充市顺庆区搬罾街道学府大道二段</v>
      </c>
      <c r="H90" s="47" t="s">
        <v>362</v>
      </c>
      <c r="I90" s="47">
        <v>19950525030</v>
      </c>
      <c r="J90" s="52" t="s">
        <v>345</v>
      </c>
      <c r="K90" s="57" t="s">
        <v>118</v>
      </c>
      <c r="L90" s="54"/>
      <c r="M90" s="46" t="s">
        <v>346</v>
      </c>
    </row>
    <row r="91" spans="4:13">
      <c r="D91" s="51" t="s">
        <v>341</v>
      </c>
      <c r="E91" s="52" t="s">
        <v>72</v>
      </c>
      <c r="F91" s="47" t="s">
        <v>343</v>
      </c>
      <c r="G91" s="52" t="str">
        <f>"("&amp;E91&amp;")"&amp;"四川省南充市顺庆区搬罾街道学府大道二段"</f>
        <v>(五冶钢构医学科学产业园建设项目房建二部-网羽馆（6-5）)四川省南充市顺庆区搬罾街道学府大道二段</v>
      </c>
      <c r="H91" s="47" t="s">
        <v>362</v>
      </c>
      <c r="I91" s="47">
        <v>19950525030</v>
      </c>
      <c r="J91" s="52" t="s">
        <v>345</v>
      </c>
      <c r="K91" s="57" t="s">
        <v>118</v>
      </c>
      <c r="L91" s="54"/>
      <c r="M91" s="46" t="s">
        <v>346</v>
      </c>
    </row>
    <row r="92" spans="4:13">
      <c r="D92" s="51" t="s">
        <v>341</v>
      </c>
      <c r="E92" s="52" t="s">
        <v>371</v>
      </c>
      <c r="F92" s="47" t="s">
        <v>343</v>
      </c>
      <c r="G92" s="52" t="str">
        <f>"("&amp;E92&amp;")"&amp;"四川省南充市顺庆区搬罾街道学府大道二段"</f>
        <v>(五冶钢构医学科学产业园建设项目房建三部-一标（4-1）)四川省南充市顺庆区搬罾街道学府大道二段</v>
      </c>
      <c r="H92" s="47" t="s">
        <v>372</v>
      </c>
      <c r="I92" s="47">
        <v>18349955455</v>
      </c>
      <c r="J92" s="52" t="s">
        <v>345</v>
      </c>
      <c r="K92" s="57" t="s">
        <v>118</v>
      </c>
      <c r="L92" s="54"/>
      <c r="M92" s="46" t="s">
        <v>346</v>
      </c>
    </row>
    <row r="93" spans="4:13">
      <c r="D93" s="51" t="s">
        <v>341</v>
      </c>
      <c r="E93" s="52" t="s">
        <v>373</v>
      </c>
      <c r="F93" s="47" t="s">
        <v>343</v>
      </c>
      <c r="G93" s="52" t="str">
        <f>"("&amp;E93&amp;")"&amp;"四川省南充市顺庆区搬罾街道学府大道二段"</f>
        <v>(五冶钢构医学科学产业园建设项目房建三部-一标（4-2）)四川省南充市顺庆区搬罾街道学府大道二段</v>
      </c>
      <c r="H93" s="47" t="s">
        <v>372</v>
      </c>
      <c r="I93" s="47">
        <v>18349955455</v>
      </c>
      <c r="J93" s="52" t="s">
        <v>345</v>
      </c>
      <c r="K93" s="57" t="s">
        <v>118</v>
      </c>
      <c r="L93" s="54"/>
      <c r="M93" s="46" t="s">
        <v>346</v>
      </c>
    </row>
    <row r="94" spans="4:13">
      <c r="D94" s="51" t="s">
        <v>341</v>
      </c>
      <c r="E94" s="52" t="s">
        <v>374</v>
      </c>
      <c r="F94" s="47" t="s">
        <v>343</v>
      </c>
      <c r="G94" s="52" t="str">
        <f>"("&amp;E94&amp;")"&amp;"四川省南充市顺庆区搬罾街道学府大道二段"</f>
        <v>(五冶钢构医学科学产业园建设项目房建三部-一标（4-3）)四川省南充市顺庆区搬罾街道学府大道二段</v>
      </c>
      <c r="H94" s="47" t="s">
        <v>372</v>
      </c>
      <c r="I94" s="47">
        <v>18349955455</v>
      </c>
      <c r="J94" s="52" t="s">
        <v>345</v>
      </c>
      <c r="K94" s="57" t="s">
        <v>118</v>
      </c>
      <c r="L94" s="54"/>
      <c r="M94" s="46" t="s">
        <v>346</v>
      </c>
    </row>
    <row r="95" spans="4:13">
      <c r="D95" s="51" t="s">
        <v>341</v>
      </c>
      <c r="E95" s="52" t="s">
        <v>375</v>
      </c>
      <c r="F95" s="47" t="s">
        <v>343</v>
      </c>
      <c r="G95" s="52" t="str">
        <f>"("&amp;E95&amp;")"&amp;"四川省南充市顺庆区搬罾街道学府大道二段"</f>
        <v>(五冶钢构医学科学产业园建设项目房建三部-一标（4-4）)四川省南充市顺庆区搬罾街道学府大道二段</v>
      </c>
      <c r="H95" s="47" t="s">
        <v>372</v>
      </c>
      <c r="I95" s="47">
        <v>18349955455</v>
      </c>
      <c r="J95" s="52" t="s">
        <v>345</v>
      </c>
      <c r="K95" s="57" t="s">
        <v>118</v>
      </c>
      <c r="L95" s="54"/>
      <c r="M95" s="46" t="s">
        <v>346</v>
      </c>
    </row>
    <row r="96" spans="4:13">
      <c r="D96" s="51" t="s">
        <v>341</v>
      </c>
      <c r="E96" s="52" t="s">
        <v>376</v>
      </c>
      <c r="F96" s="47" t="s">
        <v>343</v>
      </c>
      <c r="G96" s="52" t="str">
        <f>"("&amp;E96&amp;")"&amp;"四川省南充市顺庆区搬罾街道学府大道二段"</f>
        <v>(五冶钢构医学科学产业园建设项目房建三部-一标（4-5）)四川省南充市顺庆区搬罾街道学府大道二段</v>
      </c>
      <c r="H96" s="47" t="s">
        <v>372</v>
      </c>
      <c r="I96" s="47">
        <v>18349955455</v>
      </c>
      <c r="J96" s="52" t="s">
        <v>345</v>
      </c>
      <c r="K96" s="57" t="s">
        <v>118</v>
      </c>
      <c r="L96" s="54"/>
      <c r="M96" s="46" t="s">
        <v>346</v>
      </c>
    </row>
    <row r="97" spans="4:13">
      <c r="D97" s="51" t="s">
        <v>341</v>
      </c>
      <c r="E97" s="52" t="s">
        <v>377</v>
      </c>
      <c r="F97" s="47" t="s">
        <v>343</v>
      </c>
      <c r="G97" s="52" t="str">
        <f>"("&amp;E97&amp;")"&amp;"四川省南充市顺庆区搬罾街道学府大道二段"</f>
        <v>(五冶钢构医学科学产业园建设项目房建三部-一标（4-6）)四川省南充市顺庆区搬罾街道学府大道二段</v>
      </c>
      <c r="H97" s="47" t="s">
        <v>372</v>
      </c>
      <c r="I97" s="47">
        <v>18349955455</v>
      </c>
      <c r="J97" s="52" t="s">
        <v>345</v>
      </c>
      <c r="K97" s="57" t="s">
        <v>118</v>
      </c>
      <c r="L97" s="54"/>
      <c r="M97" s="46" t="s">
        <v>346</v>
      </c>
    </row>
    <row r="98" spans="4:13">
      <c r="D98" s="51" t="s">
        <v>341</v>
      </c>
      <c r="E98" s="52" t="s">
        <v>73</v>
      </c>
      <c r="F98" s="47" t="s">
        <v>343</v>
      </c>
      <c r="G98" s="52" t="str">
        <f>"("&amp;E98&amp;")"&amp;"四川省南充市顺庆区搬罾街道学府大道二段"</f>
        <v>(五冶钢构医学科学产业园建设项目房建三部-一标（7-1）)四川省南充市顺庆区搬罾街道学府大道二段</v>
      </c>
      <c r="H98" s="47" t="s">
        <v>372</v>
      </c>
      <c r="I98" s="47">
        <v>18349955455</v>
      </c>
      <c r="J98" s="52" t="s">
        <v>345</v>
      </c>
      <c r="K98" s="57" t="s">
        <v>118</v>
      </c>
      <c r="L98" s="54"/>
      <c r="M98" s="46" t="s">
        <v>346</v>
      </c>
    </row>
    <row r="99" spans="4:13">
      <c r="D99" s="51" t="s">
        <v>341</v>
      </c>
      <c r="E99" s="52" t="s">
        <v>20</v>
      </c>
      <c r="F99" s="47" t="s">
        <v>343</v>
      </c>
      <c r="G99" s="52" t="str">
        <f>"("&amp;E99&amp;")"&amp;"四川省南充市顺庆区搬罾街道学府大道二段"</f>
        <v>(五冶钢构医学科学产业园建设项目房建三部-一标（7-2）)四川省南充市顺庆区搬罾街道学府大道二段</v>
      </c>
      <c r="H99" s="47" t="s">
        <v>372</v>
      </c>
      <c r="I99" s="47">
        <v>18349955455</v>
      </c>
      <c r="J99" s="52" t="s">
        <v>345</v>
      </c>
      <c r="K99" s="57" t="s">
        <v>118</v>
      </c>
      <c r="L99" s="54"/>
      <c r="M99" s="46" t="s">
        <v>346</v>
      </c>
    </row>
    <row r="100" spans="4:13">
      <c r="D100" s="51" t="s">
        <v>341</v>
      </c>
      <c r="E100" s="52" t="s">
        <v>23</v>
      </c>
      <c r="F100" s="47" t="s">
        <v>343</v>
      </c>
      <c r="G100" s="52" t="str">
        <f>"("&amp;E100&amp;")"&amp;"四川省南充市顺庆区搬罾街道学府大道二段"</f>
        <v>(五冶钢构医学科学产业园建设项目房建三部-一标（7-3）)四川省南充市顺庆区搬罾街道学府大道二段</v>
      </c>
      <c r="H100" s="47" t="s">
        <v>372</v>
      </c>
      <c r="I100" s="47">
        <v>18349955455</v>
      </c>
      <c r="J100" s="52" t="s">
        <v>345</v>
      </c>
      <c r="K100" s="57" t="s">
        <v>118</v>
      </c>
      <c r="L100" s="54"/>
      <c r="M100" s="46" t="s">
        <v>346</v>
      </c>
    </row>
    <row r="101" spans="4:13">
      <c r="D101" s="51" t="s">
        <v>341</v>
      </c>
      <c r="E101" s="52" t="s">
        <v>24</v>
      </c>
      <c r="F101" s="47" t="s">
        <v>343</v>
      </c>
      <c r="G101" s="52" t="str">
        <f>"("&amp;E101&amp;")"&amp;"四川省南充市顺庆区搬罾街道学府大道二段"</f>
        <v>(五冶钢构医学科学产业园建设项目房建三部-一标（7-4）)四川省南充市顺庆区搬罾街道学府大道二段</v>
      </c>
      <c r="H101" s="47" t="s">
        <v>372</v>
      </c>
      <c r="I101" s="47">
        <v>18349955455</v>
      </c>
      <c r="J101" s="52" t="s">
        <v>345</v>
      </c>
      <c r="K101" s="57" t="s">
        <v>118</v>
      </c>
      <c r="L101" s="54"/>
      <c r="M101" s="46" t="s">
        <v>346</v>
      </c>
    </row>
    <row r="102" spans="4:13">
      <c r="D102" s="51" t="s">
        <v>341</v>
      </c>
      <c r="E102" s="46" t="s">
        <v>89</v>
      </c>
      <c r="F102" s="47" t="s">
        <v>343</v>
      </c>
      <c r="G102" s="52" t="str">
        <f>"("&amp;E102&amp;")"&amp;"四川省南充市顺庆区搬罾街道学府大道二段"</f>
        <v>(五冶钢构医学科学产业园建设项目房建三部-排洪渠)四川省南充市顺庆区搬罾街道学府大道二段</v>
      </c>
      <c r="H102" s="47" t="s">
        <v>372</v>
      </c>
      <c r="I102" s="47">
        <v>18349955455</v>
      </c>
      <c r="J102" s="52" t="s">
        <v>345</v>
      </c>
      <c r="K102" s="57" t="s">
        <v>118</v>
      </c>
      <c r="L102" s="54"/>
      <c r="M102" s="46" t="s">
        <v>346</v>
      </c>
    </row>
    <row r="103" spans="4:13">
      <c r="D103" s="51" t="s">
        <v>341</v>
      </c>
      <c r="E103" s="46" t="s">
        <v>127</v>
      </c>
      <c r="F103" s="47" t="s">
        <v>343</v>
      </c>
      <c r="G103" s="52" t="str">
        <f>"("&amp;E103&amp;")"&amp;"四川省南充市顺庆区搬罾街道学府大道二段"</f>
        <v>(五冶钢构医学科学产业园建设项目房建三部-管网总坪)四川省南充市顺庆区搬罾街道学府大道二段</v>
      </c>
      <c r="H103" s="47" t="s">
        <v>372</v>
      </c>
      <c r="I103" s="47">
        <v>18349955455</v>
      </c>
      <c r="J103" s="52" t="s">
        <v>345</v>
      </c>
      <c r="K103" s="57" t="s">
        <v>118</v>
      </c>
      <c r="L103" s="54"/>
      <c r="M103" s="46" t="s">
        <v>346</v>
      </c>
    </row>
    <row r="104" spans="4:13">
      <c r="D104" s="51" t="s">
        <v>341</v>
      </c>
      <c r="E104" s="46" t="s">
        <v>117</v>
      </c>
      <c r="F104" s="47" t="s">
        <v>343</v>
      </c>
      <c r="G104" s="52" t="str">
        <f>"("&amp;E104&amp;")"&amp;"四川省南充市顺庆区搬罾街道学府大道二段"</f>
        <v>(五冶钢构医学科学产业园建设项目房建三部-配套用房及围墙)四川省南充市顺庆区搬罾街道学府大道二段</v>
      </c>
      <c r="H104" s="47" t="s">
        <v>372</v>
      </c>
      <c r="I104" s="47">
        <v>18349955455</v>
      </c>
      <c r="J104" s="52" t="s">
        <v>345</v>
      </c>
      <c r="K104" s="57" t="s">
        <v>118</v>
      </c>
      <c r="L104" s="54"/>
      <c r="M104" s="46" t="s">
        <v>346</v>
      </c>
    </row>
    <row r="105" spans="4:13">
      <c r="D105" s="51" t="s">
        <v>341</v>
      </c>
      <c r="E105" s="46" t="s">
        <v>99</v>
      </c>
      <c r="F105" s="47" t="s">
        <v>343</v>
      </c>
      <c r="G105" s="52" t="str">
        <f>"("&amp;E105&amp;")"&amp;"四川省南充市顺庆区搬罾街道学府大道二段"</f>
        <v>(五冶钢构医学科学产业园建设项目房建连接线道路工程)四川省南充市顺庆区搬罾街道学府大道二段</v>
      </c>
      <c r="H105" s="47" t="s">
        <v>378</v>
      </c>
      <c r="I105" s="47">
        <v>13908143055</v>
      </c>
      <c r="J105" s="52" t="s">
        <v>345</v>
      </c>
      <c r="K105" s="57" t="s">
        <v>118</v>
      </c>
      <c r="L105" s="54"/>
      <c r="M105" s="46" t="s">
        <v>346</v>
      </c>
    </row>
    <row r="106" spans="4:13">
      <c r="D106" s="51" t="s">
        <v>379</v>
      </c>
      <c r="E106" s="46" t="s">
        <v>380</v>
      </c>
      <c r="F106" s="47" t="str">
        <f>F61</f>
        <v>攀成钢,威钢,昆钢,龙钢,德胜,成实,达钢,鞍钢,宝钢,酒钢,冷钢</v>
      </c>
      <c r="G106" s="52" t="str">
        <f>"("&amp;E106&amp;")"&amp;"广汉市汉州街道邓家院子"</f>
        <v>(德阳新欧鹏文教城牛津公馆一标)广汉市汉州街道邓家院子</v>
      </c>
      <c r="H106" s="47" t="s">
        <v>381</v>
      </c>
      <c r="I106" s="47">
        <v>17726331991</v>
      </c>
      <c r="J106" s="52" t="s">
        <v>382</v>
      </c>
      <c r="K106" s="57" t="s">
        <v>383</v>
      </c>
      <c r="L106" s="54"/>
      <c r="M106" s="46" t="s">
        <v>346</v>
      </c>
    </row>
    <row r="107" spans="4:13">
      <c r="D107" s="51" t="s">
        <v>379</v>
      </c>
      <c r="E107" s="46" t="s">
        <v>384</v>
      </c>
      <c r="F107" s="47" t="str">
        <f>F62</f>
        <v>攀成钢,威钢,昆钢,龙钢,德胜,成实,达钢,鞍钢,宝钢,酒钢,冷钢</v>
      </c>
      <c r="G107" s="52" t="str">
        <f>"("&amp;E107&amp;")"&amp;"广汉市汉州街道邓家院子"</f>
        <v>(德阳新鸥鹏文教城牛津公馆二标)广汉市汉州街道邓家院子</v>
      </c>
      <c r="H107" s="47" t="s">
        <v>381</v>
      </c>
      <c r="I107" s="47">
        <v>17726331991</v>
      </c>
      <c r="J107" s="52" t="s">
        <v>382</v>
      </c>
      <c r="K107" s="57" t="s">
        <v>383</v>
      </c>
      <c r="L107" s="54"/>
      <c r="M107" s="46" t="s">
        <v>346</v>
      </c>
    </row>
    <row r="108" spans="4:13">
      <c r="D108" s="51" t="s">
        <v>379</v>
      </c>
      <c r="E108" s="46" t="s">
        <v>385</v>
      </c>
      <c r="F108" s="47" t="str">
        <f>F63</f>
        <v>攀成钢,威钢,昆钢,龙钢,德胜,成实,达钢,鞍钢,宝钢,酒钢,冷钢</v>
      </c>
      <c r="G108" s="52" t="str">
        <f>"("&amp;E108&amp;")"&amp;"广汉市汉州街道张家大院子"</f>
        <v>(德阳新鸥鹏文教城巴川府)广汉市汉州街道张家大院子</v>
      </c>
      <c r="H108" s="47" t="s">
        <v>381</v>
      </c>
      <c r="I108" s="47">
        <v>17726331991</v>
      </c>
      <c r="J108" s="52" t="s">
        <v>382</v>
      </c>
      <c r="K108" s="57" t="s">
        <v>383</v>
      </c>
      <c r="L108" s="54"/>
      <c r="M108" s="46" t="s">
        <v>346</v>
      </c>
    </row>
    <row r="109" spans="4:13">
      <c r="D109" s="51" t="s">
        <v>379</v>
      </c>
      <c r="E109" s="46" t="s">
        <v>386</v>
      </c>
      <c r="F109" s="47" t="str">
        <f>F64</f>
        <v>攀成钢,威钢,昆钢,龙钢,德胜,成实,达钢,鞍钢,宝钢,酒钢,冷钢</v>
      </c>
      <c r="G109" s="52" t="str">
        <f>"("&amp;E109&amp;")"&amp;"广汉市汉州街道邓家院子"</f>
        <v>(德阳新鸥鹏文教城巴川印)广汉市汉州街道邓家院子</v>
      </c>
      <c r="H109" s="47" t="s">
        <v>381</v>
      </c>
      <c r="I109" s="47">
        <v>17726331991</v>
      </c>
      <c r="J109" s="52" t="s">
        <v>382</v>
      </c>
      <c r="K109" s="57" t="s">
        <v>383</v>
      </c>
      <c r="L109" s="54"/>
      <c r="M109" s="46" t="s">
        <v>346</v>
      </c>
    </row>
    <row r="110" ht="24" customHeight="1" spans="4:13">
      <c r="D110" s="51" t="s">
        <v>387</v>
      </c>
      <c r="E110" s="46" t="s">
        <v>387</v>
      </c>
      <c r="F110" s="47" t="s">
        <v>388</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389</v>
      </c>
      <c r="I110" s="50" t="s">
        <v>390</v>
      </c>
      <c r="J110" s="52" t="s">
        <v>391</v>
      </c>
      <c r="K110" s="57"/>
      <c r="L110" s="54"/>
      <c r="M110" s="46" t="s">
        <v>392</v>
      </c>
    </row>
    <row r="111" spans="4:13">
      <c r="D111" s="59" t="s">
        <v>128</v>
      </c>
      <c r="E111" s="46" t="s">
        <v>132</v>
      </c>
      <c r="F111" s="47" t="s">
        <v>393</v>
      </c>
      <c r="G111" s="58" t="str">
        <f>"("&amp;E111&amp;")"&amp;"宜宾市翠屏区宜宾汽车零部件配套产业基地(纬五路南)"</f>
        <v>(宜宾兴港三江新区长江工业园建设项目-9#厂房)宜宾市翠屏区宜宾汽车零部件配套产业基地(纬五路南)</v>
      </c>
      <c r="H111" s="47" t="s">
        <v>394</v>
      </c>
      <c r="I111" s="50">
        <v>15924731822</v>
      </c>
      <c r="J111" s="52" t="s">
        <v>391</v>
      </c>
      <c r="K111" s="57" t="s">
        <v>395</v>
      </c>
      <c r="L111" s="54"/>
      <c r="M111" s="46" t="s">
        <v>396</v>
      </c>
    </row>
    <row r="112" spans="4:13">
      <c r="D112" s="51" t="s">
        <v>128</v>
      </c>
      <c r="E112" s="46" t="s">
        <v>135</v>
      </c>
      <c r="F112" s="47" t="s">
        <v>393</v>
      </c>
      <c r="G112" s="58" t="str">
        <f>"("&amp;E112&amp;")"&amp;"宜宾市翠屏区宜宾汽车零部件配套产业基地(纬五路南)"</f>
        <v>(宜宾兴港三江新区长江工业园建设项目-M2-2#厂房)宜宾市翠屏区宜宾汽车零部件配套产业基地(纬五路南)</v>
      </c>
      <c r="H112" s="47" t="s">
        <v>397</v>
      </c>
      <c r="I112" s="50">
        <v>18381110677</v>
      </c>
      <c r="J112" s="52" t="s">
        <v>391</v>
      </c>
      <c r="K112" s="57" t="s">
        <v>395</v>
      </c>
      <c r="L112" s="54"/>
      <c r="M112" s="46" t="s">
        <v>396</v>
      </c>
    </row>
    <row r="113" spans="4:13">
      <c r="D113" s="51" t="s">
        <v>128</v>
      </c>
      <c r="E113" s="46" t="s">
        <v>136</v>
      </c>
      <c r="F113" s="47" t="s">
        <v>393</v>
      </c>
      <c r="G113" s="58" t="str">
        <f>"("&amp;E113&amp;")"&amp;"宜宾市翠屏区宜宾汽车零部件配套产业基地(纬五路南)"</f>
        <v>(宜宾兴港三江新区长江工业园建设项目-M2-00-04桩)宜宾市翠屏区宜宾汽车零部件配套产业基地(纬五路南)</v>
      </c>
      <c r="H113" s="47" t="s">
        <v>397</v>
      </c>
      <c r="I113" s="50">
        <v>18381110677</v>
      </c>
      <c r="J113" s="52" t="s">
        <v>391</v>
      </c>
      <c r="K113" s="57" t="s">
        <v>395</v>
      </c>
      <c r="L113" s="54"/>
      <c r="M113" s="46" t="s">
        <v>396</v>
      </c>
    </row>
    <row r="114" spans="4:13">
      <c r="D114" s="51" t="s">
        <v>128</v>
      </c>
      <c r="E114" s="46" t="s">
        <v>137</v>
      </c>
      <c r="F114" s="47" t="s">
        <v>393</v>
      </c>
      <c r="G114" s="58" t="str">
        <f>"("&amp;E114&amp;")"&amp;"宜宾市翠屏区宜宾汽车零部件配套产业基地(纬五路南)"</f>
        <v>(宜宾兴港三江新区长江工业园建设项目-M2-6#厂房)宜宾市翠屏区宜宾汽车零部件配套产业基地(纬五路南)</v>
      </c>
      <c r="H114" s="47" t="s">
        <v>397</v>
      </c>
      <c r="I114" s="50">
        <v>18381110677</v>
      </c>
      <c r="J114" s="52" t="s">
        <v>391</v>
      </c>
      <c r="K114" s="57" t="s">
        <v>395</v>
      </c>
      <c r="L114" s="54"/>
      <c r="M114" s="46" t="s">
        <v>396</v>
      </c>
    </row>
    <row r="115" spans="4:13">
      <c r="D115" s="51" t="s">
        <v>128</v>
      </c>
      <c r="E115" s="46" t="s">
        <v>139</v>
      </c>
      <c r="F115" s="47" t="s">
        <v>393</v>
      </c>
      <c r="G115" s="58" t="str">
        <f>"("&amp;E115&amp;")"&amp;"宜宾市翠屏区宜宾汽车零部件配套产业基地(纬五路南)"</f>
        <v>(宜宾兴港三江新区长江工业园建设项目-M2-7#厂房)宜宾市翠屏区宜宾汽车零部件配套产业基地(纬五路南)</v>
      </c>
      <c r="H115" s="47" t="s">
        <v>397</v>
      </c>
      <c r="I115" s="50">
        <v>18381110677</v>
      </c>
      <c r="J115" s="52" t="s">
        <v>391</v>
      </c>
      <c r="K115" s="57" t="s">
        <v>395</v>
      </c>
      <c r="L115" s="54"/>
      <c r="M115" s="46" t="s">
        <v>396</v>
      </c>
    </row>
    <row r="116" spans="4:13">
      <c r="D116" s="51" t="s">
        <v>128</v>
      </c>
      <c r="E116" s="46" t="s">
        <v>131</v>
      </c>
      <c r="F116" s="47" t="s">
        <v>393</v>
      </c>
      <c r="G116" s="58" t="str">
        <f>"("&amp;E116&amp;")"&amp;"宜宾市翠屏区宜宾汽车零部件配套产业基地(纬五路南)"</f>
        <v>(宜宾兴港三江新区长江工业园建设项目-11#厂房)宜宾市翠屏区宜宾汽车零部件配套产业基地(纬五路南)</v>
      </c>
      <c r="H116" s="47" t="s">
        <v>394</v>
      </c>
      <c r="I116" s="50">
        <v>15924731822</v>
      </c>
      <c r="J116" s="52" t="s">
        <v>391</v>
      </c>
      <c r="K116" s="57" t="s">
        <v>395</v>
      </c>
      <c r="L116" s="54"/>
      <c r="M116" s="46" t="s">
        <v>396</v>
      </c>
    </row>
    <row r="117" spans="4:13">
      <c r="D117" s="51" t="s">
        <v>128</v>
      </c>
      <c r="E117" s="46" t="s">
        <v>398</v>
      </c>
      <c r="F117" s="47" t="s">
        <v>393</v>
      </c>
      <c r="G117" s="58" t="str">
        <f>"("&amp;E117&amp;")"&amp;"宜宾市翠屏区宜宾汽车零部件配套产业基地(纬五路南)"</f>
        <v>(宜宾兴港三江新区长江工业园建设项目-3#8#9#承台)宜宾市翠屏区宜宾汽车零部件配套产业基地(纬五路南)</v>
      </c>
      <c r="H117" s="47" t="s">
        <v>394</v>
      </c>
      <c r="I117" s="50">
        <v>15924731822</v>
      </c>
      <c r="J117" s="52" t="s">
        <v>391</v>
      </c>
      <c r="K117" s="57" t="s">
        <v>395</v>
      </c>
      <c r="L117" s="60"/>
      <c r="M117" s="46" t="s">
        <v>396</v>
      </c>
    </row>
    <row r="118" spans="4:13">
      <c r="D118" s="51" t="s">
        <v>128</v>
      </c>
      <c r="E118" s="46" t="s">
        <v>148</v>
      </c>
      <c r="F118" s="47" t="s">
        <v>393</v>
      </c>
      <c r="G118" s="58" t="str">
        <f>"("&amp;E118&amp;")"&amp;"宜宾市翠屏区宜宾汽车零部件配套产业基地(纬五路南)"</f>
        <v>(宜宾兴港三江新区长江工业园建设项目-3#8#土建)宜宾市翠屏区宜宾汽车零部件配套产业基地(纬五路南)</v>
      </c>
      <c r="H118" s="47" t="s">
        <v>394</v>
      </c>
      <c r="I118" s="50">
        <v>15924731822</v>
      </c>
      <c r="J118" s="52" t="s">
        <v>391</v>
      </c>
      <c r="K118" s="57" t="s">
        <v>395</v>
      </c>
      <c r="L118" s="60"/>
      <c r="M118" s="46" t="s">
        <v>396</v>
      </c>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399</v>
      </c>
      <c r="B1" s="31" t="s">
        <v>400</v>
      </c>
      <c r="C1" s="31" t="s">
        <v>3</v>
      </c>
      <c r="D1" s="31" t="s">
        <v>4</v>
      </c>
    </row>
    <row r="2" spans="1:4">
      <c r="A2" s="32">
        <f ca="1" t="shared" ref="A2:A15" si="0">TODAY()</f>
        <v>45783</v>
      </c>
      <c r="B2" s="29" t="s">
        <v>401</v>
      </c>
      <c r="C2" s="29" t="str">
        <f>VLOOKUP(D2,辅助信息!A:B,2,FALSE)</f>
        <v>盘螺</v>
      </c>
      <c r="D2" s="29" t="s">
        <v>41</v>
      </c>
    </row>
    <row r="3" spans="1:4">
      <c r="A3" s="32">
        <f ca="1" t="shared" si="0"/>
        <v>45783</v>
      </c>
      <c r="B3" s="29" t="s">
        <v>401</v>
      </c>
      <c r="C3" s="29" t="str">
        <f>VLOOKUP(D3,辅助信息!A:B,2,FALSE)</f>
        <v>螺纹钢</v>
      </c>
      <c r="D3" s="29" t="s">
        <v>27</v>
      </c>
    </row>
    <row r="4" spans="1:4">
      <c r="A4" s="32">
        <f ca="1" t="shared" si="0"/>
        <v>45783</v>
      </c>
      <c r="B4" s="29" t="s">
        <v>401</v>
      </c>
      <c r="C4" s="29" t="str">
        <f>VLOOKUP(D4,辅助信息!A:B,2,FALSE)</f>
        <v>螺纹钢</v>
      </c>
      <c r="D4" s="29" t="s">
        <v>19</v>
      </c>
    </row>
    <row r="5" spans="1:4">
      <c r="A5" s="32">
        <f ca="1" t="shared" si="0"/>
        <v>45783</v>
      </c>
      <c r="B5" s="29" t="s">
        <v>401</v>
      </c>
      <c r="C5" s="29" t="str">
        <f>VLOOKUP(D5,辅助信息!A:B,2,FALSE)</f>
        <v>螺纹钢</v>
      </c>
      <c r="D5" s="29" t="s">
        <v>28</v>
      </c>
    </row>
    <row r="6" spans="1:4">
      <c r="A6" s="32">
        <f ca="1" t="shared" si="0"/>
        <v>45783</v>
      </c>
      <c r="B6" s="29" t="s">
        <v>401</v>
      </c>
      <c r="C6" s="29" t="str">
        <f>VLOOKUP(D6,辅助信息!A:B,2,FALSE)</f>
        <v>螺纹钢</v>
      </c>
      <c r="D6" s="29" t="s">
        <v>52</v>
      </c>
    </row>
    <row r="7" spans="1:4">
      <c r="A7" s="32">
        <f ca="1" t="shared" si="0"/>
        <v>45783</v>
      </c>
      <c r="B7" s="29" t="s">
        <v>401</v>
      </c>
      <c r="C7" s="29" t="str">
        <f>VLOOKUP(D7,辅助信息!A:B,2,FALSE)</f>
        <v>螺纹钢</v>
      </c>
      <c r="D7" s="29" t="s">
        <v>76</v>
      </c>
    </row>
    <row r="8" spans="1:4">
      <c r="A8" s="32">
        <f ca="1" t="shared" si="0"/>
        <v>45783</v>
      </c>
      <c r="B8" s="29" t="s">
        <v>401</v>
      </c>
      <c r="C8" s="29" t="str">
        <f>VLOOKUP(D8,辅助信息!A:B,2,FALSE)</f>
        <v>螺纹钢</v>
      </c>
      <c r="D8" s="29" t="s">
        <v>86</v>
      </c>
    </row>
    <row r="9" spans="1:4">
      <c r="A9" s="32">
        <f ca="1" t="shared" si="0"/>
        <v>45783</v>
      </c>
      <c r="B9" s="29" t="s">
        <v>401</v>
      </c>
      <c r="C9" s="29" t="str">
        <f>VLOOKUP(D9,辅助信息!A:B,2,FALSE)</f>
        <v>螺纹钢</v>
      </c>
      <c r="D9" s="29" t="s">
        <v>82</v>
      </c>
    </row>
    <row r="10" spans="1:4">
      <c r="A10" s="32">
        <f ca="1" t="shared" si="0"/>
        <v>45783</v>
      </c>
      <c r="B10" s="29" t="s">
        <v>401</v>
      </c>
      <c r="C10" s="29" t="str">
        <f>VLOOKUP(D10,辅助信息!A:B,2,FALSE)</f>
        <v>螺纹钢</v>
      </c>
      <c r="D10" s="29" t="s">
        <v>45</v>
      </c>
    </row>
    <row r="11" spans="1:4">
      <c r="A11" s="32">
        <f ca="1" t="shared" si="0"/>
        <v>45783</v>
      </c>
      <c r="B11" s="29" t="s">
        <v>401</v>
      </c>
      <c r="C11" s="29" t="str">
        <f>VLOOKUP(D11,辅助信息!A:B,2,FALSE)</f>
        <v>螺纹钢</v>
      </c>
      <c r="D11" s="29" t="s">
        <v>21</v>
      </c>
    </row>
    <row r="12" ht="19" customHeight="1" spans="1:1">
      <c r="A12" s="32">
        <f ca="1" t="shared" si="0"/>
        <v>45783</v>
      </c>
    </row>
    <row r="13" spans="1:4">
      <c r="A13" s="32">
        <f ca="1" t="shared" ref="A13:A26" si="1">TODAY()</f>
        <v>45783</v>
      </c>
      <c r="B13" s="33" t="s">
        <v>402</v>
      </c>
      <c r="C13" s="29" t="str">
        <f>VLOOKUP(D13,辅助信息!A:B,2,FALSE)</f>
        <v>螺纹钢</v>
      </c>
      <c r="D13" s="29" t="s">
        <v>133</v>
      </c>
    </row>
    <row r="14" spans="1:4">
      <c r="A14" s="32">
        <f ca="1" t="shared" si="1"/>
        <v>45783</v>
      </c>
      <c r="B14" s="33" t="s">
        <v>402</v>
      </c>
      <c r="C14" s="29" t="str">
        <f>VLOOKUP(D14,辅助信息!A:B,2,FALSE)</f>
        <v>螺纹钢</v>
      </c>
      <c r="D14" s="29" t="s">
        <v>91</v>
      </c>
    </row>
    <row r="15" spans="1:4">
      <c r="A15" s="32">
        <f ca="1" t="shared" si="1"/>
        <v>45783</v>
      </c>
      <c r="B15" s="33" t="s">
        <v>402</v>
      </c>
      <c r="C15" s="29" t="str">
        <f>VLOOKUP(D15,辅助信息!A:B,2,FALSE)</f>
        <v>螺纹钢</v>
      </c>
      <c r="D15" s="29" t="s">
        <v>77</v>
      </c>
    </row>
    <row r="16" spans="1:4">
      <c r="A16" s="32">
        <f ca="1" t="shared" si="1"/>
        <v>45783</v>
      </c>
      <c r="B16" s="33" t="s">
        <v>402</v>
      </c>
      <c r="C16" s="29" t="str">
        <f>VLOOKUP(D16,辅助信息!A:B,2,FALSE)</f>
        <v>螺纹钢</v>
      </c>
      <c r="D16" s="29" t="s">
        <v>86</v>
      </c>
    </row>
    <row r="17" spans="1:4">
      <c r="A17" s="32">
        <f ca="1" t="shared" si="1"/>
        <v>45783</v>
      </c>
      <c r="B17" s="33" t="s">
        <v>402</v>
      </c>
      <c r="C17" s="29" t="str">
        <f>VLOOKUP(D17,辅助信息!A:B,2,FALSE)</f>
        <v>螺纹钢</v>
      </c>
      <c r="D17" s="29" t="s">
        <v>66</v>
      </c>
    </row>
    <row r="18" spans="1:4">
      <c r="A18" s="32">
        <f ca="1" t="shared" si="1"/>
        <v>45783</v>
      </c>
      <c r="B18" s="33" t="s">
        <v>402</v>
      </c>
      <c r="C18" s="29" t="str">
        <f>VLOOKUP(D18,辅助信息!A:B,2,FALSE)</f>
        <v>螺纹钢</v>
      </c>
      <c r="D18" s="29" t="s">
        <v>82</v>
      </c>
    </row>
    <row r="19" spans="1:4">
      <c r="A19" s="32">
        <f ca="1" t="shared" si="1"/>
        <v>45783</v>
      </c>
      <c r="B19" s="33" t="s">
        <v>402</v>
      </c>
      <c r="C19" s="29" t="str">
        <f>VLOOKUP(D19,辅助信息!A:B,2,FALSE)</f>
        <v>螺纹钢</v>
      </c>
      <c r="D19" s="29" t="s">
        <v>45</v>
      </c>
    </row>
    <row r="20" spans="1:4">
      <c r="A20" s="32">
        <f ca="1" t="shared" si="1"/>
        <v>45783</v>
      </c>
      <c r="B20" s="33" t="s">
        <v>402</v>
      </c>
      <c r="C20" s="29" t="str">
        <f>VLOOKUP(D20,辅助信息!A:B,2,FALSE)</f>
        <v>螺纹钢</v>
      </c>
      <c r="D20" s="29" t="s">
        <v>21</v>
      </c>
    </row>
    <row r="21" spans="1:4">
      <c r="A21" s="32">
        <f ca="1" t="shared" si="1"/>
        <v>45783</v>
      </c>
      <c r="B21" s="33" t="s">
        <v>402</v>
      </c>
      <c r="C21" s="29" t="str">
        <f>VLOOKUP(D21,辅助信息!A:B,2,FALSE)</f>
        <v>螺纹钢</v>
      </c>
      <c r="D21" s="29" t="s">
        <v>58</v>
      </c>
    </row>
    <row r="22" spans="1:4">
      <c r="A22" s="32">
        <f ca="1" t="shared" si="1"/>
        <v>45783</v>
      </c>
      <c r="B22" s="33" t="s">
        <v>402</v>
      </c>
      <c r="C22" s="29" t="str">
        <f>VLOOKUP(D22,辅助信息!A:B,2,FALSE)</f>
        <v>螺纹钢</v>
      </c>
      <c r="D22" s="29" t="s">
        <v>46</v>
      </c>
    </row>
    <row r="23" spans="1:4">
      <c r="A23" s="32">
        <f ca="1" t="shared" si="1"/>
        <v>45783</v>
      </c>
      <c r="B23" s="33" t="s">
        <v>402</v>
      </c>
      <c r="C23" s="29" t="str">
        <f>VLOOKUP(D23,辅助信息!A:B,2,FALSE)</f>
        <v>螺纹钢</v>
      </c>
      <c r="D23" s="29" t="s">
        <v>22</v>
      </c>
    </row>
    <row r="24" spans="1:4">
      <c r="A24" s="32">
        <f ca="1" t="shared" si="1"/>
        <v>45783</v>
      </c>
      <c r="B24" s="33" t="s">
        <v>402</v>
      </c>
      <c r="C24" s="29" t="str">
        <f>VLOOKUP(D24,辅助信息!A:B,2,FALSE)</f>
        <v>螺纹钢</v>
      </c>
      <c r="D24" s="29" t="s">
        <v>290</v>
      </c>
    </row>
    <row r="25" spans="1:4">
      <c r="A25" s="32">
        <f ca="1" t="shared" si="1"/>
        <v>45783</v>
      </c>
      <c r="B25" s="33" t="s">
        <v>402</v>
      </c>
      <c r="C25" s="29" t="str">
        <f>VLOOKUP(D25,辅助信息!A:B,2,FALSE)</f>
        <v>螺纹钢</v>
      </c>
      <c r="D25" s="29" t="s">
        <v>294</v>
      </c>
    </row>
    <row r="26" spans="1:4">
      <c r="A26" s="32">
        <f ca="1" t="shared" si="1"/>
        <v>45783</v>
      </c>
      <c r="B26" s="29" t="s">
        <v>403</v>
      </c>
      <c r="C26" s="29" t="str">
        <f>VLOOKUP(D26,辅助信息!A:B,2,FALSE)</f>
        <v>盘螺</v>
      </c>
      <c r="D26" s="29" t="s">
        <v>49</v>
      </c>
    </row>
    <row r="27" spans="1:4">
      <c r="A27" s="32">
        <f ca="1" t="shared" ref="A27:A36" si="2">TODAY()</f>
        <v>45783</v>
      </c>
      <c r="B27" s="29" t="s">
        <v>403</v>
      </c>
      <c r="C27" s="29" t="str">
        <f>VLOOKUP(D27,辅助信息!A:B,2,FALSE)</f>
        <v>盘螺</v>
      </c>
      <c r="D27" s="29" t="s">
        <v>40</v>
      </c>
    </row>
    <row r="28" spans="1:4">
      <c r="A28" s="32">
        <f ca="1" t="shared" si="2"/>
        <v>45783</v>
      </c>
      <c r="B28" s="29" t="s">
        <v>403</v>
      </c>
      <c r="C28" s="29" t="str">
        <f>VLOOKUP(D28,辅助信息!A:B,2,FALSE)</f>
        <v>盘螺</v>
      </c>
      <c r="D28" s="29" t="s">
        <v>41</v>
      </c>
    </row>
    <row r="29" spans="1:4">
      <c r="A29" s="32">
        <f ca="1" t="shared" si="2"/>
        <v>45783</v>
      </c>
      <c r="B29" s="29" t="s">
        <v>403</v>
      </c>
      <c r="C29" s="29" t="str">
        <f>VLOOKUP(D29,辅助信息!A:B,2,FALSE)</f>
        <v>盘螺</v>
      </c>
      <c r="D29" s="29" t="s">
        <v>26</v>
      </c>
    </row>
    <row r="30" spans="1:4">
      <c r="A30" s="32">
        <f ca="1" t="shared" si="2"/>
        <v>45783</v>
      </c>
      <c r="B30" s="29" t="s">
        <v>403</v>
      </c>
      <c r="C30" s="29" t="str">
        <f>VLOOKUP(D30,辅助信息!A:B,2,FALSE)</f>
        <v>盘螺</v>
      </c>
      <c r="D30" s="29" t="s">
        <v>197</v>
      </c>
    </row>
    <row r="31" spans="1:4">
      <c r="A31" s="32">
        <f ca="1" t="shared" si="2"/>
        <v>45783</v>
      </c>
      <c r="B31" s="29" t="s">
        <v>403</v>
      </c>
      <c r="C31" s="29" t="str">
        <f>VLOOKUP(D31,辅助信息!A:B,2,FALSE)</f>
        <v>螺纹钢</v>
      </c>
      <c r="D31" s="29" t="s">
        <v>27</v>
      </c>
    </row>
    <row r="32" spans="1:4">
      <c r="A32" s="32">
        <f ca="1" t="shared" si="2"/>
        <v>45783</v>
      </c>
      <c r="B32" s="29" t="s">
        <v>403</v>
      </c>
      <c r="C32" s="29" t="str">
        <f>VLOOKUP(D32,辅助信息!A:B,2,FALSE)</f>
        <v>螺纹钢</v>
      </c>
      <c r="D32" s="29" t="s">
        <v>19</v>
      </c>
    </row>
    <row r="33" spans="1:4">
      <c r="A33" s="32">
        <f ca="1" t="shared" si="2"/>
        <v>45783</v>
      </c>
      <c r="B33" s="29" t="s">
        <v>403</v>
      </c>
      <c r="C33" s="29" t="str">
        <f>VLOOKUP(D33,辅助信息!A:B,2,FALSE)</f>
        <v>螺纹钢</v>
      </c>
      <c r="D33" s="29" t="s">
        <v>32</v>
      </c>
    </row>
    <row r="34" spans="1:4">
      <c r="A34" s="32">
        <f ca="1" t="shared" si="2"/>
        <v>45783</v>
      </c>
      <c r="B34" s="29" t="s">
        <v>403</v>
      </c>
      <c r="C34" s="29" t="str">
        <f>VLOOKUP(D34,辅助信息!A:B,2,FALSE)</f>
        <v>螺纹钢</v>
      </c>
      <c r="D34" s="29" t="s">
        <v>33</v>
      </c>
    </row>
    <row r="35" spans="1:4">
      <c r="A35" s="32">
        <f ca="1" t="shared" si="2"/>
        <v>45783</v>
      </c>
      <c r="B35" s="29" t="s">
        <v>403</v>
      </c>
      <c r="C35" s="29" t="str">
        <f>VLOOKUP(D35,辅助信息!A:B,2,FALSE)</f>
        <v>螺纹钢</v>
      </c>
      <c r="D35" s="29" t="s">
        <v>28</v>
      </c>
    </row>
    <row r="36" spans="1:4">
      <c r="A36" s="32">
        <f ca="1" t="shared" si="2"/>
        <v>45783</v>
      </c>
      <c r="B36" s="29" t="s">
        <v>403</v>
      </c>
      <c r="C36" s="29" t="str">
        <f>VLOOKUP(D36,辅助信息!A:B,2,FALSE)</f>
        <v>螺纹钢</v>
      </c>
      <c r="D36" s="29" t="s">
        <v>18</v>
      </c>
    </row>
    <row r="37" spans="1:4">
      <c r="A37" s="32">
        <f ca="1" t="shared" ref="A37:A46" si="3">TODAY()</f>
        <v>45783</v>
      </c>
      <c r="B37" s="29" t="s">
        <v>403</v>
      </c>
      <c r="C37" s="29" t="str">
        <f>VLOOKUP(D37,辅助信息!A:B,2,FALSE)</f>
        <v>螺纹钢</v>
      </c>
      <c r="D37" s="29" t="s">
        <v>65</v>
      </c>
    </row>
    <row r="38" spans="1:4">
      <c r="A38" s="32">
        <f ca="1" t="shared" si="3"/>
        <v>45783</v>
      </c>
      <c r="B38" s="29" t="s">
        <v>403</v>
      </c>
      <c r="C38" s="29" t="str">
        <f>VLOOKUP(D38,辅助信息!A:B,2,FALSE)</f>
        <v>螺纹钢</v>
      </c>
      <c r="D38" s="29" t="s">
        <v>52</v>
      </c>
    </row>
    <row r="39" spans="1:4">
      <c r="A39" s="32">
        <f ca="1" t="shared" si="3"/>
        <v>45783</v>
      </c>
      <c r="B39" s="29" t="s">
        <v>403</v>
      </c>
      <c r="C39" s="29" t="str">
        <f>VLOOKUP(D39,辅助信息!A:B,2,FALSE)</f>
        <v>螺纹钢</v>
      </c>
      <c r="D39" s="29" t="s">
        <v>111</v>
      </c>
    </row>
    <row r="40" spans="1:4">
      <c r="A40" s="32">
        <f ca="1" t="shared" si="3"/>
        <v>45783</v>
      </c>
      <c r="B40" s="29" t="s">
        <v>403</v>
      </c>
      <c r="C40" s="29" t="str">
        <f>VLOOKUP(D40,辅助信息!A:B,2,FALSE)</f>
        <v>螺纹钢</v>
      </c>
      <c r="D40" s="29" t="s">
        <v>76</v>
      </c>
    </row>
    <row r="41" spans="1:4">
      <c r="A41" s="32">
        <f ca="1" t="shared" si="3"/>
        <v>45783</v>
      </c>
      <c r="B41" s="29" t="s">
        <v>403</v>
      </c>
      <c r="C41" s="29" t="str">
        <f>VLOOKUP(D41,辅助信息!A:B,2,FALSE)</f>
        <v>螺纹钢</v>
      </c>
      <c r="D41" s="29" t="s">
        <v>90</v>
      </c>
    </row>
    <row r="42" spans="1:4">
      <c r="A42" s="32">
        <f ca="1" t="shared" si="3"/>
        <v>45783</v>
      </c>
      <c r="B42" s="29" t="s">
        <v>403</v>
      </c>
      <c r="C42" s="29" t="str">
        <f>VLOOKUP(D42,辅助信息!A:B,2,FALSE)</f>
        <v>螺纹钢</v>
      </c>
      <c r="D42" s="29" t="s">
        <v>130</v>
      </c>
    </row>
    <row r="43" spans="1:4">
      <c r="A43" s="32">
        <f ca="1" t="shared" si="3"/>
        <v>45783</v>
      </c>
      <c r="B43" s="29" t="s">
        <v>403</v>
      </c>
      <c r="C43" s="29" t="str">
        <f>VLOOKUP(D43,辅助信息!A:B,2,FALSE)</f>
        <v>螺纹钢</v>
      </c>
      <c r="D43" s="29" t="s">
        <v>133</v>
      </c>
    </row>
    <row r="44" spans="1:4">
      <c r="A44" s="32">
        <f ca="1" t="shared" si="3"/>
        <v>45783</v>
      </c>
      <c r="B44" s="29" t="s">
        <v>403</v>
      </c>
      <c r="C44" s="29" t="str">
        <f>VLOOKUP(D44,辅助信息!A:B,2,FALSE)</f>
        <v>螺纹钢</v>
      </c>
      <c r="D44" s="29" t="s">
        <v>91</v>
      </c>
    </row>
    <row r="45" spans="1:4">
      <c r="A45" s="32">
        <f ca="1" t="shared" si="3"/>
        <v>45783</v>
      </c>
      <c r="B45" s="29" t="s">
        <v>403</v>
      </c>
      <c r="C45" s="29" t="str">
        <f>VLOOKUP(D45,辅助信息!A:B,2,FALSE)</f>
        <v>螺纹钢</v>
      </c>
      <c r="D45" s="29" t="s">
        <v>77</v>
      </c>
    </row>
    <row r="46" spans="1:4">
      <c r="A46" s="32">
        <f ca="1" t="shared" si="3"/>
        <v>45783</v>
      </c>
      <c r="B46" s="29" t="s">
        <v>403</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64"/>
  <sheetViews>
    <sheetView topLeftCell="A424" workbookViewId="0">
      <selection activeCell="J452" sqref="J452"/>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400</v>
      </c>
      <c r="B1" s="5" t="s">
        <v>3</v>
      </c>
      <c r="C1" s="5" t="s">
        <v>4</v>
      </c>
      <c r="D1" s="5" t="s">
        <v>404</v>
      </c>
      <c r="E1" s="6" t="s">
        <v>405</v>
      </c>
      <c r="F1" s="7" t="s">
        <v>406</v>
      </c>
      <c r="G1" s="5" t="s">
        <v>7</v>
      </c>
      <c r="H1" s="5" t="s">
        <v>407</v>
      </c>
      <c r="I1" s="5" t="s">
        <v>408</v>
      </c>
      <c r="J1" s="5" t="s">
        <v>16</v>
      </c>
      <c r="K1" s="5" t="s">
        <v>409</v>
      </c>
    </row>
    <row r="2" hidden="1" spans="1:11">
      <c r="A2" s="8" t="s">
        <v>410</v>
      </c>
      <c r="B2" s="9" t="s">
        <v>116</v>
      </c>
      <c r="C2" s="10" t="s">
        <v>27</v>
      </c>
      <c r="D2" s="8" t="s">
        <v>411</v>
      </c>
      <c r="E2" s="11">
        <v>10</v>
      </c>
      <c r="F2" s="12">
        <v>45749</v>
      </c>
      <c r="G2" s="13" t="s">
        <v>287</v>
      </c>
      <c r="H2" s="14" t="s">
        <v>288</v>
      </c>
      <c r="I2" s="15">
        <v>18281865966</v>
      </c>
      <c r="J2" s="1" t="str">
        <f>_xlfn._xlws.FILTER(辅助信息!D:D,辅助信息!G:G=G2)</f>
        <v>五冶达州国道542项目</v>
      </c>
      <c r="K2" s="1" t="s">
        <v>412</v>
      </c>
    </row>
    <row r="3" hidden="1" spans="1:11">
      <c r="A3" s="8" t="s">
        <v>410</v>
      </c>
      <c r="B3" s="9" t="s">
        <v>116</v>
      </c>
      <c r="C3" s="10" t="s">
        <v>32</v>
      </c>
      <c r="D3" s="8" t="s">
        <v>411</v>
      </c>
      <c r="E3" s="11">
        <v>6</v>
      </c>
      <c r="F3" s="12">
        <v>45749</v>
      </c>
      <c r="G3" s="13" t="s">
        <v>287</v>
      </c>
      <c r="H3" s="14" t="s">
        <v>288</v>
      </c>
      <c r="I3" s="15">
        <v>18281865966</v>
      </c>
      <c r="J3" s="1" t="str">
        <f>_xlfn._xlws.FILTER(辅助信息!D:D,辅助信息!G:G=G3)</f>
        <v>五冶达州国道542项目</v>
      </c>
      <c r="K3" s="1" t="s">
        <v>412</v>
      </c>
    </row>
    <row r="4" hidden="1" spans="1:11">
      <c r="A4" s="8" t="s">
        <v>410</v>
      </c>
      <c r="B4" s="9" t="s">
        <v>116</v>
      </c>
      <c r="C4" s="10" t="s">
        <v>28</v>
      </c>
      <c r="D4" s="8" t="s">
        <v>411</v>
      </c>
      <c r="E4" s="11">
        <v>12</v>
      </c>
      <c r="F4" s="12">
        <v>45749</v>
      </c>
      <c r="G4" s="13" t="s">
        <v>287</v>
      </c>
      <c r="H4" s="14" t="s">
        <v>288</v>
      </c>
      <c r="I4" s="15">
        <v>18281865966</v>
      </c>
      <c r="J4" s="1" t="str">
        <f>_xlfn._xlws.FILTER(辅助信息!D:D,辅助信息!G:G=G4)</f>
        <v>五冶达州国道542项目</v>
      </c>
      <c r="K4" s="1" t="s">
        <v>412</v>
      </c>
    </row>
    <row r="5" hidden="1" spans="1:11">
      <c r="A5" s="8" t="s">
        <v>410</v>
      </c>
      <c r="B5" s="9" t="s">
        <v>116</v>
      </c>
      <c r="C5" s="10" t="s">
        <v>65</v>
      </c>
      <c r="D5" s="8" t="s">
        <v>411</v>
      </c>
      <c r="E5" s="11">
        <v>8</v>
      </c>
      <c r="F5" s="12">
        <v>45749</v>
      </c>
      <c r="G5" s="13" t="s">
        <v>287</v>
      </c>
      <c r="H5" s="14" t="s">
        <v>288</v>
      </c>
      <c r="I5" s="15">
        <v>18281865966</v>
      </c>
      <c r="J5" s="1" t="str">
        <f>_xlfn._xlws.FILTER(辅助信息!D:D,辅助信息!G:G=G5)</f>
        <v>五冶达州国道542项目</v>
      </c>
      <c r="K5" s="1" t="s">
        <v>412</v>
      </c>
    </row>
    <row r="6" hidden="1" spans="1:11">
      <c r="A6" s="8" t="s">
        <v>413</v>
      </c>
      <c r="B6" s="9" t="s">
        <v>116</v>
      </c>
      <c r="C6" s="10" t="s">
        <v>27</v>
      </c>
      <c r="D6" s="8" t="s">
        <v>411</v>
      </c>
      <c r="E6" s="11">
        <v>6</v>
      </c>
      <c r="F6" s="12">
        <v>45750</v>
      </c>
      <c r="G6" s="13" t="s">
        <v>324</v>
      </c>
      <c r="H6" s="14" t="s">
        <v>325</v>
      </c>
      <c r="I6" s="15">
        <v>13518257339</v>
      </c>
      <c r="J6" s="1" t="str">
        <f>_xlfn._xlws.FILTER(辅助信息!D:D,辅助信息!G:G=G6)</f>
        <v>五冶达州国道542项目</v>
      </c>
      <c r="K6" s="1" t="s">
        <v>412</v>
      </c>
    </row>
    <row r="7" hidden="1" spans="1:11">
      <c r="A7" s="8" t="s">
        <v>413</v>
      </c>
      <c r="B7" s="9" t="s">
        <v>116</v>
      </c>
      <c r="C7" s="10" t="s">
        <v>32</v>
      </c>
      <c r="D7" s="8" t="s">
        <v>411</v>
      </c>
      <c r="E7" s="11">
        <v>30</v>
      </c>
      <c r="F7" s="12">
        <v>45750</v>
      </c>
      <c r="G7" s="13" t="s">
        <v>324</v>
      </c>
      <c r="H7" s="14" t="s">
        <v>325</v>
      </c>
      <c r="I7" s="15">
        <v>13518257339</v>
      </c>
      <c r="J7" s="1" t="str">
        <f>_xlfn._xlws.FILTER(辅助信息!D:D,辅助信息!G:G=G7)</f>
        <v>五冶达州国道542项目</v>
      </c>
      <c r="K7" s="1" t="s">
        <v>412</v>
      </c>
    </row>
    <row r="8" hidden="1" spans="1:11">
      <c r="A8" s="8" t="s">
        <v>414</v>
      </c>
      <c r="B8" s="9" t="s">
        <v>119</v>
      </c>
      <c r="C8" s="10" t="s">
        <v>40</v>
      </c>
      <c r="D8" s="8" t="s">
        <v>411</v>
      </c>
      <c r="E8" s="11">
        <v>5</v>
      </c>
      <c r="F8" s="12">
        <v>45750</v>
      </c>
      <c r="G8" s="13" t="s">
        <v>176</v>
      </c>
      <c r="H8" s="14" t="s">
        <v>177</v>
      </c>
      <c r="I8" s="15">
        <v>15884666220</v>
      </c>
      <c r="J8" s="1" t="str">
        <f>_xlfn._xlws.FILTER(辅助信息!D:D,辅助信息!G:G=G8)</f>
        <v>华西简阳西城嘉苑</v>
      </c>
      <c r="K8" s="1" t="s">
        <v>412</v>
      </c>
    </row>
    <row r="9" hidden="1" spans="1:11">
      <c r="A9" s="8" t="s">
        <v>414</v>
      </c>
      <c r="B9" s="9" t="s">
        <v>119</v>
      </c>
      <c r="C9" s="10" t="s">
        <v>41</v>
      </c>
      <c r="D9" s="8" t="s">
        <v>411</v>
      </c>
      <c r="E9" s="11">
        <v>5</v>
      </c>
      <c r="F9" s="12">
        <v>45750</v>
      </c>
      <c r="G9" s="13" t="s">
        <v>176</v>
      </c>
      <c r="H9" s="14" t="s">
        <v>177</v>
      </c>
      <c r="I9" s="15">
        <v>15884666220</v>
      </c>
      <c r="J9" s="1" t="str">
        <f>_xlfn._xlws.FILTER(辅助信息!D:D,辅助信息!G:G=G9)</f>
        <v>华西简阳西城嘉苑</v>
      </c>
      <c r="K9" s="1" t="s">
        <v>412</v>
      </c>
    </row>
    <row r="10" hidden="1" spans="1:11">
      <c r="A10" s="8" t="s">
        <v>414</v>
      </c>
      <c r="B10" s="9" t="s">
        <v>119</v>
      </c>
      <c r="C10" s="10" t="s">
        <v>26</v>
      </c>
      <c r="D10" s="8" t="s">
        <v>411</v>
      </c>
      <c r="E10" s="11">
        <v>22</v>
      </c>
      <c r="F10" s="12">
        <v>45750</v>
      </c>
      <c r="G10" s="13" t="s">
        <v>176</v>
      </c>
      <c r="H10" s="14" t="s">
        <v>177</v>
      </c>
      <c r="I10" s="15">
        <v>15884666220</v>
      </c>
      <c r="J10" s="1" t="str">
        <f>_xlfn._xlws.FILTER(辅助信息!D:D,辅助信息!G:G=G10)</f>
        <v>华西简阳西城嘉苑</v>
      </c>
      <c r="K10" s="1" t="s">
        <v>412</v>
      </c>
    </row>
    <row r="11" hidden="1" spans="1:11">
      <c r="A11" s="8" t="s">
        <v>414</v>
      </c>
      <c r="B11" s="9" t="s">
        <v>116</v>
      </c>
      <c r="C11" s="10" t="s">
        <v>19</v>
      </c>
      <c r="D11" s="8" t="s">
        <v>411</v>
      </c>
      <c r="E11" s="11">
        <v>2.5</v>
      </c>
      <c r="F11" s="12">
        <v>45750</v>
      </c>
      <c r="G11" s="13" t="s">
        <v>176</v>
      </c>
      <c r="H11" s="14" t="s">
        <v>177</v>
      </c>
      <c r="I11" s="15">
        <v>15884666220</v>
      </c>
      <c r="J11" s="1" t="str">
        <f>_xlfn._xlws.FILTER(辅助信息!D:D,辅助信息!G:G=G11)</f>
        <v>华西简阳西城嘉苑</v>
      </c>
      <c r="K11" s="1" t="s">
        <v>412</v>
      </c>
    </row>
    <row r="12" hidden="1" spans="1:11">
      <c r="A12" s="8" t="s">
        <v>414</v>
      </c>
      <c r="B12" s="9" t="s">
        <v>116</v>
      </c>
      <c r="C12" s="10" t="s">
        <v>32</v>
      </c>
      <c r="D12" s="8" t="s">
        <v>411</v>
      </c>
      <c r="E12" s="11">
        <v>66</v>
      </c>
      <c r="F12" s="12">
        <v>45750</v>
      </c>
      <c r="G12" s="13" t="s">
        <v>176</v>
      </c>
      <c r="H12" s="14" t="s">
        <v>177</v>
      </c>
      <c r="I12" s="15">
        <v>15884666220</v>
      </c>
      <c r="J12" s="1" t="str">
        <f>_xlfn._xlws.FILTER(辅助信息!D:D,辅助信息!G:G=G12)</f>
        <v>华西简阳西城嘉苑</v>
      </c>
      <c r="K12" s="1" t="s">
        <v>412</v>
      </c>
    </row>
    <row r="13" hidden="1" spans="1:11">
      <c r="A13" s="8" t="s">
        <v>414</v>
      </c>
      <c r="B13" s="9" t="s">
        <v>116</v>
      </c>
      <c r="C13" s="10" t="s">
        <v>30</v>
      </c>
      <c r="D13" s="8" t="s">
        <v>411</v>
      </c>
      <c r="E13" s="11">
        <v>5</v>
      </c>
      <c r="F13" s="12">
        <v>45750</v>
      </c>
      <c r="G13" s="13" t="s">
        <v>176</v>
      </c>
      <c r="H13" s="14" t="s">
        <v>177</v>
      </c>
      <c r="I13" s="15">
        <v>15884666220</v>
      </c>
      <c r="J13" s="1" t="str">
        <f>_xlfn._xlws.FILTER(辅助信息!D:D,辅助信息!G:G=G13)</f>
        <v>华西简阳西城嘉苑</v>
      </c>
      <c r="K13" s="1" t="s">
        <v>412</v>
      </c>
    </row>
    <row r="14" hidden="1" spans="1:11">
      <c r="A14" s="8" t="s">
        <v>414</v>
      </c>
      <c r="B14" s="9" t="s">
        <v>116</v>
      </c>
      <c r="C14" s="10" t="s">
        <v>33</v>
      </c>
      <c r="D14" s="8" t="s">
        <v>411</v>
      </c>
      <c r="E14" s="11">
        <v>13</v>
      </c>
      <c r="F14" s="12">
        <v>45750</v>
      </c>
      <c r="G14" s="13" t="s">
        <v>176</v>
      </c>
      <c r="H14" s="14" t="s">
        <v>177</v>
      </c>
      <c r="I14" s="15">
        <v>15884666220</v>
      </c>
      <c r="J14" s="1" t="str">
        <f>_xlfn._xlws.FILTER(辅助信息!D:D,辅助信息!G:G=G14)</f>
        <v>华西简阳西城嘉苑</v>
      </c>
      <c r="K14" s="1" t="s">
        <v>412</v>
      </c>
    </row>
    <row r="15" hidden="1" spans="1:11">
      <c r="A15" s="8" t="s">
        <v>414</v>
      </c>
      <c r="B15" s="9" t="s">
        <v>116</v>
      </c>
      <c r="C15" s="10" t="s">
        <v>28</v>
      </c>
      <c r="D15" s="8" t="s">
        <v>411</v>
      </c>
      <c r="E15" s="11">
        <v>25</v>
      </c>
      <c r="F15" s="12">
        <v>45750</v>
      </c>
      <c r="G15" s="13" t="s">
        <v>176</v>
      </c>
      <c r="H15" s="14" t="s">
        <v>177</v>
      </c>
      <c r="I15" s="15">
        <v>15884666220</v>
      </c>
      <c r="J15" s="1" t="str">
        <f>_xlfn._xlws.FILTER(辅助信息!D:D,辅助信息!G:G=G15)</f>
        <v>华西简阳西城嘉苑</v>
      </c>
      <c r="K15" s="1" t="s">
        <v>412</v>
      </c>
    </row>
    <row r="16" hidden="1" spans="1:11">
      <c r="A16" s="8" t="s">
        <v>414</v>
      </c>
      <c r="B16" s="9" t="s">
        <v>119</v>
      </c>
      <c r="C16" s="10" t="s">
        <v>40</v>
      </c>
      <c r="D16" s="8" t="s">
        <v>411</v>
      </c>
      <c r="E16" s="11">
        <v>10</v>
      </c>
      <c r="F16" s="12">
        <v>45750</v>
      </c>
      <c r="G16" s="13" t="s">
        <v>188</v>
      </c>
      <c r="H16" s="14" t="s">
        <v>189</v>
      </c>
      <c r="I16" s="15">
        <v>13458642015</v>
      </c>
      <c r="J16" s="1" t="str">
        <f>_xlfn._xlws.FILTER(辅助信息!D:D,辅助信息!G:G=G16)</f>
        <v>华西萌海-科创农业生态谷</v>
      </c>
      <c r="K16" s="1" t="s">
        <v>412</v>
      </c>
    </row>
    <row r="17" hidden="1" spans="1:11">
      <c r="A17" s="8" t="s">
        <v>414</v>
      </c>
      <c r="B17" s="9" t="s">
        <v>116</v>
      </c>
      <c r="C17" s="10" t="s">
        <v>27</v>
      </c>
      <c r="D17" s="8" t="s">
        <v>411</v>
      </c>
      <c r="E17" s="11">
        <v>5</v>
      </c>
      <c r="F17" s="12">
        <v>45750</v>
      </c>
      <c r="G17" s="13" t="s">
        <v>188</v>
      </c>
      <c r="H17" s="14" t="s">
        <v>189</v>
      </c>
      <c r="I17" s="15">
        <v>13458642015</v>
      </c>
      <c r="J17" s="1" t="str">
        <f>_xlfn._xlws.FILTER(辅助信息!D:D,辅助信息!G:G=G17)</f>
        <v>华西萌海-科创农业生态谷</v>
      </c>
      <c r="K17" s="1" t="s">
        <v>412</v>
      </c>
    </row>
    <row r="18" hidden="1" spans="1:11">
      <c r="A18" s="8" t="s">
        <v>414</v>
      </c>
      <c r="B18" s="9" t="s">
        <v>116</v>
      </c>
      <c r="C18" s="10" t="s">
        <v>45</v>
      </c>
      <c r="D18" s="8" t="s">
        <v>411</v>
      </c>
      <c r="E18" s="11">
        <v>6</v>
      </c>
      <c r="F18" s="12">
        <v>45750</v>
      </c>
      <c r="G18" s="13" t="s">
        <v>188</v>
      </c>
      <c r="H18" s="14" t="s">
        <v>189</v>
      </c>
      <c r="I18" s="15">
        <v>13458642015</v>
      </c>
      <c r="J18" s="1" t="str">
        <f>_xlfn._xlws.FILTER(辅助信息!D:D,辅助信息!G:G=G18)</f>
        <v>华西萌海-科创农业生态谷</v>
      </c>
      <c r="K18" s="1" t="s">
        <v>412</v>
      </c>
    </row>
    <row r="19" hidden="1" spans="1:11">
      <c r="A19" s="8" t="s">
        <v>414</v>
      </c>
      <c r="B19" s="9" t="s">
        <v>116</v>
      </c>
      <c r="C19" s="10" t="s">
        <v>21</v>
      </c>
      <c r="D19" s="8" t="s">
        <v>411</v>
      </c>
      <c r="E19" s="11">
        <v>6</v>
      </c>
      <c r="F19" s="12">
        <v>45750</v>
      </c>
      <c r="G19" s="13" t="s">
        <v>188</v>
      </c>
      <c r="H19" s="14" t="s">
        <v>189</v>
      </c>
      <c r="I19" s="15">
        <v>13458642015</v>
      </c>
      <c r="J19" s="1" t="str">
        <f>_xlfn._xlws.FILTER(辅助信息!D:D,辅助信息!G:G=G19)</f>
        <v>华西萌海-科创农业生态谷</v>
      </c>
      <c r="K19" s="1" t="s">
        <v>412</v>
      </c>
    </row>
    <row r="20" hidden="1" spans="1:11">
      <c r="A20" s="8" t="s">
        <v>414</v>
      </c>
      <c r="B20" s="9" t="s">
        <v>116</v>
      </c>
      <c r="C20" s="10" t="s">
        <v>22</v>
      </c>
      <c r="D20" s="8" t="s">
        <v>411</v>
      </c>
      <c r="E20" s="11">
        <v>10</v>
      </c>
      <c r="F20" s="12">
        <v>45750</v>
      </c>
      <c r="G20" s="13" t="s">
        <v>188</v>
      </c>
      <c r="H20" s="14" t="s">
        <v>189</v>
      </c>
      <c r="I20" s="15">
        <v>13458642015</v>
      </c>
      <c r="J20" s="1" t="str">
        <f>_xlfn._xlws.FILTER(辅助信息!D:D,辅助信息!G:G=G20)</f>
        <v>华西萌海-科创农业生态谷</v>
      </c>
      <c r="K20" s="1" t="s">
        <v>412</v>
      </c>
    </row>
    <row r="21" hidden="1" spans="1:11">
      <c r="A21" s="8" t="s">
        <v>403</v>
      </c>
      <c r="B21" s="9" t="s">
        <v>119</v>
      </c>
      <c r="C21" s="10" t="s">
        <v>41</v>
      </c>
      <c r="D21" s="8" t="s">
        <v>411</v>
      </c>
      <c r="E21" s="11">
        <v>5</v>
      </c>
      <c r="F21" s="12">
        <v>45750</v>
      </c>
      <c r="G21" s="13" t="s">
        <v>247</v>
      </c>
      <c r="H21" s="14" t="s">
        <v>248</v>
      </c>
      <c r="I21" s="15">
        <v>15692885305</v>
      </c>
      <c r="J21" s="1" t="str">
        <f>_xlfn._xlws.FILTER(辅助信息!D:D,辅助信息!G:G=G21)</f>
        <v>四川商建
射洪城乡一体化项目</v>
      </c>
      <c r="K21" s="1" t="s">
        <v>412</v>
      </c>
    </row>
    <row r="22" hidden="1" spans="1:11">
      <c r="A22" s="8" t="s">
        <v>403</v>
      </c>
      <c r="B22" s="9" t="s">
        <v>116</v>
      </c>
      <c r="C22" s="10" t="s">
        <v>27</v>
      </c>
      <c r="D22" s="8" t="s">
        <v>411</v>
      </c>
      <c r="E22" s="11">
        <v>15</v>
      </c>
      <c r="F22" s="12">
        <v>45750</v>
      </c>
      <c r="G22" s="13" t="s">
        <v>247</v>
      </c>
      <c r="H22" s="14" t="s">
        <v>248</v>
      </c>
      <c r="I22" s="15">
        <v>15692885305</v>
      </c>
      <c r="J22" s="1" t="str">
        <f>_xlfn._xlws.FILTER(辅助信息!D:D,辅助信息!G:G=G22)</f>
        <v>四川商建
射洪城乡一体化项目</v>
      </c>
      <c r="K22" s="1" t="s">
        <v>412</v>
      </c>
    </row>
    <row r="23" hidden="1" spans="1:11">
      <c r="A23" s="8" t="s">
        <v>403</v>
      </c>
      <c r="B23" s="9" t="s">
        <v>116</v>
      </c>
      <c r="C23" s="10" t="s">
        <v>32</v>
      </c>
      <c r="D23" s="8" t="s">
        <v>411</v>
      </c>
      <c r="E23" s="11">
        <v>50</v>
      </c>
      <c r="F23" s="12">
        <v>45750</v>
      </c>
      <c r="G23" s="13" t="s">
        <v>247</v>
      </c>
      <c r="H23" s="14" t="s">
        <v>248</v>
      </c>
      <c r="I23" s="15">
        <v>15692885305</v>
      </c>
      <c r="J23" s="1" t="str">
        <f>_xlfn._xlws.FILTER(辅助信息!D:D,辅助信息!G:G=G23)</f>
        <v>四川商建
射洪城乡一体化项目</v>
      </c>
      <c r="K23" s="1" t="s">
        <v>412</v>
      </c>
    </row>
    <row r="24" hidden="1" spans="1:11">
      <c r="A24" s="8" t="s">
        <v>410</v>
      </c>
      <c r="B24" s="9" t="s">
        <v>153</v>
      </c>
      <c r="C24" s="10" t="s">
        <v>53</v>
      </c>
      <c r="D24" s="8" t="s">
        <v>411</v>
      </c>
      <c r="E24" s="11">
        <v>5</v>
      </c>
      <c r="F24" s="12">
        <v>45751</v>
      </c>
      <c r="G24" s="13" t="s">
        <v>333</v>
      </c>
      <c r="H24" s="14" t="s">
        <v>329</v>
      </c>
      <c r="I24" s="15">
        <v>18398563998</v>
      </c>
      <c r="J24" s="1" t="str">
        <f>_xlfn._xlws.FILTER(辅助信息!D:D,辅助信息!G:G=G24)</f>
        <v>五冶达州国道542项目</v>
      </c>
      <c r="K24" s="1" t="s">
        <v>412</v>
      </c>
    </row>
    <row r="25" hidden="1" spans="1:11">
      <c r="A25" s="8" t="s">
        <v>410</v>
      </c>
      <c r="B25" s="9" t="s">
        <v>116</v>
      </c>
      <c r="C25" s="10" t="s">
        <v>32</v>
      </c>
      <c r="D25" s="8" t="s">
        <v>411</v>
      </c>
      <c r="E25" s="11">
        <v>5</v>
      </c>
      <c r="F25" s="12">
        <v>45751</v>
      </c>
      <c r="G25" s="13" t="s">
        <v>333</v>
      </c>
      <c r="H25" s="14" t="s">
        <v>329</v>
      </c>
      <c r="I25" s="15">
        <v>18398563998</v>
      </c>
      <c r="J25" s="1" t="str">
        <f>_xlfn._xlws.FILTER(辅助信息!D:D,辅助信息!G:G=G25)</f>
        <v>五冶达州国道542项目</v>
      </c>
      <c r="K25" s="1" t="s">
        <v>412</v>
      </c>
    </row>
    <row r="26" hidden="1" spans="1:10">
      <c r="A26" s="8" t="s">
        <v>410</v>
      </c>
      <c r="B26" s="9" t="s">
        <v>116</v>
      </c>
      <c r="C26" s="10" t="s">
        <v>30</v>
      </c>
      <c r="D26" s="8" t="s">
        <v>411</v>
      </c>
      <c r="E26" s="11">
        <v>8</v>
      </c>
      <c r="F26" s="12">
        <v>45751</v>
      </c>
      <c r="G26" s="13" t="s">
        <v>333</v>
      </c>
      <c r="H26" s="14" t="s">
        <v>329</v>
      </c>
      <c r="I26" s="15">
        <v>18398563998</v>
      </c>
      <c r="J26" s="1" t="str">
        <f>_xlfn._xlws.FILTER(辅助信息!D:D,辅助信息!G:G=G26)</f>
        <v>五冶达州国道542项目</v>
      </c>
    </row>
    <row r="27" hidden="1" spans="1:10">
      <c r="A27" s="8" t="s">
        <v>410</v>
      </c>
      <c r="B27" s="9" t="s">
        <v>116</v>
      </c>
      <c r="C27" s="10" t="s">
        <v>28</v>
      </c>
      <c r="D27" s="8" t="s">
        <v>411</v>
      </c>
      <c r="E27" s="11">
        <v>17</v>
      </c>
      <c r="F27" s="12">
        <v>45751</v>
      </c>
      <c r="G27" s="13" t="s">
        <v>333</v>
      </c>
      <c r="H27" s="14" t="s">
        <v>329</v>
      </c>
      <c r="I27" s="15">
        <v>18398563998</v>
      </c>
      <c r="J27" s="1" t="str">
        <f>_xlfn._xlws.FILTER(辅助信息!D:D,辅助信息!G:G=G27)</f>
        <v>五冶达州国道542项目</v>
      </c>
    </row>
    <row r="28" hidden="1" spans="1:10">
      <c r="A28" s="8" t="s">
        <v>401</v>
      </c>
      <c r="B28" s="9" t="s">
        <v>116</v>
      </c>
      <c r="C28" s="10" t="s">
        <v>32</v>
      </c>
      <c r="D28" s="8" t="s">
        <v>411</v>
      </c>
      <c r="E28" s="11">
        <v>12</v>
      </c>
      <c r="F28" s="12">
        <v>45751</v>
      </c>
      <c r="G28" s="13" t="s">
        <v>334</v>
      </c>
      <c r="H28" s="14" t="s">
        <v>335</v>
      </c>
      <c r="I28" s="15">
        <v>13518183653</v>
      </c>
      <c r="J28" s="1" t="str">
        <f>_xlfn._xlws.FILTER(辅助信息!D:D,辅助信息!G:G=G28)</f>
        <v>五冶达州国道542项目</v>
      </c>
    </row>
    <row r="29" hidden="1" spans="1:10">
      <c r="A29" s="8" t="s">
        <v>401</v>
      </c>
      <c r="B29" s="9" t="s">
        <v>116</v>
      </c>
      <c r="C29" s="10" t="s">
        <v>18</v>
      </c>
      <c r="D29" s="8" t="s">
        <v>411</v>
      </c>
      <c r="E29" s="11">
        <v>10</v>
      </c>
      <c r="F29" s="12">
        <v>45751</v>
      </c>
      <c r="G29" s="13" t="s">
        <v>334</v>
      </c>
      <c r="H29" s="14" t="s">
        <v>335</v>
      </c>
      <c r="I29" s="15">
        <v>13518183653</v>
      </c>
      <c r="J29" s="1" t="str">
        <f>_xlfn._xlws.FILTER(辅助信息!D:D,辅助信息!G:G=G29)</f>
        <v>五冶达州国道542项目</v>
      </c>
    </row>
    <row r="30" hidden="1" spans="1:10">
      <c r="A30" s="8" t="s">
        <v>401</v>
      </c>
      <c r="B30" s="9" t="s">
        <v>116</v>
      </c>
      <c r="C30" s="10" t="s">
        <v>65</v>
      </c>
      <c r="D30" s="8" t="s">
        <v>411</v>
      </c>
      <c r="E30" s="11">
        <v>23</v>
      </c>
      <c r="F30" s="12">
        <v>45751</v>
      </c>
      <c r="G30" s="13" t="s">
        <v>334</v>
      </c>
      <c r="H30" s="14" t="s">
        <v>335</v>
      </c>
      <c r="I30" s="15">
        <v>13518183653</v>
      </c>
      <c r="J30" s="1" t="str">
        <f>_xlfn._xlws.FILTER(辅助信息!D:D,辅助信息!G:G=G30)</f>
        <v>五冶达州国道542项目</v>
      </c>
    </row>
    <row r="31" hidden="1" spans="1:10">
      <c r="A31" s="8" t="s">
        <v>401</v>
      </c>
      <c r="B31" s="9" t="s">
        <v>116</v>
      </c>
      <c r="C31" s="10" t="s">
        <v>415</v>
      </c>
      <c r="D31" s="8" t="s">
        <v>411</v>
      </c>
      <c r="E31" s="11">
        <v>54</v>
      </c>
      <c r="F31" s="12">
        <v>45752</v>
      </c>
      <c r="G31" s="13" t="s">
        <v>416</v>
      </c>
      <c r="H31" s="14" t="s">
        <v>372</v>
      </c>
      <c r="I31" s="15">
        <v>18349955455</v>
      </c>
      <c r="J31" s="1" t="str">
        <f>_xlfn._xlws.FILTER(辅助信息!D:D,辅助信息!G:G=G31)</f>
        <v>五冶钢构南充医学科学产业园建设项目</v>
      </c>
    </row>
    <row r="32" hidden="1" spans="1:10">
      <c r="A32" s="8" t="s">
        <v>401</v>
      </c>
      <c r="B32" s="9" t="s">
        <v>417</v>
      </c>
      <c r="C32" s="10" t="s">
        <v>418</v>
      </c>
      <c r="D32" s="8" t="s">
        <v>411</v>
      </c>
      <c r="E32" s="11">
        <v>8</v>
      </c>
      <c r="F32" s="12">
        <v>45752</v>
      </c>
      <c r="G32" s="13" t="s">
        <v>416</v>
      </c>
      <c r="H32" s="14" t="s">
        <v>372</v>
      </c>
      <c r="I32" s="15">
        <v>18349955455</v>
      </c>
      <c r="J32" s="1" t="str">
        <f>_xlfn._xlws.FILTER(辅助信息!D:D,辅助信息!G:G=G32)</f>
        <v>五冶钢构南充医学科学产业园建设项目</v>
      </c>
    </row>
    <row r="33" hidden="1" spans="1:10">
      <c r="A33" s="8" t="s">
        <v>401</v>
      </c>
      <c r="B33" s="9" t="s">
        <v>116</v>
      </c>
      <c r="C33" s="10" t="s">
        <v>419</v>
      </c>
      <c r="D33" s="8" t="s">
        <v>411</v>
      </c>
      <c r="E33" s="11">
        <v>9</v>
      </c>
      <c r="F33" s="12">
        <v>45752</v>
      </c>
      <c r="G33" s="13" t="s">
        <v>416</v>
      </c>
      <c r="H33" s="14" t="s">
        <v>372</v>
      </c>
      <c r="I33" s="15">
        <v>18349955455</v>
      </c>
      <c r="J33" s="1" t="str">
        <f>_xlfn._xlws.FILTER(辅助信息!D:D,辅助信息!G:G=G33)</f>
        <v>五冶钢构南充医学科学产业园建设项目</v>
      </c>
    </row>
    <row r="34" hidden="1" spans="1:10">
      <c r="A34" s="8" t="s">
        <v>402</v>
      </c>
      <c r="B34" s="9" t="s">
        <v>116</v>
      </c>
      <c r="C34" s="10" t="s">
        <v>27</v>
      </c>
      <c r="D34" s="8" t="s">
        <v>411</v>
      </c>
      <c r="E34" s="11">
        <v>19</v>
      </c>
      <c r="F34" s="12">
        <v>45752</v>
      </c>
      <c r="G34" s="13" t="s">
        <v>420</v>
      </c>
      <c r="H34" s="14" t="s">
        <v>378</v>
      </c>
      <c r="I34" s="15">
        <v>13908143055</v>
      </c>
      <c r="J34" s="1" t="str">
        <f>_xlfn._xlws.FILTER(辅助信息!D:D,辅助信息!G:G=G34)</f>
        <v>五冶钢构南充医学科学产业园建设项目</v>
      </c>
    </row>
    <row r="35" hidden="1" spans="1:10">
      <c r="A35" s="8" t="s">
        <v>402</v>
      </c>
      <c r="B35" s="9" t="s">
        <v>116</v>
      </c>
      <c r="C35" s="10" t="s">
        <v>19</v>
      </c>
      <c r="D35" s="8" t="s">
        <v>411</v>
      </c>
      <c r="E35" s="11">
        <v>11</v>
      </c>
      <c r="F35" s="12">
        <v>45752</v>
      </c>
      <c r="G35" s="13" t="s">
        <v>420</v>
      </c>
      <c r="H35" s="14" t="s">
        <v>378</v>
      </c>
      <c r="I35" s="15">
        <v>13908143055</v>
      </c>
      <c r="J35" s="1" t="str">
        <f>_xlfn._xlws.FILTER(辅助信息!D:D,辅助信息!G:G=G35)</f>
        <v>五冶钢构南充医学科学产业园建设项目</v>
      </c>
    </row>
    <row r="36" hidden="1" spans="1:10">
      <c r="A36" s="8" t="s">
        <v>402</v>
      </c>
      <c r="B36" s="9" t="s">
        <v>116</v>
      </c>
      <c r="C36" s="10" t="s">
        <v>30</v>
      </c>
      <c r="D36" s="8" t="s">
        <v>411</v>
      </c>
      <c r="E36" s="11">
        <v>5</v>
      </c>
      <c r="F36" s="12">
        <v>45752</v>
      </c>
      <c r="G36" s="13" t="s">
        <v>420</v>
      </c>
      <c r="H36" s="14" t="s">
        <v>378</v>
      </c>
      <c r="I36" s="15">
        <v>13908143055</v>
      </c>
      <c r="J36" s="1" t="str">
        <f>_xlfn._xlws.FILTER(辅助信息!D:D,辅助信息!G:G=G36)</f>
        <v>五冶钢构南充医学科学产业园建设项目</v>
      </c>
    </row>
    <row r="37" hidden="1" spans="1:10">
      <c r="A37" s="8" t="s">
        <v>402</v>
      </c>
      <c r="B37" s="9" t="s">
        <v>116</v>
      </c>
      <c r="C37" s="10" t="s">
        <v>421</v>
      </c>
      <c r="D37" s="8" t="s">
        <v>411</v>
      </c>
      <c r="E37" s="11">
        <v>3</v>
      </c>
      <c r="F37" s="12">
        <v>45752</v>
      </c>
      <c r="G37" s="13" t="s">
        <v>416</v>
      </c>
      <c r="H37" s="14" t="s">
        <v>372</v>
      </c>
      <c r="I37" s="15">
        <v>18349955455</v>
      </c>
      <c r="J37" s="1" t="str">
        <f>_xlfn._xlws.FILTER(辅助信息!D:D,辅助信息!G:G=G37)</f>
        <v>五冶钢构南充医学科学产业园建设项目</v>
      </c>
    </row>
    <row r="38" hidden="1" spans="1:10">
      <c r="A38" s="8" t="s">
        <v>402</v>
      </c>
      <c r="B38" s="9" t="s">
        <v>116</v>
      </c>
      <c r="C38" s="10" t="s">
        <v>422</v>
      </c>
      <c r="D38" s="8" t="s">
        <v>411</v>
      </c>
      <c r="E38" s="11">
        <v>12</v>
      </c>
      <c r="F38" s="12">
        <v>45752</v>
      </c>
      <c r="G38" s="13" t="s">
        <v>416</v>
      </c>
      <c r="H38" s="14" t="s">
        <v>372</v>
      </c>
      <c r="I38" s="15">
        <v>18349955455</v>
      </c>
      <c r="J38" s="1" t="str">
        <f>_xlfn._xlws.FILTER(辅助信息!D:D,辅助信息!G:G=G38)</f>
        <v>五冶钢构南充医学科学产业园建设项目</v>
      </c>
    </row>
    <row r="39" hidden="1" spans="1:10">
      <c r="A39" s="8" t="s">
        <v>402</v>
      </c>
      <c r="B39" s="9" t="s">
        <v>116</v>
      </c>
      <c r="C39" s="10" t="s">
        <v>423</v>
      </c>
      <c r="D39" s="8" t="s">
        <v>411</v>
      </c>
      <c r="E39" s="11">
        <v>6</v>
      </c>
      <c r="F39" s="12">
        <v>45752</v>
      </c>
      <c r="G39" s="13" t="s">
        <v>416</v>
      </c>
      <c r="H39" s="14" t="s">
        <v>372</v>
      </c>
      <c r="I39" s="15">
        <v>18349955455</v>
      </c>
      <c r="J39" s="1" t="str">
        <f>_xlfn._xlws.FILTER(辅助信息!D:D,辅助信息!G:G=G39)</f>
        <v>五冶钢构南充医学科学产业园建设项目</v>
      </c>
    </row>
    <row r="40" hidden="1" spans="1:10">
      <c r="A40" s="8" t="s">
        <v>402</v>
      </c>
      <c r="B40" s="9" t="s">
        <v>116</v>
      </c>
      <c r="C40" s="10" t="s">
        <v>415</v>
      </c>
      <c r="D40" s="8" t="s">
        <v>411</v>
      </c>
      <c r="E40" s="11">
        <v>13</v>
      </c>
      <c r="F40" s="12">
        <v>45752</v>
      </c>
      <c r="G40" s="13" t="s">
        <v>416</v>
      </c>
      <c r="H40" s="14" t="s">
        <v>372</v>
      </c>
      <c r="I40" s="15">
        <v>18349955455</v>
      </c>
      <c r="J40" s="1" t="str">
        <f>_xlfn._xlws.FILTER(辅助信息!D:D,辅助信息!G:G=G40)</f>
        <v>五冶钢构南充医学科学产业园建设项目</v>
      </c>
    </row>
    <row r="41" hidden="1" spans="1:10">
      <c r="A41" s="8" t="s">
        <v>403</v>
      </c>
      <c r="B41" s="9" t="s">
        <v>119</v>
      </c>
      <c r="C41" s="10" t="s">
        <v>40</v>
      </c>
      <c r="D41" s="8" t="s">
        <v>411</v>
      </c>
      <c r="E41" s="11">
        <v>22</v>
      </c>
      <c r="F41" s="12">
        <v>45753</v>
      </c>
      <c r="G41" s="13" t="s">
        <v>247</v>
      </c>
      <c r="H41" s="14" t="s">
        <v>248</v>
      </c>
      <c r="I41" s="15">
        <v>15692885305</v>
      </c>
      <c r="J41" s="1" t="str">
        <f>_xlfn._xlws.FILTER(辅助信息!D:D,辅助信息!G:G=G41)</f>
        <v>四川商建
射洪城乡一体化项目</v>
      </c>
    </row>
    <row r="42" hidden="1" spans="1:10">
      <c r="A42" s="8" t="s">
        <v>403</v>
      </c>
      <c r="B42" s="9" t="s">
        <v>116</v>
      </c>
      <c r="C42" s="10" t="s">
        <v>30</v>
      </c>
      <c r="D42" s="8" t="s">
        <v>411</v>
      </c>
      <c r="E42" s="11">
        <v>5</v>
      </c>
      <c r="F42" s="12">
        <v>45753</v>
      </c>
      <c r="G42" s="13" t="s">
        <v>247</v>
      </c>
      <c r="H42" s="14" t="s">
        <v>248</v>
      </c>
      <c r="I42" s="15">
        <v>15692885305</v>
      </c>
      <c r="J42" s="1" t="str">
        <f>_xlfn._xlws.FILTER(辅助信息!D:D,辅助信息!G:G=G42)</f>
        <v>四川商建
射洪城乡一体化项目</v>
      </c>
    </row>
    <row r="43" hidden="1" spans="1:10">
      <c r="A43" s="8" t="s">
        <v>403</v>
      </c>
      <c r="B43" s="9" t="s">
        <v>116</v>
      </c>
      <c r="C43" s="10" t="s">
        <v>18</v>
      </c>
      <c r="D43" s="8" t="s">
        <v>411</v>
      </c>
      <c r="E43" s="11">
        <v>5</v>
      </c>
      <c r="F43" s="12">
        <v>45753</v>
      </c>
      <c r="G43" s="13" t="s">
        <v>247</v>
      </c>
      <c r="H43" s="14" t="s">
        <v>248</v>
      </c>
      <c r="I43" s="15">
        <v>15692885305</v>
      </c>
      <c r="J43" s="1" t="str">
        <f>_xlfn._xlws.FILTER(辅助信息!D:D,辅助信息!G:G=G43)</f>
        <v>四川商建
射洪城乡一体化项目</v>
      </c>
    </row>
    <row r="44" hidden="1" spans="1:10">
      <c r="A44" s="8" t="s">
        <v>410</v>
      </c>
      <c r="B44" s="9" t="s">
        <v>116</v>
      </c>
      <c r="C44" s="10" t="s">
        <v>27</v>
      </c>
      <c r="D44" s="8" t="s">
        <v>411</v>
      </c>
      <c r="E44" s="11">
        <v>3</v>
      </c>
      <c r="F44" s="12">
        <v>45753</v>
      </c>
      <c r="G44" s="13" t="s">
        <v>303</v>
      </c>
      <c r="H44" s="14" t="s">
        <v>292</v>
      </c>
      <c r="I44" s="15">
        <v>18280895666</v>
      </c>
      <c r="J44" s="1" t="str">
        <f>_xlfn._xlws.FILTER(辅助信息!D:D,辅助信息!G:G=G44)</f>
        <v>五冶达州国道542项目</v>
      </c>
    </row>
    <row r="45" hidden="1" spans="1:10">
      <c r="A45" s="8" t="s">
        <v>410</v>
      </c>
      <c r="B45" s="9" t="s">
        <v>116</v>
      </c>
      <c r="C45" s="10" t="s">
        <v>32</v>
      </c>
      <c r="D45" s="8" t="s">
        <v>411</v>
      </c>
      <c r="E45" s="11">
        <v>9</v>
      </c>
      <c r="F45" s="12">
        <v>45753</v>
      </c>
      <c r="G45" s="13" t="s">
        <v>303</v>
      </c>
      <c r="H45" s="14" t="s">
        <v>292</v>
      </c>
      <c r="I45" s="15">
        <v>18280895666</v>
      </c>
      <c r="J45" s="1" t="str">
        <f>_xlfn._xlws.FILTER(辅助信息!D:D,辅助信息!G:G=G45)</f>
        <v>五冶达州国道542项目</v>
      </c>
    </row>
    <row r="46" hidden="1" spans="1:10">
      <c r="A46" s="8" t="s">
        <v>410</v>
      </c>
      <c r="B46" s="9" t="s">
        <v>116</v>
      </c>
      <c r="C46" s="10" t="s">
        <v>30</v>
      </c>
      <c r="D46" s="8" t="s">
        <v>411</v>
      </c>
      <c r="E46" s="11">
        <v>6</v>
      </c>
      <c r="F46" s="12">
        <v>45753</v>
      </c>
      <c r="G46" s="13" t="s">
        <v>303</v>
      </c>
      <c r="H46" s="14" t="s">
        <v>292</v>
      </c>
      <c r="I46" s="15">
        <v>18280895666</v>
      </c>
      <c r="J46" s="1" t="str">
        <f>_xlfn._xlws.FILTER(辅助信息!D:D,辅助信息!G:G=G46)</f>
        <v>五冶达州国道542项目</v>
      </c>
    </row>
    <row r="47" hidden="1" spans="1:10">
      <c r="A47" s="8" t="s">
        <v>410</v>
      </c>
      <c r="B47" s="9" t="s">
        <v>116</v>
      </c>
      <c r="C47" s="10" t="s">
        <v>52</v>
      </c>
      <c r="D47" s="8" t="s">
        <v>411</v>
      </c>
      <c r="E47" s="11">
        <v>17</v>
      </c>
      <c r="F47" s="12">
        <v>45753</v>
      </c>
      <c r="G47" s="13" t="s">
        <v>303</v>
      </c>
      <c r="H47" s="14" t="s">
        <v>292</v>
      </c>
      <c r="I47" s="15">
        <v>18280895666</v>
      </c>
      <c r="J47" s="1" t="str">
        <f>_xlfn._xlws.FILTER(辅助信息!D:D,辅助信息!G:G=G47)</f>
        <v>五冶达州国道542项目</v>
      </c>
    </row>
    <row r="48" hidden="1" spans="1:10">
      <c r="A48" s="8" t="s">
        <v>410</v>
      </c>
      <c r="B48" s="9" t="s">
        <v>424</v>
      </c>
      <c r="C48" s="10" t="s">
        <v>425</v>
      </c>
      <c r="D48" s="8" t="s">
        <v>411</v>
      </c>
      <c r="E48" s="11">
        <v>6</v>
      </c>
      <c r="F48" s="12">
        <v>45753</v>
      </c>
      <c r="G48" s="13" t="s">
        <v>426</v>
      </c>
      <c r="H48" s="14" t="s">
        <v>427</v>
      </c>
      <c r="I48" s="15">
        <v>13835906370</v>
      </c>
      <c r="J48" s="1" vm="1" t="e">
        <f>_xlfn._xlws.FILTER(辅助信息!D:D,辅助信息!G:G=G48)</f>
        <v>#VALUE!</v>
      </c>
    </row>
    <row r="49" hidden="1" spans="1:10">
      <c r="A49" s="8" t="s">
        <v>410</v>
      </c>
      <c r="B49" s="9" t="s">
        <v>116</v>
      </c>
      <c r="C49" s="10" t="s">
        <v>428</v>
      </c>
      <c r="D49" s="8" t="s">
        <v>411</v>
      </c>
      <c r="E49" s="11">
        <v>6</v>
      </c>
      <c r="F49" s="12">
        <v>45753</v>
      </c>
      <c r="G49" s="13" t="s">
        <v>426</v>
      </c>
      <c r="H49" s="14" t="s">
        <v>427</v>
      </c>
      <c r="I49" s="15">
        <v>13835906370</v>
      </c>
      <c r="J49" s="1" vm="1" t="e">
        <f>_xlfn._xlws.FILTER(辅助信息!D:D,辅助信息!G:G=G49)</f>
        <v>#VALUE!</v>
      </c>
    </row>
    <row r="50" hidden="1" spans="1:10">
      <c r="A50" s="8" t="s">
        <v>410</v>
      </c>
      <c r="B50" s="9" t="s">
        <v>116</v>
      </c>
      <c r="C50" s="10" t="s">
        <v>429</v>
      </c>
      <c r="D50" s="8" t="s">
        <v>411</v>
      </c>
      <c r="E50" s="11">
        <v>9</v>
      </c>
      <c r="F50" s="12">
        <v>45753</v>
      </c>
      <c r="G50" s="13" t="s">
        <v>426</v>
      </c>
      <c r="H50" s="14" t="s">
        <v>427</v>
      </c>
      <c r="I50" s="15">
        <v>13835906370</v>
      </c>
      <c r="J50" s="1" vm="1" t="e">
        <f>_xlfn._xlws.FILTER(辅助信息!D:D,辅助信息!G:G=G50)</f>
        <v>#VALUE!</v>
      </c>
    </row>
    <row r="51" hidden="1" spans="1:10">
      <c r="A51" s="8" t="s">
        <v>410</v>
      </c>
      <c r="B51" s="9" t="s">
        <v>116</v>
      </c>
      <c r="C51" s="10" t="s">
        <v>430</v>
      </c>
      <c r="D51" s="8" t="s">
        <v>411</v>
      </c>
      <c r="E51" s="11">
        <v>15</v>
      </c>
      <c r="F51" s="12">
        <v>45753</v>
      </c>
      <c r="G51" s="13" t="s">
        <v>426</v>
      </c>
      <c r="H51" s="14" t="s">
        <v>427</v>
      </c>
      <c r="I51" s="15">
        <v>13835906370</v>
      </c>
      <c r="J51" s="1" vm="1" t="e">
        <f>_xlfn._xlws.FILTER(辅助信息!D:D,辅助信息!G:G=G51)</f>
        <v>#VALUE!</v>
      </c>
    </row>
    <row r="52" hidden="1" spans="1:10">
      <c r="A52" s="8" t="s">
        <v>401</v>
      </c>
      <c r="B52" s="9" t="s">
        <v>116</v>
      </c>
      <c r="C52" s="10" t="s">
        <v>32</v>
      </c>
      <c r="D52" s="8" t="s">
        <v>411</v>
      </c>
      <c r="E52" s="11">
        <v>70</v>
      </c>
      <c r="F52" s="12">
        <v>45754</v>
      </c>
      <c r="G52" s="13" t="s">
        <v>247</v>
      </c>
      <c r="H52" s="14" t="s">
        <v>248</v>
      </c>
      <c r="I52" s="15">
        <v>15692885305</v>
      </c>
      <c r="J52" s="1" t="str">
        <f>_xlfn._xlws.FILTER(辅助信息!D:D,辅助信息!G:G=G52)</f>
        <v>四川商建
射洪城乡一体化项目</v>
      </c>
    </row>
    <row r="53" hidden="1" spans="1:10">
      <c r="A53" s="8" t="s">
        <v>401</v>
      </c>
      <c r="B53" s="9" t="s">
        <v>153</v>
      </c>
      <c r="C53" s="10" t="s">
        <v>53</v>
      </c>
      <c r="D53" s="8" t="s">
        <v>411</v>
      </c>
      <c r="E53" s="11">
        <v>3</v>
      </c>
      <c r="F53" s="12">
        <v>45754</v>
      </c>
      <c r="G53" s="13" t="s">
        <v>416</v>
      </c>
      <c r="H53" s="14" t="s">
        <v>372</v>
      </c>
      <c r="I53" s="15">
        <v>18349955455</v>
      </c>
      <c r="J53" s="1" t="str">
        <f>_xlfn._xlws.FILTER(辅助信息!D:D,辅助信息!G:G=G53)</f>
        <v>五冶钢构南充医学科学产业园建设项目</v>
      </c>
    </row>
    <row r="54" hidden="1" spans="1:10">
      <c r="A54" s="8" t="s">
        <v>401</v>
      </c>
      <c r="B54" s="9" t="s">
        <v>116</v>
      </c>
      <c r="C54" s="10" t="s">
        <v>86</v>
      </c>
      <c r="D54" s="8" t="s">
        <v>411</v>
      </c>
      <c r="E54" s="11">
        <v>67</v>
      </c>
      <c r="F54" s="12">
        <v>45754</v>
      </c>
      <c r="G54" s="13" t="s">
        <v>416</v>
      </c>
      <c r="H54" s="14" t="s">
        <v>372</v>
      </c>
      <c r="I54" s="15">
        <v>18349955455</v>
      </c>
      <c r="J54" s="1" t="str">
        <f>_xlfn._xlws.FILTER(辅助信息!D:D,辅助信息!G:G=G54)</f>
        <v>五冶钢构南充医学科学产业园建设项目</v>
      </c>
    </row>
    <row r="55" hidden="1" spans="1:10">
      <c r="A55" s="8" t="s">
        <v>402</v>
      </c>
      <c r="B55" s="9" t="s">
        <v>116</v>
      </c>
      <c r="C55" s="10" t="s">
        <v>431</v>
      </c>
      <c r="D55" s="8" t="s">
        <v>411</v>
      </c>
      <c r="E55" s="11">
        <v>105</v>
      </c>
      <c r="F55" s="12">
        <v>45754</v>
      </c>
      <c r="G55" s="13" t="s">
        <v>426</v>
      </c>
      <c r="H55" s="14" t="s">
        <v>427</v>
      </c>
      <c r="I55" s="15">
        <v>13835906370</v>
      </c>
      <c r="J55" s="1" vm="1" t="e">
        <f>_xlfn._xlws.FILTER(辅助信息!D:D,辅助信息!G:G=G55)</f>
        <v>#VALUE!</v>
      </c>
    </row>
    <row r="56" hidden="1" spans="1:10">
      <c r="A56" s="8" t="s">
        <v>402</v>
      </c>
      <c r="B56" s="9" t="s">
        <v>116</v>
      </c>
      <c r="C56" s="10" t="s">
        <v>432</v>
      </c>
      <c r="D56" s="8" t="s">
        <v>411</v>
      </c>
      <c r="E56" s="11">
        <v>15</v>
      </c>
      <c r="F56" s="12">
        <v>45754</v>
      </c>
      <c r="G56" s="13" t="s">
        <v>433</v>
      </c>
      <c r="H56" s="14" t="s">
        <v>434</v>
      </c>
      <c r="I56" s="15">
        <v>13891371707</v>
      </c>
      <c r="J56" s="1" vm="1" t="e">
        <f>_xlfn._xlws.FILTER(辅助信息!D:D,辅助信息!G:G=G56)</f>
        <v>#VALUE!</v>
      </c>
    </row>
    <row r="57" hidden="1" spans="1:10">
      <c r="A57" s="8" t="s">
        <v>402</v>
      </c>
      <c r="B57" s="9" t="s">
        <v>116</v>
      </c>
      <c r="C57" s="10" t="s">
        <v>435</v>
      </c>
      <c r="D57" s="8" t="s">
        <v>411</v>
      </c>
      <c r="E57" s="11">
        <v>20</v>
      </c>
      <c r="F57" s="12">
        <v>45754</v>
      </c>
      <c r="G57" s="13" t="s">
        <v>433</v>
      </c>
      <c r="H57" s="14" t="s">
        <v>434</v>
      </c>
      <c r="I57" s="15">
        <v>13891371707</v>
      </c>
      <c r="J57" s="1" vm="1" t="e">
        <f>_xlfn._xlws.FILTER(辅助信息!D:D,辅助信息!G:G=G57)</f>
        <v>#VALUE!</v>
      </c>
    </row>
    <row r="58" hidden="1" spans="1:10">
      <c r="A58" s="8" t="s">
        <v>414</v>
      </c>
      <c r="B58" s="9" t="s">
        <v>119</v>
      </c>
      <c r="C58" s="10" t="s">
        <v>41</v>
      </c>
      <c r="D58" s="8" t="s">
        <v>411</v>
      </c>
      <c r="E58" s="11">
        <v>24</v>
      </c>
      <c r="F58" s="12">
        <v>45754</v>
      </c>
      <c r="G58" s="13" t="s">
        <v>188</v>
      </c>
      <c r="H58" s="14" t="s">
        <v>189</v>
      </c>
      <c r="I58" s="15">
        <v>13458642015</v>
      </c>
      <c r="J58" s="1" t="str">
        <f>_xlfn._xlws.FILTER(辅助信息!D:D,辅助信息!G:G=G58)</f>
        <v>华西萌海-科创农业生态谷</v>
      </c>
    </row>
    <row r="59" hidden="1" spans="1:10">
      <c r="A59" s="8" t="s">
        <v>414</v>
      </c>
      <c r="B59" s="9" t="s">
        <v>116</v>
      </c>
      <c r="C59" s="10" t="s">
        <v>27</v>
      </c>
      <c r="D59" s="8" t="s">
        <v>411</v>
      </c>
      <c r="E59" s="11">
        <v>10</v>
      </c>
      <c r="F59" s="12">
        <v>45754</v>
      </c>
      <c r="G59" s="13" t="s">
        <v>188</v>
      </c>
      <c r="H59" s="14" t="s">
        <v>189</v>
      </c>
      <c r="I59" s="15">
        <v>13458642015</v>
      </c>
      <c r="J59" s="1" t="str">
        <f>_xlfn._xlws.FILTER(辅助信息!D:D,辅助信息!G:G=G59)</f>
        <v>华西萌海-科创农业生态谷</v>
      </c>
    </row>
    <row r="60" hidden="1" spans="1:10">
      <c r="A60" s="8" t="s">
        <v>414</v>
      </c>
      <c r="B60" s="9" t="s">
        <v>119</v>
      </c>
      <c r="C60" s="10" t="s">
        <v>40</v>
      </c>
      <c r="D60" s="8" t="s">
        <v>411</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414</v>
      </c>
      <c r="B61" s="9" t="s">
        <v>119</v>
      </c>
      <c r="C61" s="10" t="s">
        <v>41</v>
      </c>
      <c r="D61" s="8" t="s">
        <v>411</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414</v>
      </c>
      <c r="B62" s="9" t="s">
        <v>116</v>
      </c>
      <c r="C62" s="10" t="s">
        <v>27</v>
      </c>
      <c r="D62" s="8" t="s">
        <v>411</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414</v>
      </c>
      <c r="B63" s="9" t="s">
        <v>116</v>
      </c>
      <c r="C63" s="10" t="s">
        <v>19</v>
      </c>
      <c r="D63" s="8" t="s">
        <v>411</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414</v>
      </c>
      <c r="B64" s="9" t="s">
        <v>116</v>
      </c>
      <c r="C64" s="10" t="s">
        <v>33</v>
      </c>
      <c r="D64" s="8" t="s">
        <v>411</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414</v>
      </c>
      <c r="B65" s="9" t="s">
        <v>116</v>
      </c>
      <c r="C65" s="10" t="s">
        <v>18</v>
      </c>
      <c r="D65" s="8" t="s">
        <v>411</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410</v>
      </c>
      <c r="B66" s="9" t="s">
        <v>116</v>
      </c>
      <c r="C66" s="10" t="s">
        <v>19</v>
      </c>
      <c r="D66" s="8" t="s">
        <v>411</v>
      </c>
      <c r="E66" s="11">
        <v>2.6</v>
      </c>
      <c r="F66" s="12">
        <v>45755</v>
      </c>
      <c r="G66" s="13" t="s">
        <v>340</v>
      </c>
      <c r="H66" s="14" t="s">
        <v>329</v>
      </c>
      <c r="I66" s="15">
        <v>18398563998</v>
      </c>
      <c r="J66" s="1" t="str">
        <f>_xlfn._xlws.FILTER(辅助信息!D:D,辅助信息!G:G=G66)</f>
        <v>五冶达州国道542项目</v>
      </c>
    </row>
    <row r="67" hidden="1" spans="1:10">
      <c r="A67" s="8" t="s">
        <v>410</v>
      </c>
      <c r="B67" s="9" t="s">
        <v>116</v>
      </c>
      <c r="C67" s="10" t="s">
        <v>18</v>
      </c>
      <c r="D67" s="8" t="s">
        <v>411</v>
      </c>
      <c r="E67" s="11">
        <v>20.792</v>
      </c>
      <c r="F67" s="12">
        <v>45755</v>
      </c>
      <c r="G67" s="13" t="s">
        <v>340</v>
      </c>
      <c r="H67" s="14" t="s">
        <v>329</v>
      </c>
      <c r="I67" s="15">
        <v>18398563998</v>
      </c>
      <c r="J67" s="1" t="str">
        <f>_xlfn._xlws.FILTER(辅助信息!D:D,辅助信息!G:G=G67)</f>
        <v>五冶达州国道542项目</v>
      </c>
    </row>
    <row r="68" hidden="1" spans="1:10">
      <c r="A68" s="8" t="s">
        <v>410</v>
      </c>
      <c r="B68" s="9" t="s">
        <v>116</v>
      </c>
      <c r="C68" s="10" t="s">
        <v>86</v>
      </c>
      <c r="D68" s="8" t="s">
        <v>411</v>
      </c>
      <c r="E68" s="11">
        <v>9.996</v>
      </c>
      <c r="F68" s="12">
        <v>45755</v>
      </c>
      <c r="G68" s="13" t="s">
        <v>340</v>
      </c>
      <c r="H68" s="14" t="s">
        <v>329</v>
      </c>
      <c r="I68" s="15">
        <v>18398563998</v>
      </c>
      <c r="J68" s="1" t="str">
        <f>_xlfn._xlws.FILTER(辅助信息!D:D,辅助信息!G:G=G68)</f>
        <v>五冶达州国道542项目</v>
      </c>
    </row>
    <row r="69" hidden="1" spans="1:10">
      <c r="A69" s="8" t="s">
        <v>410</v>
      </c>
      <c r="B69" s="9" t="s">
        <v>153</v>
      </c>
      <c r="C69" s="10" t="s">
        <v>53</v>
      </c>
      <c r="D69" s="8" t="s">
        <v>411</v>
      </c>
      <c r="E69" s="11">
        <v>5</v>
      </c>
      <c r="F69" s="12">
        <v>45755</v>
      </c>
      <c r="G69" s="13" t="s">
        <v>324</v>
      </c>
      <c r="H69" s="14" t="s">
        <v>325</v>
      </c>
      <c r="I69" s="15">
        <v>13518257339</v>
      </c>
      <c r="J69" s="1" t="str">
        <f>_xlfn._xlws.FILTER(辅助信息!D:D,辅助信息!G:G=G69)</f>
        <v>五冶达州国道542项目</v>
      </c>
    </row>
    <row r="70" hidden="1" spans="1:10">
      <c r="A70" s="8" t="s">
        <v>410</v>
      </c>
      <c r="B70" s="9" t="s">
        <v>153</v>
      </c>
      <c r="C70" s="10" t="s">
        <v>53</v>
      </c>
      <c r="D70" s="8" t="s">
        <v>411</v>
      </c>
      <c r="E70" s="11">
        <v>3</v>
      </c>
      <c r="F70" s="12">
        <v>45755</v>
      </c>
      <c r="G70" s="13" t="s">
        <v>298</v>
      </c>
      <c r="H70" s="14" t="s">
        <v>299</v>
      </c>
      <c r="I70" s="15">
        <v>18302894198</v>
      </c>
      <c r="J70" s="1" t="str">
        <f>_xlfn._xlws.FILTER(辅助信息!D:D,辅助信息!G:G=G70)</f>
        <v>五冶达州国道542项目</v>
      </c>
    </row>
    <row r="71" hidden="1" spans="1:10">
      <c r="A71" s="8" t="s">
        <v>410</v>
      </c>
      <c r="B71" s="9" t="s">
        <v>116</v>
      </c>
      <c r="C71" s="10" t="s">
        <v>27</v>
      </c>
      <c r="D71" s="8" t="s">
        <v>411</v>
      </c>
      <c r="E71" s="11">
        <v>8</v>
      </c>
      <c r="F71" s="12">
        <v>45755</v>
      </c>
      <c r="G71" s="13" t="s">
        <v>298</v>
      </c>
      <c r="H71" s="14" t="s">
        <v>299</v>
      </c>
      <c r="I71" s="15">
        <v>18302894198</v>
      </c>
      <c r="J71" s="1" t="str">
        <f>_xlfn._xlws.FILTER(辅助信息!D:D,辅助信息!G:G=G71)</f>
        <v>五冶达州国道542项目</v>
      </c>
    </row>
    <row r="72" hidden="1" spans="1:10">
      <c r="A72" s="8" t="s">
        <v>410</v>
      </c>
      <c r="B72" s="9" t="s">
        <v>116</v>
      </c>
      <c r="C72" s="10" t="s">
        <v>30</v>
      </c>
      <c r="D72" s="8" t="s">
        <v>411</v>
      </c>
      <c r="E72" s="11">
        <v>24</v>
      </c>
      <c r="F72" s="12">
        <v>45755</v>
      </c>
      <c r="G72" s="13" t="s">
        <v>298</v>
      </c>
      <c r="H72" s="14" t="s">
        <v>299</v>
      </c>
      <c r="I72" s="15">
        <v>18302894198</v>
      </c>
      <c r="J72" s="1" t="str">
        <f>_xlfn._xlws.FILTER(辅助信息!D:D,辅助信息!G:G=G72)</f>
        <v>五冶达州国道542项目</v>
      </c>
    </row>
    <row r="73" hidden="1" spans="1:10">
      <c r="A73" s="16" t="s">
        <v>410</v>
      </c>
      <c r="B73" s="8" t="s">
        <v>119</v>
      </c>
      <c r="C73" s="8" t="s">
        <v>49</v>
      </c>
      <c r="D73" s="8" t="s">
        <v>411</v>
      </c>
      <c r="E73" s="11">
        <v>12.5</v>
      </c>
      <c r="F73" s="12">
        <v>45756</v>
      </c>
      <c r="G73" s="17" t="s">
        <v>266</v>
      </c>
      <c r="H73" s="8" t="s">
        <v>261</v>
      </c>
      <c r="I73" s="8">
        <v>13658059919</v>
      </c>
      <c r="J73" s="1" t="str">
        <f>_xlfn._xlws.FILTER(辅助信息!D:D,辅助信息!G:G=G73)</f>
        <v>五冶钢构达州市公共卫生临床医疗中心项目</v>
      </c>
    </row>
    <row r="74" hidden="1" spans="1:10">
      <c r="A74" s="16" t="s">
        <v>410</v>
      </c>
      <c r="B74" s="8" t="s">
        <v>116</v>
      </c>
      <c r="C74" s="8" t="s">
        <v>27</v>
      </c>
      <c r="D74" s="8" t="s">
        <v>411</v>
      </c>
      <c r="E74" s="11">
        <v>5</v>
      </c>
      <c r="F74" s="12">
        <v>45756</v>
      </c>
      <c r="G74" s="17" t="s">
        <v>266</v>
      </c>
      <c r="H74" s="8" t="s">
        <v>261</v>
      </c>
      <c r="I74" s="8">
        <v>13658059919</v>
      </c>
      <c r="J74" s="1" t="str">
        <f>_xlfn._xlws.FILTER(辅助信息!D:D,辅助信息!G:G=G74)</f>
        <v>五冶钢构达州市公共卫生临床医疗中心项目</v>
      </c>
    </row>
    <row r="75" hidden="1" spans="1:10">
      <c r="A75" s="16" t="s">
        <v>410</v>
      </c>
      <c r="B75" s="8" t="s">
        <v>116</v>
      </c>
      <c r="C75" s="8" t="s">
        <v>19</v>
      </c>
      <c r="D75" s="8" t="s">
        <v>411</v>
      </c>
      <c r="E75" s="11">
        <v>3</v>
      </c>
      <c r="F75" s="12">
        <v>45756</v>
      </c>
      <c r="G75" s="17" t="s">
        <v>266</v>
      </c>
      <c r="H75" s="8" t="s">
        <v>261</v>
      </c>
      <c r="I75" s="8">
        <v>13658059919</v>
      </c>
      <c r="J75" s="1" t="str">
        <f>_xlfn._xlws.FILTER(辅助信息!D:D,辅助信息!G:G=G75)</f>
        <v>五冶钢构达州市公共卫生临床医疗中心项目</v>
      </c>
    </row>
    <row r="76" hidden="1" spans="1:10">
      <c r="A76" s="16" t="s">
        <v>401</v>
      </c>
      <c r="B76" s="8" t="s">
        <v>119</v>
      </c>
      <c r="C76" s="8" t="s">
        <v>40</v>
      </c>
      <c r="D76" s="8" t="s">
        <v>411</v>
      </c>
      <c r="E76" s="11">
        <v>3</v>
      </c>
      <c r="F76" s="12">
        <v>45756</v>
      </c>
      <c r="G76" s="17" t="s">
        <v>436</v>
      </c>
      <c r="H76" s="8" t="s">
        <v>362</v>
      </c>
      <c r="I76" s="8">
        <v>19950525030</v>
      </c>
      <c r="J76" s="1" t="str">
        <f>_xlfn._xlws.FILTER(辅助信息!D:D,辅助信息!G:G=G76)</f>
        <v>五冶钢构南充医学科学产业园建设项目</v>
      </c>
    </row>
    <row r="77" hidden="1" spans="1:10">
      <c r="A77" s="16" t="s">
        <v>401</v>
      </c>
      <c r="B77" s="8" t="s">
        <v>119</v>
      </c>
      <c r="C77" s="8" t="s">
        <v>41</v>
      </c>
      <c r="D77" s="8" t="s">
        <v>411</v>
      </c>
      <c r="E77" s="11">
        <v>3</v>
      </c>
      <c r="F77" s="12">
        <v>45756</v>
      </c>
      <c r="G77" s="17" t="s">
        <v>436</v>
      </c>
      <c r="H77" s="8" t="s">
        <v>362</v>
      </c>
      <c r="I77" s="8">
        <v>19950525030</v>
      </c>
      <c r="J77" s="1" t="str">
        <f>_xlfn._xlws.FILTER(辅助信息!D:D,辅助信息!G:G=G77)</f>
        <v>五冶钢构南充医学科学产业园建设项目</v>
      </c>
    </row>
    <row r="78" hidden="1" spans="1:10">
      <c r="A78" s="16" t="s">
        <v>401</v>
      </c>
      <c r="B78" s="8" t="s">
        <v>116</v>
      </c>
      <c r="C78" s="8" t="s">
        <v>19</v>
      </c>
      <c r="D78" s="8" t="s">
        <v>411</v>
      </c>
      <c r="E78" s="11">
        <v>30</v>
      </c>
      <c r="F78" s="12">
        <v>45756</v>
      </c>
      <c r="G78" s="17" t="s">
        <v>436</v>
      </c>
      <c r="H78" s="8" t="s">
        <v>362</v>
      </c>
      <c r="I78" s="8">
        <v>19950525030</v>
      </c>
      <c r="J78" s="1" t="str">
        <f>_xlfn._xlws.FILTER(辅助信息!D:D,辅助信息!G:G=G78)</f>
        <v>五冶钢构南充医学科学产业园建设项目</v>
      </c>
    </row>
    <row r="79" hidden="1" spans="1:10">
      <c r="A79" s="16" t="s">
        <v>401</v>
      </c>
      <c r="B79" s="8" t="s">
        <v>119</v>
      </c>
      <c r="C79" s="8" t="s">
        <v>40</v>
      </c>
      <c r="D79" s="8" t="s">
        <v>411</v>
      </c>
      <c r="E79" s="11">
        <v>12.5</v>
      </c>
      <c r="F79" s="12">
        <v>45756</v>
      </c>
      <c r="G79" s="17" t="s">
        <v>217</v>
      </c>
      <c r="H79" s="8" t="s">
        <v>218</v>
      </c>
      <c r="I79" s="8">
        <v>15108211617</v>
      </c>
      <c r="J79" s="1" t="str">
        <f>_xlfn._xlws.FILTER(辅助信息!D:D,辅助信息!G:G=G79)</f>
        <v>商投建工达州中医药科技园</v>
      </c>
    </row>
    <row r="80" hidden="1" spans="1:10">
      <c r="A80" s="16" t="s">
        <v>401</v>
      </c>
      <c r="B80" s="8" t="s">
        <v>116</v>
      </c>
      <c r="C80" s="8" t="s">
        <v>19</v>
      </c>
      <c r="D80" s="8" t="s">
        <v>411</v>
      </c>
      <c r="E80" s="11">
        <v>45</v>
      </c>
      <c r="F80" s="12">
        <v>45756</v>
      </c>
      <c r="G80" s="17" t="s">
        <v>217</v>
      </c>
      <c r="H80" s="8" t="s">
        <v>218</v>
      </c>
      <c r="I80" s="8">
        <v>15108211617</v>
      </c>
      <c r="J80" s="1" t="str">
        <f>_xlfn._xlws.FILTER(辅助信息!D:D,辅助信息!G:G=G80)</f>
        <v>商投建工达州中医药科技园</v>
      </c>
    </row>
    <row r="81" hidden="1" spans="1:10">
      <c r="A81" s="16" t="s">
        <v>401</v>
      </c>
      <c r="B81" s="8" t="s">
        <v>116</v>
      </c>
      <c r="C81" s="8" t="s">
        <v>32</v>
      </c>
      <c r="D81" s="8" t="s">
        <v>411</v>
      </c>
      <c r="E81" s="11">
        <v>102</v>
      </c>
      <c r="F81" s="12">
        <v>45756</v>
      </c>
      <c r="G81" s="17" t="s">
        <v>221</v>
      </c>
      <c r="H81" s="8" t="s">
        <v>222</v>
      </c>
      <c r="I81" s="8">
        <v>18381899787</v>
      </c>
      <c r="J81" s="1" t="str">
        <f>_xlfn._xlws.FILTER(辅助信息!D:D,辅助信息!G:G=G81)</f>
        <v>商投建工达州中医药科技园</v>
      </c>
    </row>
    <row r="82" hidden="1" spans="1:10">
      <c r="A82" s="16" t="s">
        <v>401</v>
      </c>
      <c r="B82" s="8" t="s">
        <v>116</v>
      </c>
      <c r="C82" s="8" t="s">
        <v>65</v>
      </c>
      <c r="D82" s="8" t="s">
        <v>411</v>
      </c>
      <c r="E82" s="11">
        <v>81</v>
      </c>
      <c r="F82" s="12">
        <v>45756</v>
      </c>
      <c r="G82" s="17" t="s">
        <v>221</v>
      </c>
      <c r="H82" s="8" t="s">
        <v>222</v>
      </c>
      <c r="I82" s="8">
        <v>18381899787</v>
      </c>
      <c r="J82" s="1" t="str">
        <f>_xlfn._xlws.FILTER(辅助信息!D:D,辅助信息!G:G=G82)</f>
        <v>商投建工达州中医药科技园</v>
      </c>
    </row>
    <row r="83" hidden="1" spans="1:10">
      <c r="A83" s="16" t="s">
        <v>414</v>
      </c>
      <c r="B83" s="8" t="s">
        <v>119</v>
      </c>
      <c r="C83" s="8" t="s">
        <v>41</v>
      </c>
      <c r="D83" s="8" t="s">
        <v>411</v>
      </c>
      <c r="E83" s="11">
        <v>2.5</v>
      </c>
      <c r="F83" s="12">
        <v>45756</v>
      </c>
      <c r="G83" s="17" t="s">
        <v>170</v>
      </c>
      <c r="H83" s="8" t="s">
        <v>171</v>
      </c>
      <c r="I83" s="8">
        <v>18384145895</v>
      </c>
      <c r="J83" s="1" t="str">
        <f>_xlfn._xlws.FILTER(辅助信息!D:D,辅助信息!G:G=G83)</f>
        <v>华西酒城南</v>
      </c>
    </row>
    <row r="84" hidden="1" spans="1:10">
      <c r="A84" s="16" t="s">
        <v>414</v>
      </c>
      <c r="B84" s="8" t="s">
        <v>119</v>
      </c>
      <c r="C84" s="8" t="s">
        <v>26</v>
      </c>
      <c r="D84" s="8" t="s">
        <v>411</v>
      </c>
      <c r="E84" s="11">
        <v>32.5</v>
      </c>
      <c r="F84" s="12">
        <v>45756</v>
      </c>
      <c r="G84" s="17" t="s">
        <v>170</v>
      </c>
      <c r="H84" s="8" t="s">
        <v>171</v>
      </c>
      <c r="I84" s="8">
        <v>18384145895</v>
      </c>
      <c r="J84" s="1" t="str">
        <f>_xlfn._xlws.FILTER(辅助信息!D:D,辅助信息!G:G=G84)</f>
        <v>华西酒城南</v>
      </c>
    </row>
    <row r="85" hidden="1" spans="1:10">
      <c r="A85" s="16" t="s">
        <v>410</v>
      </c>
      <c r="B85" s="8" t="s">
        <v>119</v>
      </c>
      <c r="C85" s="8" t="s">
        <v>49</v>
      </c>
      <c r="D85" s="8" t="s">
        <v>411</v>
      </c>
      <c r="E85" s="11">
        <v>6</v>
      </c>
      <c r="F85" s="12">
        <v>45757</v>
      </c>
      <c r="G85" s="17" t="s">
        <v>437</v>
      </c>
      <c r="H85" s="8" t="s">
        <v>372</v>
      </c>
      <c r="I85" s="8">
        <v>18349955455</v>
      </c>
      <c r="J85" s="1" t="str">
        <f>_xlfn._xlws.FILTER(辅助信息!D:D,辅助信息!G:G=G85)</f>
        <v>五冶钢构南充医学科学产业园建设项目</v>
      </c>
    </row>
    <row r="86" hidden="1" spans="1:10">
      <c r="A86" s="16" t="s">
        <v>410</v>
      </c>
      <c r="B86" s="8" t="s">
        <v>119</v>
      </c>
      <c r="C86" s="8" t="s">
        <v>40</v>
      </c>
      <c r="D86" s="8" t="s">
        <v>411</v>
      </c>
      <c r="E86" s="11">
        <v>10</v>
      </c>
      <c r="F86" s="12">
        <v>45757</v>
      </c>
      <c r="G86" s="17" t="s">
        <v>437</v>
      </c>
      <c r="H86" s="8" t="s">
        <v>372</v>
      </c>
      <c r="I86" s="8">
        <v>18349955455</v>
      </c>
      <c r="J86" s="1" t="str">
        <f>_xlfn._xlws.FILTER(辅助信息!D:D,辅助信息!G:G=G86)</f>
        <v>五冶钢构南充医学科学产业园建设项目</v>
      </c>
    </row>
    <row r="87" hidden="1" spans="1:10">
      <c r="A87" s="16" t="s">
        <v>410</v>
      </c>
      <c r="B87" s="8" t="s">
        <v>116</v>
      </c>
      <c r="C87" s="8" t="s">
        <v>32</v>
      </c>
      <c r="D87" s="8" t="s">
        <v>411</v>
      </c>
      <c r="E87" s="11">
        <v>2</v>
      </c>
      <c r="F87" s="12">
        <v>45757</v>
      </c>
      <c r="G87" s="17" t="s">
        <v>437</v>
      </c>
      <c r="H87" s="8" t="s">
        <v>372</v>
      </c>
      <c r="I87" s="8">
        <v>18349955455</v>
      </c>
      <c r="J87" s="1" t="str">
        <f>_xlfn._xlws.FILTER(辅助信息!D:D,辅助信息!G:G=G87)</f>
        <v>五冶钢构南充医学科学产业园建设项目</v>
      </c>
    </row>
    <row r="88" hidden="1" spans="1:10">
      <c r="A88" s="16" t="s">
        <v>410</v>
      </c>
      <c r="B88" s="8" t="s">
        <v>116</v>
      </c>
      <c r="C88" s="8" t="s">
        <v>33</v>
      </c>
      <c r="D88" s="8" t="s">
        <v>411</v>
      </c>
      <c r="E88" s="11">
        <v>9</v>
      </c>
      <c r="F88" s="12">
        <v>45757</v>
      </c>
      <c r="G88" s="17" t="s">
        <v>437</v>
      </c>
      <c r="H88" s="8" t="s">
        <v>372</v>
      </c>
      <c r="I88" s="8">
        <v>18349955455</v>
      </c>
      <c r="J88" s="1" t="str">
        <f>_xlfn._xlws.FILTER(辅助信息!D:D,辅助信息!G:G=G88)</f>
        <v>五冶钢构南充医学科学产业园建设项目</v>
      </c>
    </row>
    <row r="89" hidden="1" spans="1:10">
      <c r="A89" s="16" t="s">
        <v>410</v>
      </c>
      <c r="B89" s="8" t="s">
        <v>116</v>
      </c>
      <c r="C89" s="8" t="s">
        <v>18</v>
      </c>
      <c r="D89" s="8" t="s">
        <v>411</v>
      </c>
      <c r="E89" s="11">
        <v>8</v>
      </c>
      <c r="F89" s="12">
        <v>45757</v>
      </c>
      <c r="G89" s="17" t="s">
        <v>437</v>
      </c>
      <c r="H89" s="8" t="s">
        <v>372</v>
      </c>
      <c r="I89" s="8">
        <v>18349955455</v>
      </c>
      <c r="J89" s="1" t="str">
        <f>_xlfn._xlws.FILTER(辅助信息!D:D,辅助信息!G:G=G89)</f>
        <v>五冶钢构南充医学科学产业园建设项目</v>
      </c>
    </row>
    <row r="90" hidden="1" spans="1:10">
      <c r="A90" s="16" t="s">
        <v>410</v>
      </c>
      <c r="B90" s="8" t="s">
        <v>119</v>
      </c>
      <c r="C90" s="8" t="s">
        <v>49</v>
      </c>
      <c r="D90" s="8" t="s">
        <v>411</v>
      </c>
      <c r="E90" s="11">
        <v>11.5</v>
      </c>
      <c r="F90" s="12">
        <v>45757</v>
      </c>
      <c r="G90" s="17" t="s">
        <v>436</v>
      </c>
      <c r="H90" s="8" t="s">
        <v>362</v>
      </c>
      <c r="I90" s="8">
        <v>19950525030</v>
      </c>
      <c r="J90" s="1" t="str">
        <f>_xlfn._xlws.FILTER(辅助信息!D:D,辅助信息!G:G=G90)</f>
        <v>五冶钢构南充医学科学产业园建设项目</v>
      </c>
    </row>
    <row r="91" hidden="1" spans="1:10">
      <c r="A91" s="16" t="s">
        <v>410</v>
      </c>
      <c r="B91" s="8" t="s">
        <v>116</v>
      </c>
      <c r="C91" s="8" t="s">
        <v>27</v>
      </c>
      <c r="D91" s="8" t="s">
        <v>411</v>
      </c>
      <c r="E91" s="11">
        <v>5.5</v>
      </c>
      <c r="F91" s="12">
        <v>45757</v>
      </c>
      <c r="G91" s="17" t="s">
        <v>436</v>
      </c>
      <c r="H91" s="8" t="s">
        <v>362</v>
      </c>
      <c r="I91" s="8">
        <v>19950525030</v>
      </c>
      <c r="J91" s="1" t="str">
        <f>_xlfn._xlws.FILTER(辅助信息!D:D,辅助信息!G:G=G91)</f>
        <v>五冶钢构南充医学科学产业园建设项目</v>
      </c>
    </row>
    <row r="92" hidden="1" spans="1:10">
      <c r="A92" s="16" t="s">
        <v>410</v>
      </c>
      <c r="B92" s="8" t="s">
        <v>116</v>
      </c>
      <c r="C92" s="8" t="s">
        <v>19</v>
      </c>
      <c r="D92" s="8" t="s">
        <v>411</v>
      </c>
      <c r="E92" s="11">
        <v>15</v>
      </c>
      <c r="F92" s="12">
        <v>45757</v>
      </c>
      <c r="G92" s="17" t="s">
        <v>436</v>
      </c>
      <c r="H92" s="8" t="s">
        <v>362</v>
      </c>
      <c r="I92" s="8">
        <v>19950525030</v>
      </c>
      <c r="J92" s="1" t="str">
        <f>_xlfn._xlws.FILTER(辅助信息!D:D,辅助信息!G:G=G92)</f>
        <v>五冶钢构南充医学科学产业园建设项目</v>
      </c>
    </row>
    <row r="93" hidden="1" spans="1:10">
      <c r="A93" s="16" t="s">
        <v>410</v>
      </c>
      <c r="B93" s="8" t="s">
        <v>116</v>
      </c>
      <c r="C93" s="8" t="s">
        <v>30</v>
      </c>
      <c r="D93" s="8" t="s">
        <v>411</v>
      </c>
      <c r="E93" s="11">
        <v>3</v>
      </c>
      <c r="F93" s="12">
        <v>45757</v>
      </c>
      <c r="G93" s="17" t="s">
        <v>436</v>
      </c>
      <c r="H93" s="8" t="s">
        <v>362</v>
      </c>
      <c r="I93" s="8">
        <v>19950525030</v>
      </c>
      <c r="J93" s="1" t="str">
        <f>_xlfn._xlws.FILTER(辅助信息!D:D,辅助信息!G:G=G93)</f>
        <v>五冶钢构南充医学科学产业园建设项目</v>
      </c>
    </row>
    <row r="94" hidden="1" spans="1:10">
      <c r="A94" s="16" t="s">
        <v>410</v>
      </c>
      <c r="B94" s="8" t="s">
        <v>116</v>
      </c>
      <c r="C94" s="8" t="s">
        <v>28</v>
      </c>
      <c r="D94" s="8" t="s">
        <v>411</v>
      </c>
      <c r="E94" s="11">
        <v>55</v>
      </c>
      <c r="F94" s="12">
        <v>45757</v>
      </c>
      <c r="G94" s="17" t="s">
        <v>285</v>
      </c>
      <c r="H94" s="8" t="s">
        <v>286</v>
      </c>
      <c r="I94" s="8">
        <v>13551450899</v>
      </c>
      <c r="J94" s="1" t="str">
        <f>_xlfn._xlws.FILTER(辅助信息!D:D,辅助信息!G:G=G94)</f>
        <v>五冶达州国道542项目</v>
      </c>
    </row>
    <row r="95" hidden="1" spans="1:10">
      <c r="A95" s="16" t="s">
        <v>410</v>
      </c>
      <c r="B95" s="8" t="s">
        <v>119</v>
      </c>
      <c r="C95" s="8" t="s">
        <v>40</v>
      </c>
      <c r="D95" s="8" t="s">
        <v>411</v>
      </c>
      <c r="E95" s="11">
        <v>21</v>
      </c>
      <c r="F95" s="12">
        <v>45757</v>
      </c>
      <c r="G95" s="17" t="s">
        <v>287</v>
      </c>
      <c r="H95" s="8" t="s">
        <v>288</v>
      </c>
      <c r="I95" s="8">
        <v>18281865966</v>
      </c>
      <c r="J95" s="1" t="str">
        <f>_xlfn._xlws.FILTER(辅助信息!D:D,辅助信息!G:G=G95)</f>
        <v>五冶达州国道542项目</v>
      </c>
    </row>
    <row r="96" hidden="1" spans="1:10">
      <c r="A96" s="16" t="s">
        <v>410</v>
      </c>
      <c r="B96" s="8" t="s">
        <v>119</v>
      </c>
      <c r="C96" s="8" t="s">
        <v>41</v>
      </c>
      <c r="D96" s="8" t="s">
        <v>411</v>
      </c>
      <c r="E96" s="11">
        <v>3</v>
      </c>
      <c r="F96" s="12">
        <v>45757</v>
      </c>
      <c r="G96" s="17" t="s">
        <v>287</v>
      </c>
      <c r="H96" s="8" t="s">
        <v>288</v>
      </c>
      <c r="I96" s="8">
        <v>18281865966</v>
      </c>
      <c r="J96" s="1" t="str">
        <f>_xlfn._xlws.FILTER(辅助信息!D:D,辅助信息!G:G=G96)</f>
        <v>五冶达州国道542项目</v>
      </c>
    </row>
    <row r="97" hidden="1" spans="1:10">
      <c r="A97" s="16" t="s">
        <v>410</v>
      </c>
      <c r="B97" s="8" t="s">
        <v>116</v>
      </c>
      <c r="C97" s="8" t="s">
        <v>27</v>
      </c>
      <c r="D97" s="8" t="s">
        <v>411</v>
      </c>
      <c r="E97" s="11">
        <v>3</v>
      </c>
      <c r="F97" s="12">
        <v>45757</v>
      </c>
      <c r="G97" s="17" t="s">
        <v>287</v>
      </c>
      <c r="H97" s="8" t="s">
        <v>288</v>
      </c>
      <c r="I97" s="8">
        <v>18281865966</v>
      </c>
      <c r="J97" s="1" t="str">
        <f>_xlfn._xlws.FILTER(辅助信息!D:D,辅助信息!G:G=G97)</f>
        <v>五冶达州国道542项目</v>
      </c>
    </row>
    <row r="98" hidden="1" spans="1:10">
      <c r="A98" s="16" t="s">
        <v>410</v>
      </c>
      <c r="B98" s="8" t="s">
        <v>116</v>
      </c>
      <c r="C98" s="8" t="s">
        <v>33</v>
      </c>
      <c r="D98" s="8" t="s">
        <v>411</v>
      </c>
      <c r="E98" s="11">
        <v>6</v>
      </c>
      <c r="F98" s="12">
        <v>45757</v>
      </c>
      <c r="G98" s="17" t="s">
        <v>287</v>
      </c>
      <c r="H98" s="8" t="s">
        <v>288</v>
      </c>
      <c r="I98" s="8">
        <v>18281865966</v>
      </c>
      <c r="J98" s="1" t="str">
        <f>_xlfn._xlws.FILTER(辅助信息!D:D,辅助信息!G:G=G98)</f>
        <v>五冶达州国道542项目</v>
      </c>
    </row>
    <row r="99" hidden="1" spans="1:10">
      <c r="A99" s="16" t="s">
        <v>410</v>
      </c>
      <c r="B99" s="8" t="s">
        <v>116</v>
      </c>
      <c r="C99" s="8" t="s">
        <v>28</v>
      </c>
      <c r="D99" s="8" t="s">
        <v>411</v>
      </c>
      <c r="E99" s="11">
        <v>6</v>
      </c>
      <c r="F99" s="12">
        <v>45757</v>
      </c>
      <c r="G99" s="17" t="s">
        <v>287</v>
      </c>
      <c r="H99" s="8" t="s">
        <v>288</v>
      </c>
      <c r="I99" s="8">
        <v>18281865966</v>
      </c>
      <c r="J99" s="1" t="str">
        <f>_xlfn._xlws.FILTER(辅助信息!D:D,辅助信息!G:G=G99)</f>
        <v>五冶达州国道542项目</v>
      </c>
    </row>
    <row r="100" hidden="1" spans="1:10">
      <c r="A100" s="16" t="s">
        <v>410</v>
      </c>
      <c r="B100" s="8" t="s">
        <v>116</v>
      </c>
      <c r="C100" s="8" t="s">
        <v>18</v>
      </c>
      <c r="D100" s="8" t="s">
        <v>411</v>
      </c>
      <c r="E100" s="11">
        <v>9</v>
      </c>
      <c r="F100" s="12">
        <v>45757</v>
      </c>
      <c r="G100" s="17" t="s">
        <v>287</v>
      </c>
      <c r="H100" s="8" t="s">
        <v>288</v>
      </c>
      <c r="I100" s="8">
        <v>18281865966</v>
      </c>
      <c r="J100" s="1" t="str">
        <f>_xlfn._xlws.FILTER(辅助信息!D:D,辅助信息!G:G=G100)</f>
        <v>五冶达州国道542项目</v>
      </c>
    </row>
    <row r="101" hidden="1" spans="1:10">
      <c r="A101" s="16" t="s">
        <v>410</v>
      </c>
      <c r="B101" s="8" t="s">
        <v>116</v>
      </c>
      <c r="C101" s="8" t="s">
        <v>18</v>
      </c>
      <c r="D101" s="8" t="s">
        <v>411</v>
      </c>
      <c r="E101" s="11">
        <v>48</v>
      </c>
      <c r="F101" s="12">
        <v>45757</v>
      </c>
      <c r="G101" s="17" t="s">
        <v>291</v>
      </c>
      <c r="H101" s="8" t="s">
        <v>292</v>
      </c>
      <c r="I101" s="8">
        <v>18280895666</v>
      </c>
      <c r="J101" s="1" t="str">
        <f>_xlfn._xlws.FILTER(辅助信息!D:D,辅助信息!G:G=G101)</f>
        <v>五冶达州国道542项目</v>
      </c>
    </row>
    <row r="102" ht="24" hidden="1" spans="1:10">
      <c r="A102" s="16" t="s">
        <v>414</v>
      </c>
      <c r="B102" s="8" t="s">
        <v>116</v>
      </c>
      <c r="C102" s="8" t="s">
        <v>33</v>
      </c>
      <c r="D102" s="8" t="s">
        <v>411</v>
      </c>
      <c r="E102" s="11">
        <v>3</v>
      </c>
      <c r="F102" s="12">
        <v>45758</v>
      </c>
      <c r="G102" s="17" t="s">
        <v>438</v>
      </c>
      <c r="H102" s="8" t="s">
        <v>123</v>
      </c>
      <c r="I102" s="8">
        <v>15228205853</v>
      </c>
      <c r="J102" s="1" t="str">
        <f>_xlfn._xlws.FILTER(辅助信息!D:D,辅助信息!G:G=G102)</f>
        <v>五冶钢构-宜宾市南溪区高县月江镇建设项目</v>
      </c>
    </row>
    <row r="103" ht="24" hidden="1" spans="1:10">
      <c r="A103" s="16" t="s">
        <v>414</v>
      </c>
      <c r="B103" s="8" t="s">
        <v>116</v>
      </c>
      <c r="C103" s="8" t="s">
        <v>18</v>
      </c>
      <c r="D103" s="8" t="s">
        <v>411</v>
      </c>
      <c r="E103" s="11">
        <v>30</v>
      </c>
      <c r="F103" s="12">
        <v>45758</v>
      </c>
      <c r="G103" s="17" t="s">
        <v>438</v>
      </c>
      <c r="H103" s="8" t="s">
        <v>123</v>
      </c>
      <c r="I103" s="8">
        <v>15228205853</v>
      </c>
      <c r="J103" s="1" t="str">
        <f>_xlfn._xlws.FILTER(辅助信息!D:D,辅助信息!G:G=G103)</f>
        <v>五冶钢构-宜宾市南溪区高县月江镇建设项目</v>
      </c>
    </row>
    <row r="104" hidden="1" spans="1:10">
      <c r="A104" s="16" t="s">
        <v>402</v>
      </c>
      <c r="B104" s="8" t="s">
        <v>116</v>
      </c>
      <c r="C104" s="8" t="s">
        <v>19</v>
      </c>
      <c r="D104" s="8" t="s">
        <v>411</v>
      </c>
      <c r="E104" s="11">
        <v>5</v>
      </c>
      <c r="F104" s="12">
        <v>45759</v>
      </c>
      <c r="G104" s="17" t="s">
        <v>176</v>
      </c>
      <c r="H104" s="8" t="s">
        <v>177</v>
      </c>
      <c r="I104" s="8">
        <v>15884666220</v>
      </c>
      <c r="J104" s="1" t="str">
        <f>_xlfn._xlws.FILTER(辅助信息!D:D,辅助信息!G:G=G104)</f>
        <v>华西简阳西城嘉苑</v>
      </c>
    </row>
    <row r="105" hidden="1" spans="1:10">
      <c r="A105" s="16" t="s">
        <v>402</v>
      </c>
      <c r="B105" s="8" t="s">
        <v>116</v>
      </c>
      <c r="C105" s="8" t="s">
        <v>30</v>
      </c>
      <c r="D105" s="8" t="s">
        <v>411</v>
      </c>
      <c r="E105" s="11">
        <v>5</v>
      </c>
      <c r="F105" s="12">
        <v>45759</v>
      </c>
      <c r="G105" s="17" t="s">
        <v>176</v>
      </c>
      <c r="H105" s="8" t="s">
        <v>177</v>
      </c>
      <c r="I105" s="8">
        <v>15884666220</v>
      </c>
      <c r="J105" s="1" t="str">
        <f>_xlfn._xlws.FILTER(辅助信息!D:D,辅助信息!G:G=G105)</f>
        <v>华西简阳西城嘉苑</v>
      </c>
    </row>
    <row r="106" hidden="1" spans="1:10">
      <c r="A106" s="16" t="s">
        <v>402</v>
      </c>
      <c r="B106" s="8" t="s">
        <v>116</v>
      </c>
      <c r="C106" s="8" t="s">
        <v>33</v>
      </c>
      <c r="D106" s="8" t="s">
        <v>411</v>
      </c>
      <c r="E106" s="11">
        <v>40</v>
      </c>
      <c r="F106" s="12">
        <v>45759</v>
      </c>
      <c r="G106" s="17" t="s">
        <v>176</v>
      </c>
      <c r="H106" s="8" t="s">
        <v>177</v>
      </c>
      <c r="I106" s="8">
        <v>15884666220</v>
      </c>
      <c r="J106" s="1" t="str">
        <f>_xlfn._xlws.FILTER(辅助信息!D:D,辅助信息!G:G=G106)</f>
        <v>华西简阳西城嘉苑</v>
      </c>
    </row>
    <row r="107" hidden="1" spans="1:10">
      <c r="A107" s="16" t="s">
        <v>402</v>
      </c>
      <c r="B107" s="8" t="s">
        <v>116</v>
      </c>
      <c r="C107" s="8" t="s">
        <v>18</v>
      </c>
      <c r="D107" s="8" t="s">
        <v>411</v>
      </c>
      <c r="E107" s="11">
        <v>20</v>
      </c>
      <c r="F107" s="12">
        <v>45759</v>
      </c>
      <c r="G107" s="17" t="s">
        <v>176</v>
      </c>
      <c r="H107" s="8" t="s">
        <v>177</v>
      </c>
      <c r="I107" s="8">
        <v>15884666220</v>
      </c>
      <c r="J107" s="1" t="str">
        <f>_xlfn._xlws.FILTER(辅助信息!D:D,辅助信息!G:G=G107)</f>
        <v>华西简阳西城嘉苑</v>
      </c>
    </row>
    <row r="108" hidden="1" spans="1:10">
      <c r="A108" s="16" t="s">
        <v>410</v>
      </c>
      <c r="B108" s="8" t="s">
        <v>116</v>
      </c>
      <c r="C108" s="8" t="s">
        <v>19</v>
      </c>
      <c r="D108" s="8" t="s">
        <v>411</v>
      </c>
      <c r="E108" s="11">
        <v>3</v>
      </c>
      <c r="F108" s="12">
        <v>45759</v>
      </c>
      <c r="G108" s="17" t="s">
        <v>231</v>
      </c>
      <c r="H108" s="8" t="s">
        <v>229</v>
      </c>
      <c r="I108" s="8">
        <v>18381904567</v>
      </c>
      <c r="J108" s="1" t="str">
        <f>_xlfn._xlws.FILTER(辅助信息!D:D,辅助信息!G:G=G108)</f>
        <v>商投建工达州中医药科技园</v>
      </c>
    </row>
    <row r="109" hidden="1" spans="1:10">
      <c r="A109" s="16" t="s">
        <v>410</v>
      </c>
      <c r="B109" s="8" t="s">
        <v>116</v>
      </c>
      <c r="C109" s="8" t="s">
        <v>30</v>
      </c>
      <c r="D109" s="8" t="s">
        <v>411</v>
      </c>
      <c r="E109" s="11">
        <v>12</v>
      </c>
      <c r="F109" s="12">
        <v>45759</v>
      </c>
      <c r="G109" s="17" t="s">
        <v>231</v>
      </c>
      <c r="H109" s="8" t="s">
        <v>229</v>
      </c>
      <c r="I109" s="8">
        <v>18381904567</v>
      </c>
      <c r="J109" s="1" t="str">
        <f>_xlfn._xlws.FILTER(辅助信息!D:D,辅助信息!G:G=G109)</f>
        <v>商投建工达州中医药科技园</v>
      </c>
    </row>
    <row r="110" hidden="1" spans="1:10">
      <c r="A110" s="16" t="s">
        <v>410</v>
      </c>
      <c r="B110" s="8" t="s">
        <v>116</v>
      </c>
      <c r="C110" s="8" t="s">
        <v>33</v>
      </c>
      <c r="D110" s="8" t="s">
        <v>411</v>
      </c>
      <c r="E110" s="11">
        <v>15</v>
      </c>
      <c r="F110" s="12">
        <v>45759</v>
      </c>
      <c r="G110" s="17" t="s">
        <v>231</v>
      </c>
      <c r="H110" s="8" t="s">
        <v>229</v>
      </c>
      <c r="I110" s="8">
        <v>18381904567</v>
      </c>
      <c r="J110" s="1" t="str">
        <f>_xlfn._xlws.FILTER(辅助信息!D:D,辅助信息!G:G=G110)</f>
        <v>商投建工达州中医药科技园</v>
      </c>
    </row>
    <row r="111" hidden="1" spans="1:10">
      <c r="A111" s="16" t="s">
        <v>410</v>
      </c>
      <c r="B111" s="8" t="s">
        <v>116</v>
      </c>
      <c r="C111" s="8" t="s">
        <v>28</v>
      </c>
      <c r="D111" s="8" t="s">
        <v>411</v>
      </c>
      <c r="E111" s="11">
        <v>15</v>
      </c>
      <c r="F111" s="12">
        <v>45759</v>
      </c>
      <c r="G111" s="17" t="s">
        <v>231</v>
      </c>
      <c r="H111" s="8" t="s">
        <v>229</v>
      </c>
      <c r="I111" s="8">
        <v>18381904567</v>
      </c>
      <c r="J111" s="1" t="str">
        <f>_xlfn._xlws.FILTER(辅助信息!D:D,辅助信息!G:G=G111)</f>
        <v>商投建工达州中医药科技园</v>
      </c>
    </row>
    <row r="112" hidden="1" spans="1:10">
      <c r="A112" s="16" t="s">
        <v>410</v>
      </c>
      <c r="B112" s="8" t="s">
        <v>116</v>
      </c>
      <c r="C112" s="8" t="s">
        <v>27</v>
      </c>
      <c r="D112" s="8" t="s">
        <v>411</v>
      </c>
      <c r="E112" s="11">
        <v>25</v>
      </c>
      <c r="F112" s="12">
        <v>45759</v>
      </c>
      <c r="G112" s="17" t="s">
        <v>221</v>
      </c>
      <c r="H112" s="8" t="s">
        <v>222</v>
      </c>
      <c r="I112" s="8">
        <v>18381899787</v>
      </c>
      <c r="J112" s="1" t="str">
        <f>_xlfn._xlws.FILTER(辅助信息!D:D,辅助信息!G:G=G112)</f>
        <v>商投建工达州中医药科技园</v>
      </c>
    </row>
    <row r="113" hidden="1" spans="1:10">
      <c r="A113" s="16" t="s">
        <v>410</v>
      </c>
      <c r="B113" s="8" t="s">
        <v>116</v>
      </c>
      <c r="C113" s="8" t="s">
        <v>33</v>
      </c>
      <c r="D113" s="8" t="s">
        <v>411</v>
      </c>
      <c r="E113" s="11">
        <v>21</v>
      </c>
      <c r="F113" s="12">
        <v>45759</v>
      </c>
      <c r="G113" s="17" t="s">
        <v>221</v>
      </c>
      <c r="H113" s="8" t="s">
        <v>222</v>
      </c>
      <c r="I113" s="8">
        <v>18381899787</v>
      </c>
      <c r="J113" s="1" t="str">
        <f>_xlfn._xlws.FILTER(辅助信息!D:D,辅助信息!G:G=G113)</f>
        <v>商投建工达州中医药科技园</v>
      </c>
    </row>
    <row r="114" hidden="1" spans="1:10">
      <c r="A114" s="16" t="s">
        <v>414</v>
      </c>
      <c r="B114" s="8" t="s">
        <v>116</v>
      </c>
      <c r="C114" s="8" t="s">
        <v>428</v>
      </c>
      <c r="D114" s="8" t="s">
        <v>411</v>
      </c>
      <c r="E114" s="11">
        <v>9</v>
      </c>
      <c r="F114" s="12">
        <v>45760</v>
      </c>
      <c r="G114" s="17" t="s">
        <v>426</v>
      </c>
      <c r="H114" s="8" t="s">
        <v>427</v>
      </c>
      <c r="I114" s="8">
        <v>13835906370</v>
      </c>
      <c r="J114" s="1" vm="1" t="e">
        <f>_xlfn._xlws.FILTER(辅助信息!D:D,辅助信息!G:G=G114)</f>
        <v>#VALUE!</v>
      </c>
    </row>
    <row r="115" hidden="1" spans="1:10">
      <c r="A115" s="16" t="s">
        <v>414</v>
      </c>
      <c r="B115" s="8" t="s">
        <v>116</v>
      </c>
      <c r="C115" s="8" t="s">
        <v>429</v>
      </c>
      <c r="D115" s="8" t="s">
        <v>411</v>
      </c>
      <c r="E115" s="11">
        <v>3</v>
      </c>
      <c r="F115" s="12">
        <v>45760</v>
      </c>
      <c r="G115" s="17" t="s">
        <v>426</v>
      </c>
      <c r="H115" s="8" t="s">
        <v>427</v>
      </c>
      <c r="I115" s="8">
        <v>13835906370</v>
      </c>
      <c r="J115" s="1" vm="1" t="e">
        <f>_xlfn._xlws.FILTER(辅助信息!D:D,辅助信息!G:G=G115)</f>
        <v>#VALUE!</v>
      </c>
    </row>
    <row r="116" hidden="1" spans="1:10">
      <c r="A116" s="16" t="s">
        <v>414</v>
      </c>
      <c r="B116" s="8" t="s">
        <v>116</v>
      </c>
      <c r="C116" s="8" t="s">
        <v>439</v>
      </c>
      <c r="D116" s="8" t="s">
        <v>411</v>
      </c>
      <c r="E116" s="11">
        <v>3</v>
      </c>
      <c r="F116" s="12">
        <v>45760</v>
      </c>
      <c r="G116" s="17" t="s">
        <v>426</v>
      </c>
      <c r="H116" s="8" t="s">
        <v>427</v>
      </c>
      <c r="I116" s="8">
        <v>13835906370</v>
      </c>
      <c r="J116" s="1" vm="1" t="e">
        <f>_xlfn._xlws.FILTER(辅助信息!D:D,辅助信息!G:G=G116)</f>
        <v>#VALUE!</v>
      </c>
    </row>
    <row r="117" hidden="1" spans="1:10">
      <c r="A117" s="16" t="s">
        <v>414</v>
      </c>
      <c r="B117" s="8" t="s">
        <v>116</v>
      </c>
      <c r="C117" s="8" t="s">
        <v>440</v>
      </c>
      <c r="D117" s="8" t="s">
        <v>411</v>
      </c>
      <c r="E117" s="11">
        <v>15</v>
      </c>
      <c r="F117" s="12">
        <v>45760</v>
      </c>
      <c r="G117" s="17" t="s">
        <v>426</v>
      </c>
      <c r="H117" s="8" t="s">
        <v>427</v>
      </c>
      <c r="I117" s="8">
        <v>13835906370</v>
      </c>
      <c r="J117" s="1" vm="1" t="e">
        <f>_xlfn._xlws.FILTER(辅助信息!D:D,辅助信息!G:G=G117)</f>
        <v>#VALUE!</v>
      </c>
    </row>
    <row r="118" hidden="1" spans="1:10">
      <c r="A118" s="16" t="s">
        <v>414</v>
      </c>
      <c r="B118" s="8" t="s">
        <v>116</v>
      </c>
      <c r="C118" s="8" t="s">
        <v>441</v>
      </c>
      <c r="D118" s="8" t="s">
        <v>411</v>
      </c>
      <c r="E118" s="11">
        <v>6</v>
      </c>
      <c r="F118" s="12">
        <v>45760</v>
      </c>
      <c r="G118" s="17" t="s">
        <v>426</v>
      </c>
      <c r="H118" s="8" t="s">
        <v>427</v>
      </c>
      <c r="I118" s="8">
        <v>13835906370</v>
      </c>
      <c r="J118" s="1" vm="1" t="e">
        <f>_xlfn._xlws.FILTER(辅助信息!D:D,辅助信息!G:G=G118)</f>
        <v>#VALUE!</v>
      </c>
    </row>
    <row r="119" hidden="1" spans="1:10">
      <c r="A119" s="16" t="s">
        <v>401</v>
      </c>
      <c r="B119" s="8" t="s">
        <v>119</v>
      </c>
      <c r="C119" s="8" t="s">
        <v>49</v>
      </c>
      <c r="D119" s="8" t="s">
        <v>411</v>
      </c>
      <c r="E119" s="11">
        <v>70</v>
      </c>
      <c r="F119" s="12">
        <v>45761</v>
      </c>
      <c r="G119" s="17" t="s">
        <v>437</v>
      </c>
      <c r="H119" s="8" t="s">
        <v>372</v>
      </c>
      <c r="I119" s="8">
        <v>18349955455</v>
      </c>
      <c r="J119" s="1" t="str">
        <f>_xlfn._xlws.FILTER(辅助信息!D:D,辅助信息!G:G=G119)</f>
        <v>五冶钢构南充医学科学产业园建设项目</v>
      </c>
    </row>
    <row r="120" hidden="1" spans="1:10">
      <c r="A120" s="16" t="s">
        <v>401</v>
      </c>
      <c r="B120" s="8" t="s">
        <v>119</v>
      </c>
      <c r="C120" s="8" t="s">
        <v>40</v>
      </c>
      <c r="D120" s="8" t="s">
        <v>411</v>
      </c>
      <c r="E120" s="11">
        <v>22.5</v>
      </c>
      <c r="F120" s="12">
        <v>45761</v>
      </c>
      <c r="G120" s="17" t="s">
        <v>234</v>
      </c>
      <c r="H120" s="8" t="s">
        <v>229</v>
      </c>
      <c r="I120" s="8">
        <v>18381904567</v>
      </c>
      <c r="J120" s="1" t="str">
        <f>_xlfn._xlws.FILTER(辅助信息!D:D,辅助信息!G:G=G120)</f>
        <v>商投建工达州中医药科技园</v>
      </c>
    </row>
    <row r="121" hidden="1" spans="1:10">
      <c r="A121" s="16" t="s">
        <v>401</v>
      </c>
      <c r="B121" s="8" t="s">
        <v>116</v>
      </c>
      <c r="C121" s="8" t="s">
        <v>27</v>
      </c>
      <c r="D121" s="8" t="s">
        <v>411</v>
      </c>
      <c r="E121" s="11">
        <v>9</v>
      </c>
      <c r="F121" s="12">
        <v>45761</v>
      </c>
      <c r="G121" s="17" t="s">
        <v>234</v>
      </c>
      <c r="H121" s="8" t="s">
        <v>229</v>
      </c>
      <c r="I121" s="8">
        <v>18381904567</v>
      </c>
      <c r="J121" s="1" t="str">
        <f>_xlfn._xlws.FILTER(辅助信息!D:D,辅助信息!G:G=G121)</f>
        <v>商投建工达州中医药科技园</v>
      </c>
    </row>
    <row r="122" hidden="1" spans="1:10">
      <c r="A122" s="16" t="s">
        <v>401</v>
      </c>
      <c r="B122" s="8" t="s">
        <v>116</v>
      </c>
      <c r="C122" s="8" t="s">
        <v>30</v>
      </c>
      <c r="D122" s="8" t="s">
        <v>411</v>
      </c>
      <c r="E122" s="11">
        <v>9</v>
      </c>
      <c r="F122" s="12">
        <v>45761</v>
      </c>
      <c r="G122" s="17" t="s">
        <v>234</v>
      </c>
      <c r="H122" s="8" t="s">
        <v>229</v>
      </c>
      <c r="I122" s="8">
        <v>18381904567</v>
      </c>
      <c r="J122" s="1" t="str">
        <f>_xlfn._xlws.FILTER(辅助信息!D:D,辅助信息!G:G=G122)</f>
        <v>商投建工达州中医药科技园</v>
      </c>
    </row>
    <row r="123" hidden="1" spans="1:10">
      <c r="A123" s="16" t="s">
        <v>401</v>
      </c>
      <c r="B123" s="8" t="s">
        <v>116</v>
      </c>
      <c r="C123" s="8" t="s">
        <v>33</v>
      </c>
      <c r="D123" s="8" t="s">
        <v>411</v>
      </c>
      <c r="E123" s="11">
        <v>35</v>
      </c>
      <c r="F123" s="12">
        <v>45761</v>
      </c>
      <c r="G123" s="17" t="s">
        <v>234</v>
      </c>
      <c r="H123" s="8" t="s">
        <v>229</v>
      </c>
      <c r="I123" s="8">
        <v>18381904567</v>
      </c>
      <c r="J123" s="1" t="str">
        <f>_xlfn._xlws.FILTER(辅助信息!D:D,辅助信息!G:G=G123)</f>
        <v>商投建工达州中医药科技园</v>
      </c>
    </row>
    <row r="124" hidden="1" spans="1:10">
      <c r="A124" s="16" t="s">
        <v>401</v>
      </c>
      <c r="B124" s="8" t="s">
        <v>116</v>
      </c>
      <c r="C124" s="8" t="s">
        <v>28</v>
      </c>
      <c r="D124" s="8" t="s">
        <v>411</v>
      </c>
      <c r="E124" s="11">
        <v>24</v>
      </c>
      <c r="F124" s="12">
        <v>45761</v>
      </c>
      <c r="G124" s="17" t="s">
        <v>234</v>
      </c>
      <c r="H124" s="8" t="s">
        <v>229</v>
      </c>
      <c r="I124" s="8">
        <v>18381904567</v>
      </c>
      <c r="J124" s="1" t="str">
        <f>_xlfn._xlws.FILTER(辅助信息!D:D,辅助信息!G:G=G124)</f>
        <v>商投建工达州中医药科技园</v>
      </c>
    </row>
    <row r="125" hidden="1" spans="1:10">
      <c r="A125" s="16" t="s">
        <v>401</v>
      </c>
      <c r="B125" s="8" t="s">
        <v>116</v>
      </c>
      <c r="C125" s="8" t="s">
        <v>27</v>
      </c>
      <c r="D125" s="8" t="s">
        <v>411</v>
      </c>
      <c r="E125" s="11">
        <v>9</v>
      </c>
      <c r="F125" s="12">
        <v>45761</v>
      </c>
      <c r="G125" s="17" t="s">
        <v>310</v>
      </c>
      <c r="H125" s="8" t="s">
        <v>311</v>
      </c>
      <c r="I125" s="8">
        <v>18302833536</v>
      </c>
      <c r="J125" s="1" t="str">
        <f>_xlfn._xlws.FILTER(辅助信息!D:D,辅助信息!G:G=G125)</f>
        <v>五冶达州国道542项目</v>
      </c>
    </row>
    <row r="126" hidden="1" spans="1:10">
      <c r="A126" s="16" t="s">
        <v>401</v>
      </c>
      <c r="B126" s="8" t="s">
        <v>116</v>
      </c>
      <c r="C126" s="8" t="s">
        <v>65</v>
      </c>
      <c r="D126" s="8" t="s">
        <v>411</v>
      </c>
      <c r="E126" s="11">
        <v>15</v>
      </c>
      <c r="F126" s="12">
        <v>45761</v>
      </c>
      <c r="G126" s="17" t="s">
        <v>310</v>
      </c>
      <c r="H126" s="8" t="s">
        <v>311</v>
      </c>
      <c r="I126" s="8">
        <v>18302833536</v>
      </c>
      <c r="J126" s="1" t="str">
        <f>_xlfn._xlws.FILTER(辅助信息!D:D,辅助信息!G:G=G126)</f>
        <v>五冶达州国道542项目</v>
      </c>
    </row>
    <row r="127" hidden="1" spans="1:10">
      <c r="A127" s="16" t="s">
        <v>401</v>
      </c>
      <c r="B127" s="8" t="s">
        <v>116</v>
      </c>
      <c r="C127" s="8" t="s">
        <v>33</v>
      </c>
      <c r="D127" s="8" t="s">
        <v>411</v>
      </c>
      <c r="E127" s="11">
        <v>6</v>
      </c>
      <c r="F127" s="12">
        <v>45761</v>
      </c>
      <c r="G127" s="17" t="s">
        <v>313</v>
      </c>
      <c r="H127" s="8" t="s">
        <v>314</v>
      </c>
      <c r="I127" s="8">
        <v>18820030907</v>
      </c>
      <c r="J127" s="1" t="str">
        <f>_xlfn._xlws.FILTER(辅助信息!D:D,辅助信息!G:G=G127)</f>
        <v>五冶达州国道542项目</v>
      </c>
    </row>
    <row r="128" hidden="1" spans="1:10">
      <c r="A128" s="16" t="s">
        <v>401</v>
      </c>
      <c r="B128" s="8" t="s">
        <v>116</v>
      </c>
      <c r="C128" s="8" t="s">
        <v>65</v>
      </c>
      <c r="D128" s="8" t="s">
        <v>411</v>
      </c>
      <c r="E128" s="11">
        <v>45</v>
      </c>
      <c r="F128" s="12">
        <v>45761</v>
      </c>
      <c r="G128" s="17" t="s">
        <v>313</v>
      </c>
      <c r="H128" s="8" t="s">
        <v>314</v>
      </c>
      <c r="I128" s="8">
        <v>18820030907</v>
      </c>
      <c r="J128" s="1" t="str">
        <f>_xlfn._xlws.FILTER(辅助信息!D:D,辅助信息!G:G=G128)</f>
        <v>五冶达州国道542项目</v>
      </c>
    </row>
    <row r="129" hidden="1" spans="1:10">
      <c r="A129" s="16" t="s">
        <v>401</v>
      </c>
      <c r="B129" s="8" t="s">
        <v>116</v>
      </c>
      <c r="C129" s="8" t="s">
        <v>27</v>
      </c>
      <c r="D129" s="8" t="s">
        <v>411</v>
      </c>
      <c r="E129" s="11">
        <v>18</v>
      </c>
      <c r="F129" s="12">
        <v>45761</v>
      </c>
      <c r="G129" s="17" t="s">
        <v>328</v>
      </c>
      <c r="H129" s="8" t="s">
        <v>329</v>
      </c>
      <c r="I129" s="8">
        <v>18398563998</v>
      </c>
      <c r="J129" s="1" t="str">
        <f>_xlfn._xlws.FILTER(辅助信息!D:D,辅助信息!G:G=G129)</f>
        <v>五冶达州国道542项目</v>
      </c>
    </row>
    <row r="130" hidden="1" spans="1:10">
      <c r="A130" s="16" t="s">
        <v>401</v>
      </c>
      <c r="B130" s="8" t="s">
        <v>116</v>
      </c>
      <c r="C130" s="8" t="s">
        <v>30</v>
      </c>
      <c r="D130" s="8" t="s">
        <v>411</v>
      </c>
      <c r="E130" s="11">
        <v>28</v>
      </c>
      <c r="F130" s="12">
        <v>45761</v>
      </c>
      <c r="G130" s="17" t="s">
        <v>328</v>
      </c>
      <c r="H130" s="8" t="s">
        <v>329</v>
      </c>
      <c r="I130" s="8">
        <v>18398563998</v>
      </c>
      <c r="J130" s="1" t="str">
        <f>_xlfn._xlws.FILTER(辅助信息!D:D,辅助信息!G:G=G130)</f>
        <v>五冶达州国道542项目</v>
      </c>
    </row>
    <row r="131" hidden="1" spans="1:10">
      <c r="A131" s="16" t="s">
        <v>414</v>
      </c>
      <c r="B131" s="8" t="s">
        <v>116</v>
      </c>
      <c r="C131" s="8" t="s">
        <v>28</v>
      </c>
      <c r="D131" s="8" t="s">
        <v>411</v>
      </c>
      <c r="E131" s="11">
        <v>6</v>
      </c>
      <c r="F131" s="12">
        <v>45762</v>
      </c>
      <c r="G131" s="17" t="s">
        <v>188</v>
      </c>
      <c r="H131" s="8" t="s">
        <v>189</v>
      </c>
      <c r="I131" s="8">
        <v>13458642015</v>
      </c>
      <c r="J131" s="1" t="str">
        <f>_xlfn._xlws.FILTER(辅助信息!D:D,辅助信息!G:G=G131)</f>
        <v>华西萌海-科创农业生态谷</v>
      </c>
    </row>
    <row r="132" hidden="1" spans="1:10">
      <c r="A132" s="16" t="s">
        <v>414</v>
      </c>
      <c r="B132" s="8" t="s">
        <v>116</v>
      </c>
      <c r="C132" s="8" t="s">
        <v>46</v>
      </c>
      <c r="D132" s="8" t="s">
        <v>411</v>
      </c>
      <c r="E132" s="11">
        <v>21</v>
      </c>
      <c r="F132" s="12">
        <v>45762</v>
      </c>
      <c r="G132" s="17" t="s">
        <v>188</v>
      </c>
      <c r="H132" s="8" t="s">
        <v>189</v>
      </c>
      <c r="I132" s="8">
        <v>13458642015</v>
      </c>
      <c r="J132" s="1" t="str">
        <f>_xlfn._xlws.FILTER(辅助信息!D:D,辅助信息!G:G=G132)</f>
        <v>华西萌海-科创农业生态谷</v>
      </c>
    </row>
    <row r="133" hidden="1" spans="1:10">
      <c r="A133" s="16" t="s">
        <v>414</v>
      </c>
      <c r="B133" s="8" t="s">
        <v>116</v>
      </c>
      <c r="C133" s="8" t="s">
        <v>22</v>
      </c>
      <c r="D133" s="8" t="s">
        <v>411</v>
      </c>
      <c r="E133" s="11">
        <v>10</v>
      </c>
      <c r="F133" s="12">
        <v>45762</v>
      </c>
      <c r="G133" s="17" t="s">
        <v>188</v>
      </c>
      <c r="H133" s="8" t="s">
        <v>189</v>
      </c>
      <c r="I133" s="8">
        <v>13458642015</v>
      </c>
      <c r="J133" s="1" t="str">
        <f>_xlfn._xlws.FILTER(辅助信息!D:D,辅助信息!G:G=G133)</f>
        <v>华西萌海-科创农业生态谷</v>
      </c>
    </row>
    <row r="134" hidden="1" spans="1:10">
      <c r="A134" s="16" t="s">
        <v>401</v>
      </c>
      <c r="B134" s="8" t="s">
        <v>119</v>
      </c>
      <c r="C134" s="8" t="s">
        <v>40</v>
      </c>
      <c r="D134" s="8" t="s">
        <v>411</v>
      </c>
      <c r="E134" s="11">
        <v>17.5</v>
      </c>
      <c r="F134" s="12">
        <v>45762</v>
      </c>
      <c r="G134" s="17" t="s">
        <v>247</v>
      </c>
      <c r="H134" s="8" t="s">
        <v>248</v>
      </c>
      <c r="I134" s="8">
        <v>15692885305</v>
      </c>
      <c r="J134" s="1" t="str">
        <f>_xlfn._xlws.FILTER(辅助信息!D:D,辅助信息!G:G=G134)</f>
        <v>四川商建
射洪城乡一体化项目</v>
      </c>
    </row>
    <row r="135" hidden="1" spans="1:10">
      <c r="A135" s="16" t="s">
        <v>401</v>
      </c>
      <c r="B135" s="8" t="s">
        <v>116</v>
      </c>
      <c r="C135" s="8" t="s">
        <v>27</v>
      </c>
      <c r="D135" s="8" t="s">
        <v>411</v>
      </c>
      <c r="E135" s="11">
        <v>18</v>
      </c>
      <c r="F135" s="12">
        <v>45762</v>
      </c>
      <c r="G135" s="17" t="s">
        <v>247</v>
      </c>
      <c r="H135" s="8" t="s">
        <v>248</v>
      </c>
      <c r="I135" s="8">
        <v>15692885305</v>
      </c>
      <c r="J135" s="1" t="str">
        <f>_xlfn._xlws.FILTER(辅助信息!D:D,辅助信息!G:G=G135)</f>
        <v>四川商建
射洪城乡一体化项目</v>
      </c>
    </row>
    <row r="136" hidden="1" spans="1:10">
      <c r="A136" s="16" t="s">
        <v>410</v>
      </c>
      <c r="B136" s="8" t="s">
        <v>119</v>
      </c>
      <c r="C136" s="8" t="s">
        <v>40</v>
      </c>
      <c r="D136" s="8" t="s">
        <v>411</v>
      </c>
      <c r="E136" s="11">
        <v>24</v>
      </c>
      <c r="F136" s="12">
        <v>45762</v>
      </c>
      <c r="G136" s="17" t="s">
        <v>217</v>
      </c>
      <c r="H136" s="8" t="s">
        <v>218</v>
      </c>
      <c r="I136" s="8">
        <v>15108211617</v>
      </c>
      <c r="J136" s="1" t="str">
        <f>_xlfn._xlws.FILTER(辅助信息!D:D,辅助信息!G:G=G136)</f>
        <v>商投建工达州中医药科技园</v>
      </c>
    </row>
    <row r="137" hidden="1" spans="1:10">
      <c r="A137" s="16" t="s">
        <v>410</v>
      </c>
      <c r="B137" s="8" t="s">
        <v>116</v>
      </c>
      <c r="C137" s="8" t="s">
        <v>19</v>
      </c>
      <c r="D137" s="8" t="s">
        <v>411</v>
      </c>
      <c r="E137" s="11">
        <v>45</v>
      </c>
      <c r="F137" s="12">
        <v>45762</v>
      </c>
      <c r="G137" s="17" t="s">
        <v>217</v>
      </c>
      <c r="H137" s="8" t="s">
        <v>218</v>
      </c>
      <c r="I137" s="8">
        <v>15108211617</v>
      </c>
      <c r="J137" s="1" t="str">
        <f>_xlfn._xlws.FILTER(辅助信息!D:D,辅助信息!G:G=G137)</f>
        <v>商投建工达州中医药科技园</v>
      </c>
    </row>
    <row r="138" hidden="1" spans="1:10">
      <c r="A138" s="16" t="s">
        <v>410</v>
      </c>
      <c r="B138" s="8" t="s">
        <v>119</v>
      </c>
      <c r="C138" s="8" t="s">
        <v>49</v>
      </c>
      <c r="D138" s="8" t="s">
        <v>411</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410</v>
      </c>
      <c r="B139" s="8" t="s">
        <v>116</v>
      </c>
      <c r="C139" s="8" t="s">
        <v>19</v>
      </c>
      <c r="D139" s="8" t="s">
        <v>411</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410</v>
      </c>
      <c r="B140" s="8" t="s">
        <v>116</v>
      </c>
      <c r="C140" s="8" t="s">
        <v>30</v>
      </c>
      <c r="D140" s="8" t="s">
        <v>411</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410</v>
      </c>
      <c r="B141" s="9" t="s">
        <v>116</v>
      </c>
      <c r="C141" s="10" t="s">
        <v>28</v>
      </c>
      <c r="D141" s="8" t="s">
        <v>411</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413</v>
      </c>
      <c r="B142" s="8" t="s">
        <v>116</v>
      </c>
      <c r="C142" s="8" t="s">
        <v>28</v>
      </c>
      <c r="D142" s="8" t="s">
        <v>411</v>
      </c>
      <c r="E142" s="11">
        <v>27</v>
      </c>
      <c r="F142" s="12">
        <v>45762</v>
      </c>
      <c r="G142" s="17" t="s">
        <v>247</v>
      </c>
      <c r="H142" s="8" t="s">
        <v>248</v>
      </c>
      <c r="I142" s="8">
        <v>15692885305</v>
      </c>
      <c r="J142" s="1" t="str">
        <f>_xlfn._xlws.FILTER(辅助信息!D:D,辅助信息!G:G=G142)</f>
        <v>四川商建
射洪城乡一体化项目</v>
      </c>
    </row>
    <row r="143" hidden="1" spans="1:10">
      <c r="A143" s="16" t="s">
        <v>413</v>
      </c>
      <c r="B143" s="9" t="s">
        <v>116</v>
      </c>
      <c r="C143" s="10" t="s">
        <v>18</v>
      </c>
      <c r="D143" s="8" t="s">
        <v>411</v>
      </c>
      <c r="E143" s="11">
        <v>6</v>
      </c>
      <c r="F143" s="12">
        <v>45762</v>
      </c>
      <c r="G143" s="13" t="s">
        <v>247</v>
      </c>
      <c r="H143" s="14" t="s">
        <v>248</v>
      </c>
      <c r="I143" s="15">
        <v>15692885305</v>
      </c>
      <c r="J143" s="1" t="str">
        <f>_xlfn._xlws.FILTER(辅助信息!D:D,辅助信息!G:G=G143)</f>
        <v>四川商建
射洪城乡一体化项目</v>
      </c>
    </row>
    <row r="144" hidden="1" spans="1:10">
      <c r="A144" s="16" t="s">
        <v>414</v>
      </c>
      <c r="B144" s="9" t="s">
        <v>116</v>
      </c>
      <c r="C144" s="10" t="s">
        <v>32</v>
      </c>
      <c r="D144" s="8" t="s">
        <v>411</v>
      </c>
      <c r="E144" s="11">
        <v>35</v>
      </c>
      <c r="F144" s="12">
        <v>45762</v>
      </c>
      <c r="G144" s="13" t="s">
        <v>442</v>
      </c>
      <c r="H144" s="14" t="s">
        <v>443</v>
      </c>
      <c r="I144" s="15">
        <v>18811564698</v>
      </c>
      <c r="J144" s="1" vm="1" t="e">
        <f>_xlfn._xlws.FILTER(辅助信息!D:D,辅助信息!G:G=G144)</f>
        <v>#VALUE!</v>
      </c>
    </row>
    <row r="145" hidden="1" spans="1:10">
      <c r="A145" s="16" t="s">
        <v>414</v>
      </c>
      <c r="B145" s="9" t="s">
        <v>116</v>
      </c>
      <c r="C145" s="10" t="s">
        <v>444</v>
      </c>
      <c r="D145" s="8" t="s">
        <v>411</v>
      </c>
      <c r="E145" s="11">
        <v>35</v>
      </c>
      <c r="F145" s="12">
        <v>45762</v>
      </c>
      <c r="G145" s="13" t="s">
        <v>445</v>
      </c>
      <c r="H145" s="14" t="s">
        <v>446</v>
      </c>
      <c r="I145" s="15">
        <v>18980505177</v>
      </c>
      <c r="J145" s="1" vm="1" t="e">
        <f>_xlfn._xlws.FILTER(辅助信息!D:D,辅助信息!G:G=G145)</f>
        <v>#VALUE!</v>
      </c>
    </row>
    <row r="146" hidden="1" spans="1:10">
      <c r="A146" s="16" t="s">
        <v>414</v>
      </c>
      <c r="B146" s="9" t="s">
        <v>116</v>
      </c>
      <c r="C146" s="10" t="s">
        <v>447</v>
      </c>
      <c r="D146" s="8" t="s">
        <v>411</v>
      </c>
      <c r="E146" s="11">
        <v>35</v>
      </c>
      <c r="F146" s="12">
        <v>45762</v>
      </c>
      <c r="G146" s="13" t="s">
        <v>445</v>
      </c>
      <c r="H146" s="14" t="s">
        <v>446</v>
      </c>
      <c r="I146" s="15">
        <v>18980505177</v>
      </c>
      <c r="J146" s="1" vm="1" t="e">
        <f>_xlfn._xlws.FILTER(辅助信息!D:D,辅助信息!G:G=G146)</f>
        <v>#VALUE!</v>
      </c>
    </row>
    <row r="147" hidden="1" spans="1:10">
      <c r="A147" s="16" t="s">
        <v>414</v>
      </c>
      <c r="B147" s="9" t="s">
        <v>116</v>
      </c>
      <c r="C147" s="10" t="s">
        <v>441</v>
      </c>
      <c r="D147" s="8" t="s">
        <v>411</v>
      </c>
      <c r="E147" s="11">
        <v>35</v>
      </c>
      <c r="F147" s="12">
        <v>45762</v>
      </c>
      <c r="G147" s="13" t="s">
        <v>445</v>
      </c>
      <c r="H147" s="14" t="s">
        <v>446</v>
      </c>
      <c r="I147" s="15">
        <v>18980505177</v>
      </c>
      <c r="J147" s="1" vm="1" t="e">
        <f>_xlfn._xlws.FILTER(辅助信息!D:D,辅助信息!G:G=G147)</f>
        <v>#VALUE!</v>
      </c>
    </row>
    <row r="148" hidden="1" spans="1:10">
      <c r="A148" s="16" t="s">
        <v>414</v>
      </c>
      <c r="B148" s="9" t="s">
        <v>116</v>
      </c>
      <c r="C148" s="10" t="s">
        <v>448</v>
      </c>
      <c r="D148" s="8" t="s">
        <v>411</v>
      </c>
      <c r="E148" s="11">
        <v>35</v>
      </c>
      <c r="F148" s="12">
        <v>45762</v>
      </c>
      <c r="G148" s="13" t="s">
        <v>445</v>
      </c>
      <c r="H148" s="14" t="s">
        <v>446</v>
      </c>
      <c r="I148" s="15">
        <v>18980505177</v>
      </c>
      <c r="J148" s="1" vm="1" t="e">
        <f>_xlfn._xlws.FILTER(辅助信息!D:D,辅助信息!G:G=G148)</f>
        <v>#VALUE!</v>
      </c>
    </row>
    <row r="149" hidden="1" spans="1:10">
      <c r="A149" s="8" t="s">
        <v>402</v>
      </c>
      <c r="B149" s="9" t="s">
        <v>116</v>
      </c>
      <c r="C149" s="10" t="s">
        <v>33</v>
      </c>
      <c r="D149" s="18" t="s">
        <v>411</v>
      </c>
      <c r="E149" s="11">
        <v>70</v>
      </c>
      <c r="F149" s="12">
        <v>45763</v>
      </c>
      <c r="G149" s="13" t="s">
        <v>176</v>
      </c>
      <c r="H149" s="14" t="s">
        <v>177</v>
      </c>
      <c r="I149" s="15">
        <v>15884666220</v>
      </c>
      <c r="J149" s="1" t="str">
        <f>_xlfn._xlws.FILTER(辅助信息!D:D,辅助信息!G:G=G149)</f>
        <v>华西简阳西城嘉苑</v>
      </c>
    </row>
    <row r="150" hidden="1" spans="1:10">
      <c r="A150" s="8" t="s">
        <v>402</v>
      </c>
      <c r="B150" s="9" t="s">
        <v>116</v>
      </c>
      <c r="C150" s="10" t="s">
        <v>19</v>
      </c>
      <c r="D150" s="18" t="s">
        <v>411</v>
      </c>
      <c r="E150" s="11">
        <v>10</v>
      </c>
      <c r="F150" s="12">
        <v>45763</v>
      </c>
      <c r="G150" s="13" t="s">
        <v>176</v>
      </c>
      <c r="H150" s="14" t="s">
        <v>177</v>
      </c>
      <c r="I150" s="15">
        <v>15884666220</v>
      </c>
      <c r="J150" s="1" t="str">
        <f>_xlfn._xlws.FILTER(辅助信息!D:D,辅助信息!G:G=G150)</f>
        <v>华西简阳西城嘉苑</v>
      </c>
    </row>
    <row r="151" hidden="1" spans="1:10">
      <c r="A151" s="8" t="s">
        <v>402</v>
      </c>
      <c r="B151" s="9" t="s">
        <v>116</v>
      </c>
      <c r="C151" s="10" t="s">
        <v>32</v>
      </c>
      <c r="D151" s="18" t="s">
        <v>411</v>
      </c>
      <c r="E151" s="11">
        <v>57</v>
      </c>
      <c r="F151" s="12">
        <v>45763</v>
      </c>
      <c r="G151" s="13" t="s">
        <v>176</v>
      </c>
      <c r="H151" s="14" t="s">
        <v>177</v>
      </c>
      <c r="I151" s="15">
        <v>15884666220</v>
      </c>
      <c r="J151" s="1" t="str">
        <f>_xlfn._xlws.FILTER(辅助信息!D:D,辅助信息!G:G=G151)</f>
        <v>华西简阳西城嘉苑</v>
      </c>
    </row>
    <row r="152" hidden="1" spans="1:10">
      <c r="A152" s="8" t="s">
        <v>402</v>
      </c>
      <c r="B152" s="9" t="s">
        <v>116</v>
      </c>
      <c r="C152" s="10" t="s">
        <v>30</v>
      </c>
      <c r="D152" s="18" t="s">
        <v>411</v>
      </c>
      <c r="E152" s="11">
        <v>13</v>
      </c>
      <c r="F152" s="12">
        <v>45763</v>
      </c>
      <c r="G152" s="13" t="s">
        <v>176</v>
      </c>
      <c r="H152" s="14" t="s">
        <v>177</v>
      </c>
      <c r="I152" s="15">
        <v>15884666220</v>
      </c>
      <c r="J152" s="1" t="str">
        <f>_xlfn._xlws.FILTER(辅助信息!D:D,辅助信息!G:G=G152)</f>
        <v>华西简阳西城嘉苑</v>
      </c>
    </row>
    <row r="153" hidden="1" spans="1:10">
      <c r="A153" s="8" t="s">
        <v>402</v>
      </c>
      <c r="B153" s="9" t="s">
        <v>116</v>
      </c>
      <c r="C153" s="10" t="s">
        <v>28</v>
      </c>
      <c r="D153" s="18" t="s">
        <v>411</v>
      </c>
      <c r="E153" s="11">
        <v>16</v>
      </c>
      <c r="F153" s="12">
        <v>45763</v>
      </c>
      <c r="G153" s="13" t="s">
        <v>176</v>
      </c>
      <c r="H153" s="14" t="s">
        <v>177</v>
      </c>
      <c r="I153" s="15">
        <v>15884666220</v>
      </c>
      <c r="J153" s="1" t="str">
        <f>_xlfn._xlws.FILTER(辅助信息!D:D,辅助信息!G:G=G153)</f>
        <v>华西简阳西城嘉苑</v>
      </c>
    </row>
    <row r="154" hidden="1" spans="1:10">
      <c r="A154" s="8" t="s">
        <v>402</v>
      </c>
      <c r="B154" s="9" t="s">
        <v>116</v>
      </c>
      <c r="C154" s="10" t="s">
        <v>18</v>
      </c>
      <c r="D154" s="18" t="s">
        <v>411</v>
      </c>
      <c r="E154" s="11">
        <v>11</v>
      </c>
      <c r="F154" s="12">
        <v>45763</v>
      </c>
      <c r="G154" s="13" t="s">
        <v>176</v>
      </c>
      <c r="H154" s="14" t="s">
        <v>177</v>
      </c>
      <c r="I154" s="15">
        <v>15884666220</v>
      </c>
      <c r="J154" s="1" t="str">
        <f>_xlfn._xlws.FILTER(辅助信息!D:D,辅助信息!G:G=G154)</f>
        <v>华西简阳西城嘉苑</v>
      </c>
    </row>
    <row r="155" hidden="1" spans="1:10">
      <c r="A155" s="8" t="s">
        <v>410</v>
      </c>
      <c r="B155" s="9" t="s">
        <v>153</v>
      </c>
      <c r="C155" s="10" t="s">
        <v>57</v>
      </c>
      <c r="D155" s="18" t="s">
        <v>411</v>
      </c>
      <c r="E155" s="11">
        <v>3</v>
      </c>
      <c r="F155" s="12">
        <v>45763</v>
      </c>
      <c r="G155" s="13" t="s">
        <v>234</v>
      </c>
      <c r="H155" s="14" t="s">
        <v>229</v>
      </c>
      <c r="I155" s="15">
        <v>18381904567</v>
      </c>
      <c r="J155" s="1" t="str">
        <f>_xlfn._xlws.FILTER(辅助信息!D:D,辅助信息!G:G=G155)</f>
        <v>商投建工达州中医药科技园</v>
      </c>
    </row>
    <row r="156" hidden="1" spans="1:10">
      <c r="A156" s="8" t="s">
        <v>410</v>
      </c>
      <c r="B156" s="9" t="s">
        <v>119</v>
      </c>
      <c r="C156" s="10" t="s">
        <v>41</v>
      </c>
      <c r="D156" s="18" t="s">
        <v>411</v>
      </c>
      <c r="E156" s="11">
        <v>9</v>
      </c>
      <c r="F156" s="12">
        <v>45763</v>
      </c>
      <c r="G156" s="13" t="s">
        <v>234</v>
      </c>
      <c r="H156" s="14" t="s">
        <v>229</v>
      </c>
      <c r="I156" s="15">
        <v>18381904567</v>
      </c>
      <c r="J156" s="1" t="str">
        <f>_xlfn._xlws.FILTER(辅助信息!D:D,辅助信息!G:G=G156)</f>
        <v>商投建工达州中医药科技园</v>
      </c>
    </row>
    <row r="157" hidden="1" spans="1:10">
      <c r="A157" s="8" t="s">
        <v>410</v>
      </c>
      <c r="B157" s="9" t="s">
        <v>116</v>
      </c>
      <c r="C157" s="10" t="s">
        <v>19</v>
      </c>
      <c r="D157" s="18" t="s">
        <v>411</v>
      </c>
      <c r="E157" s="11">
        <v>3</v>
      </c>
      <c r="F157" s="12">
        <v>45763</v>
      </c>
      <c r="G157" s="13" t="s">
        <v>234</v>
      </c>
      <c r="H157" s="14" t="s">
        <v>229</v>
      </c>
      <c r="I157" s="15">
        <v>18381904567</v>
      </c>
      <c r="J157" s="1" t="str">
        <f>_xlfn._xlws.FILTER(辅助信息!D:D,辅助信息!G:G=G157)</f>
        <v>商投建工达州中医药科技园</v>
      </c>
    </row>
    <row r="158" hidden="1" spans="1:10">
      <c r="A158" s="8" t="s">
        <v>410</v>
      </c>
      <c r="B158" s="9" t="s">
        <v>116</v>
      </c>
      <c r="C158" s="10" t="s">
        <v>32</v>
      </c>
      <c r="D158" s="18" t="s">
        <v>411</v>
      </c>
      <c r="E158" s="11">
        <v>6</v>
      </c>
      <c r="F158" s="12">
        <v>45763</v>
      </c>
      <c r="G158" s="13" t="s">
        <v>234</v>
      </c>
      <c r="H158" s="14" t="s">
        <v>229</v>
      </c>
      <c r="I158" s="15">
        <v>18381904567</v>
      </c>
      <c r="J158" s="1" t="str">
        <f>_xlfn._xlws.FILTER(辅助信息!D:D,辅助信息!G:G=G158)</f>
        <v>商投建工达州中医药科技园</v>
      </c>
    </row>
    <row r="159" hidden="1" spans="1:10">
      <c r="A159" s="8" t="s">
        <v>410</v>
      </c>
      <c r="B159" s="9" t="s">
        <v>116</v>
      </c>
      <c r="C159" s="10" t="s">
        <v>18</v>
      </c>
      <c r="D159" s="18" t="s">
        <v>411</v>
      </c>
      <c r="E159" s="11">
        <v>15</v>
      </c>
      <c r="F159" s="12">
        <v>45763</v>
      </c>
      <c r="G159" s="13" t="s">
        <v>234</v>
      </c>
      <c r="H159" s="14" t="s">
        <v>229</v>
      </c>
      <c r="I159" s="15">
        <v>18381904567</v>
      </c>
      <c r="J159" s="1" t="str">
        <f>_xlfn._xlws.FILTER(辅助信息!D:D,辅助信息!G:G=G159)</f>
        <v>商投建工达州中医药科技园</v>
      </c>
    </row>
    <row r="160" hidden="1" spans="1:10">
      <c r="A160" s="8" t="s">
        <v>410</v>
      </c>
      <c r="B160" s="9" t="s">
        <v>116</v>
      </c>
      <c r="C160" s="10" t="s">
        <v>19</v>
      </c>
      <c r="D160" s="18" t="s">
        <v>411</v>
      </c>
      <c r="E160" s="11">
        <v>6</v>
      </c>
      <c r="F160" s="12">
        <v>45763</v>
      </c>
      <c r="G160" s="13" t="s">
        <v>310</v>
      </c>
      <c r="H160" s="14" t="s">
        <v>311</v>
      </c>
      <c r="I160" s="15">
        <v>18302833536</v>
      </c>
      <c r="J160" s="1" t="str">
        <f>_xlfn._xlws.FILTER(辅助信息!D:D,辅助信息!G:G=G160)</f>
        <v>五冶达州国道542项目</v>
      </c>
    </row>
    <row r="161" hidden="1" spans="1:10">
      <c r="A161" s="8" t="s">
        <v>410</v>
      </c>
      <c r="B161" s="9" t="s">
        <v>116</v>
      </c>
      <c r="C161" s="10" t="s">
        <v>28</v>
      </c>
      <c r="D161" s="18" t="s">
        <v>411</v>
      </c>
      <c r="E161" s="11">
        <v>6</v>
      </c>
      <c r="F161" s="12">
        <v>45763</v>
      </c>
      <c r="G161" s="13" t="s">
        <v>310</v>
      </c>
      <c r="H161" s="14" t="s">
        <v>311</v>
      </c>
      <c r="I161" s="15">
        <v>18302833536</v>
      </c>
      <c r="J161" s="1" t="str">
        <f>_xlfn._xlws.FILTER(辅助信息!D:D,辅助信息!G:G=G161)</f>
        <v>五冶达州国道542项目</v>
      </c>
    </row>
    <row r="162" hidden="1" spans="1:10">
      <c r="A162" s="8" t="s">
        <v>410</v>
      </c>
      <c r="B162" s="9" t="s">
        <v>116</v>
      </c>
      <c r="C162" s="10" t="s">
        <v>18</v>
      </c>
      <c r="D162" s="18" t="s">
        <v>411</v>
      </c>
      <c r="E162" s="11">
        <v>6</v>
      </c>
      <c r="F162" s="12">
        <v>45763</v>
      </c>
      <c r="G162" s="13" t="s">
        <v>310</v>
      </c>
      <c r="H162" s="14" t="s">
        <v>311</v>
      </c>
      <c r="I162" s="15">
        <v>18302833536</v>
      </c>
      <c r="J162" s="1" t="str">
        <f>_xlfn._xlws.FILTER(辅助信息!D:D,辅助信息!G:G=G162)</f>
        <v>五冶达州国道542项目</v>
      </c>
    </row>
    <row r="163" hidden="1" spans="1:10">
      <c r="A163" s="8" t="s">
        <v>410</v>
      </c>
      <c r="B163" s="9" t="s">
        <v>116</v>
      </c>
      <c r="C163" s="10" t="s">
        <v>52</v>
      </c>
      <c r="D163" s="18" t="s">
        <v>411</v>
      </c>
      <c r="E163" s="11">
        <v>21</v>
      </c>
      <c r="F163" s="12">
        <v>45763</v>
      </c>
      <c r="G163" s="13" t="s">
        <v>310</v>
      </c>
      <c r="H163" s="14" t="s">
        <v>311</v>
      </c>
      <c r="I163" s="15">
        <v>18302833536</v>
      </c>
      <c r="J163" s="1" t="str">
        <f>_xlfn._xlws.FILTER(辅助信息!D:D,辅助信息!G:G=G163)</f>
        <v>五冶达州国道542项目</v>
      </c>
    </row>
    <row r="164" hidden="1" spans="1:10">
      <c r="A164" s="8" t="s">
        <v>410</v>
      </c>
      <c r="B164" s="9" t="s">
        <v>116</v>
      </c>
      <c r="C164" s="10" t="s">
        <v>19</v>
      </c>
      <c r="D164" s="18" t="s">
        <v>411</v>
      </c>
      <c r="E164" s="11">
        <v>36</v>
      </c>
      <c r="F164" s="12">
        <v>45763</v>
      </c>
      <c r="G164" s="13" t="s">
        <v>313</v>
      </c>
      <c r="H164" s="14" t="s">
        <v>314</v>
      </c>
      <c r="I164" s="15">
        <v>18820030907</v>
      </c>
      <c r="J164" s="1" t="str">
        <f>_xlfn._xlws.FILTER(辅助信息!D:D,辅助信息!G:G=G164)</f>
        <v>五冶达州国道542项目</v>
      </c>
    </row>
    <row r="165" hidden="1" spans="1:10">
      <c r="A165" s="8" t="s">
        <v>410</v>
      </c>
      <c r="B165" s="9" t="s">
        <v>116</v>
      </c>
      <c r="C165" s="10" t="s">
        <v>28</v>
      </c>
      <c r="D165" s="18" t="s">
        <v>411</v>
      </c>
      <c r="E165" s="11">
        <v>25</v>
      </c>
      <c r="F165" s="12">
        <v>45763</v>
      </c>
      <c r="G165" s="13" t="s">
        <v>313</v>
      </c>
      <c r="H165" s="14" t="s">
        <v>314</v>
      </c>
      <c r="I165" s="15">
        <v>18820030907</v>
      </c>
      <c r="J165" s="1" t="str">
        <f>_xlfn._xlws.FILTER(辅助信息!D:D,辅助信息!G:G=G165)</f>
        <v>五冶达州国道542项目</v>
      </c>
    </row>
    <row r="166" hidden="1" spans="1:10">
      <c r="A166" s="8" t="s">
        <v>410</v>
      </c>
      <c r="B166" s="9" t="s">
        <v>116</v>
      </c>
      <c r="C166" s="10" t="s">
        <v>18</v>
      </c>
      <c r="D166" s="18" t="s">
        <v>411</v>
      </c>
      <c r="E166" s="11">
        <v>3</v>
      </c>
      <c r="F166" s="12">
        <v>45763</v>
      </c>
      <c r="G166" s="13" t="s">
        <v>313</v>
      </c>
      <c r="H166" s="14" t="s">
        <v>314</v>
      </c>
      <c r="I166" s="15">
        <v>18820030907</v>
      </c>
      <c r="J166" s="1" t="str">
        <f>_xlfn._xlws.FILTER(辅助信息!D:D,辅助信息!G:G=G166)</f>
        <v>五冶达州国道542项目</v>
      </c>
    </row>
    <row r="167" hidden="1" spans="1:10">
      <c r="A167" s="8" t="s">
        <v>410</v>
      </c>
      <c r="B167" s="9" t="s">
        <v>153</v>
      </c>
      <c r="C167" s="10" t="s">
        <v>53</v>
      </c>
      <c r="D167" s="18" t="s">
        <v>411</v>
      </c>
      <c r="E167" s="11">
        <v>15</v>
      </c>
      <c r="F167" s="12">
        <v>45763</v>
      </c>
      <c r="G167" s="13" t="s">
        <v>285</v>
      </c>
      <c r="H167" s="14" t="s">
        <v>286</v>
      </c>
      <c r="I167" s="15">
        <v>13551450899</v>
      </c>
      <c r="J167" s="1" t="str">
        <f>_xlfn._xlws.FILTER(辅助信息!D:D,辅助信息!G:G=G167)</f>
        <v>五冶达州国道542项目</v>
      </c>
    </row>
    <row r="168" hidden="1" spans="1:10">
      <c r="A168" s="8" t="s">
        <v>410</v>
      </c>
      <c r="B168" s="9" t="s">
        <v>116</v>
      </c>
      <c r="C168" s="10" t="s">
        <v>27</v>
      </c>
      <c r="D168" s="18" t="s">
        <v>411</v>
      </c>
      <c r="E168" s="11">
        <v>20</v>
      </c>
      <c r="F168" s="12">
        <v>45763</v>
      </c>
      <c r="G168" s="13" t="s">
        <v>285</v>
      </c>
      <c r="H168" s="14" t="s">
        <v>286</v>
      </c>
      <c r="I168" s="15">
        <v>13551450899</v>
      </c>
      <c r="J168" s="1" t="str">
        <f>_xlfn._xlws.FILTER(辅助信息!D:D,辅助信息!G:G=G168)</f>
        <v>五冶达州国道542项目</v>
      </c>
    </row>
    <row r="169" hidden="1" spans="1:10">
      <c r="A169" s="8" t="s">
        <v>410</v>
      </c>
      <c r="B169" s="9" t="s">
        <v>116</v>
      </c>
      <c r="C169" s="10" t="s">
        <v>27</v>
      </c>
      <c r="D169" s="18" t="s">
        <v>411</v>
      </c>
      <c r="E169" s="11">
        <v>17</v>
      </c>
      <c r="F169" s="12">
        <v>45763</v>
      </c>
      <c r="G169" s="13" t="s">
        <v>282</v>
      </c>
      <c r="H169" s="14" t="s">
        <v>280</v>
      </c>
      <c r="I169" s="15">
        <v>15828538619</v>
      </c>
      <c r="J169" s="1" t="str">
        <f>_xlfn._xlws.FILTER(辅助信息!D:D,辅助信息!G:G=G169)</f>
        <v>五冶达州国道542项目</v>
      </c>
    </row>
    <row r="170" hidden="1" spans="1:10">
      <c r="A170" s="8" t="s">
        <v>410</v>
      </c>
      <c r="B170" s="9" t="s">
        <v>116</v>
      </c>
      <c r="C170" s="10" t="s">
        <v>33</v>
      </c>
      <c r="D170" s="18" t="s">
        <v>411</v>
      </c>
      <c r="E170" s="11">
        <v>35</v>
      </c>
      <c r="F170" s="12">
        <v>45763</v>
      </c>
      <c r="G170" s="13" t="s">
        <v>282</v>
      </c>
      <c r="H170" s="14" t="s">
        <v>280</v>
      </c>
      <c r="I170" s="15">
        <v>15828538619</v>
      </c>
      <c r="J170" s="1" t="str">
        <f>_xlfn._xlws.FILTER(辅助信息!D:D,辅助信息!G:G=G170)</f>
        <v>五冶达州国道542项目</v>
      </c>
    </row>
    <row r="171" hidden="1" spans="1:10">
      <c r="A171" s="8" t="s">
        <v>410</v>
      </c>
      <c r="B171" s="9" t="s">
        <v>116</v>
      </c>
      <c r="C171" s="10" t="s">
        <v>28</v>
      </c>
      <c r="D171" s="18" t="s">
        <v>411</v>
      </c>
      <c r="E171" s="11">
        <v>18</v>
      </c>
      <c r="F171" s="12">
        <v>45763</v>
      </c>
      <c r="G171" s="13" t="s">
        <v>282</v>
      </c>
      <c r="H171" s="14" t="s">
        <v>280</v>
      </c>
      <c r="I171" s="15">
        <v>15828538619</v>
      </c>
      <c r="J171" s="1" t="str">
        <f>_xlfn._xlws.FILTER(辅助信息!D:D,辅助信息!G:G=G171)</f>
        <v>五冶达州国道542项目</v>
      </c>
    </row>
    <row r="172" hidden="1" spans="1:10">
      <c r="A172" s="8" t="s">
        <v>410</v>
      </c>
      <c r="B172" s="9" t="s">
        <v>116</v>
      </c>
      <c r="C172" s="10" t="s">
        <v>27</v>
      </c>
      <c r="D172" s="18" t="s">
        <v>411</v>
      </c>
      <c r="E172" s="11">
        <v>15</v>
      </c>
      <c r="F172" s="12">
        <v>45763</v>
      </c>
      <c r="G172" s="13" t="s">
        <v>284</v>
      </c>
      <c r="H172" s="14" t="s">
        <v>280</v>
      </c>
      <c r="I172" s="15">
        <v>15828538619</v>
      </c>
      <c r="J172" s="1" t="str">
        <f>_xlfn._xlws.FILTER(辅助信息!D:D,辅助信息!G:G=G172)</f>
        <v>五冶达州国道542项目</v>
      </c>
    </row>
    <row r="173" hidden="1" spans="1:10">
      <c r="A173" s="8" t="s">
        <v>410</v>
      </c>
      <c r="B173" s="9" t="s">
        <v>116</v>
      </c>
      <c r="C173" s="10" t="s">
        <v>19</v>
      </c>
      <c r="D173" s="18" t="s">
        <v>411</v>
      </c>
      <c r="E173" s="11">
        <v>10</v>
      </c>
      <c r="F173" s="12">
        <v>45763</v>
      </c>
      <c r="G173" s="13" t="s">
        <v>284</v>
      </c>
      <c r="H173" s="14" t="s">
        <v>280</v>
      </c>
      <c r="I173" s="15">
        <v>15828538619</v>
      </c>
      <c r="J173" s="1" t="str">
        <f>_xlfn._xlws.FILTER(辅助信息!D:D,辅助信息!G:G=G173)</f>
        <v>五冶达州国道542项目</v>
      </c>
    </row>
    <row r="174" hidden="1" spans="1:10">
      <c r="A174" s="8" t="s">
        <v>410</v>
      </c>
      <c r="B174" s="9" t="s">
        <v>116</v>
      </c>
      <c r="C174" s="10" t="s">
        <v>32</v>
      </c>
      <c r="D174" s="18" t="s">
        <v>411</v>
      </c>
      <c r="E174" s="11">
        <v>10</v>
      </c>
      <c r="F174" s="12">
        <v>45763</v>
      </c>
      <c r="G174" s="13" t="s">
        <v>284</v>
      </c>
      <c r="H174" s="14" t="s">
        <v>280</v>
      </c>
      <c r="I174" s="15">
        <v>15828538619</v>
      </c>
      <c r="J174" s="1" t="str">
        <f>_xlfn._xlws.FILTER(辅助信息!D:D,辅助信息!G:G=G174)</f>
        <v>五冶达州国道542项目</v>
      </c>
    </row>
    <row r="175" hidden="1" spans="1:10">
      <c r="A175" s="8" t="s">
        <v>410</v>
      </c>
      <c r="B175" s="9" t="s">
        <v>119</v>
      </c>
      <c r="C175" s="10" t="s">
        <v>40</v>
      </c>
      <c r="D175" s="18" t="s">
        <v>411</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410</v>
      </c>
      <c r="B176" s="9" t="s">
        <v>119</v>
      </c>
      <c r="C176" s="10" t="s">
        <v>41</v>
      </c>
      <c r="D176" s="18" t="s">
        <v>411</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410</v>
      </c>
      <c r="B177" s="9" t="s">
        <v>116</v>
      </c>
      <c r="C177" s="10" t="s">
        <v>27</v>
      </c>
      <c r="D177" s="18" t="s">
        <v>411</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410</v>
      </c>
      <c r="B178" s="9" t="s">
        <v>116</v>
      </c>
      <c r="C178" s="10" t="s">
        <v>30</v>
      </c>
      <c r="D178" s="18" t="s">
        <v>411</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410</v>
      </c>
      <c r="B179" s="9" t="s">
        <v>116</v>
      </c>
      <c r="C179" s="10" t="s">
        <v>33</v>
      </c>
      <c r="D179" s="18" t="s">
        <v>411</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410</v>
      </c>
      <c r="B180" s="9" t="s">
        <v>116</v>
      </c>
      <c r="C180" s="10" t="s">
        <v>28</v>
      </c>
      <c r="D180" s="18" t="s">
        <v>411</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410</v>
      </c>
      <c r="B181" s="9" t="s">
        <v>116</v>
      </c>
      <c r="C181" s="10" t="s">
        <v>27</v>
      </c>
      <c r="D181" s="18" t="s">
        <v>411</v>
      </c>
      <c r="E181" s="11">
        <v>3</v>
      </c>
      <c r="F181" s="12">
        <v>45763</v>
      </c>
      <c r="G181" s="13" t="s">
        <v>291</v>
      </c>
      <c r="H181" s="14" t="s">
        <v>292</v>
      </c>
      <c r="I181" s="15">
        <v>18280895666</v>
      </c>
      <c r="J181" s="1" t="str">
        <f>_xlfn._xlws.FILTER(辅助信息!D:D,辅助信息!G:G=G181)</f>
        <v>五冶达州国道542项目</v>
      </c>
    </row>
    <row r="182" hidden="1" spans="1:10">
      <c r="A182" s="8" t="s">
        <v>410</v>
      </c>
      <c r="B182" s="9" t="s">
        <v>116</v>
      </c>
      <c r="C182" s="10" t="s">
        <v>32</v>
      </c>
      <c r="D182" s="18" t="s">
        <v>411</v>
      </c>
      <c r="E182" s="11">
        <v>6</v>
      </c>
      <c r="F182" s="12">
        <v>45763</v>
      </c>
      <c r="G182" s="13" t="s">
        <v>291</v>
      </c>
      <c r="H182" s="14" t="s">
        <v>292</v>
      </c>
      <c r="I182" s="15">
        <v>18280895666</v>
      </c>
      <c r="J182" s="1" t="str">
        <f>_xlfn._xlws.FILTER(辅助信息!D:D,辅助信息!G:G=G182)</f>
        <v>五冶达州国道542项目</v>
      </c>
    </row>
    <row r="183" hidden="1" spans="1:10">
      <c r="A183" s="8" t="s">
        <v>410</v>
      </c>
      <c r="B183" s="9" t="s">
        <v>116</v>
      </c>
      <c r="C183" s="10" t="s">
        <v>28</v>
      </c>
      <c r="D183" s="18" t="s">
        <v>411</v>
      </c>
      <c r="E183" s="11">
        <v>6</v>
      </c>
      <c r="F183" s="12">
        <v>45763</v>
      </c>
      <c r="G183" s="13" t="s">
        <v>291</v>
      </c>
      <c r="H183" s="14" t="s">
        <v>292</v>
      </c>
      <c r="I183" s="15">
        <v>18280895666</v>
      </c>
      <c r="J183" s="1" t="str">
        <f>_xlfn._xlws.FILTER(辅助信息!D:D,辅助信息!G:G=G183)</f>
        <v>五冶达州国道542项目</v>
      </c>
    </row>
    <row r="184" hidden="1" spans="1:10">
      <c r="A184" s="8" t="s">
        <v>410</v>
      </c>
      <c r="B184" s="9" t="s">
        <v>116</v>
      </c>
      <c r="C184" s="10" t="s">
        <v>18</v>
      </c>
      <c r="D184" s="18" t="s">
        <v>411</v>
      </c>
      <c r="E184" s="11">
        <v>19</v>
      </c>
      <c r="F184" s="12">
        <v>45763</v>
      </c>
      <c r="G184" s="13" t="s">
        <v>291</v>
      </c>
      <c r="H184" s="14" t="s">
        <v>292</v>
      </c>
      <c r="I184" s="15">
        <v>18280895666</v>
      </c>
      <c r="J184" s="1" t="str">
        <f>_xlfn._xlws.FILTER(辅助信息!D:D,辅助信息!G:G=G184)</f>
        <v>五冶达州国道542项目</v>
      </c>
    </row>
    <row r="185" hidden="1" spans="1:10">
      <c r="A185" s="8" t="s">
        <v>410</v>
      </c>
      <c r="B185" s="9" t="s">
        <v>119</v>
      </c>
      <c r="C185" s="10" t="s">
        <v>40</v>
      </c>
      <c r="D185" s="18" t="s">
        <v>411</v>
      </c>
      <c r="E185" s="11">
        <v>45</v>
      </c>
      <c r="F185" s="12">
        <v>45763</v>
      </c>
      <c r="G185" s="13" t="s">
        <v>232</v>
      </c>
      <c r="H185" s="14" t="s">
        <v>229</v>
      </c>
      <c r="I185" s="15">
        <v>18381904567</v>
      </c>
      <c r="J185" s="1" t="str">
        <f>_xlfn._xlws.FILTER(辅助信息!D:D,辅助信息!G:G=G185)</f>
        <v>商投建工达州中医药科技园</v>
      </c>
    </row>
    <row r="186" hidden="1" spans="1:10">
      <c r="A186" s="8" t="s">
        <v>410</v>
      </c>
      <c r="B186" s="9" t="s">
        <v>116</v>
      </c>
      <c r="C186" s="10" t="s">
        <v>19</v>
      </c>
      <c r="D186" s="18" t="s">
        <v>411</v>
      </c>
      <c r="E186" s="11">
        <v>50</v>
      </c>
      <c r="F186" s="12">
        <v>45763</v>
      </c>
      <c r="G186" s="13" t="s">
        <v>237</v>
      </c>
      <c r="H186" s="14" t="s">
        <v>229</v>
      </c>
      <c r="I186" s="15">
        <v>18381904567</v>
      </c>
      <c r="J186" s="1" t="str">
        <f>_xlfn._xlws.FILTER(辅助信息!D:D,辅助信息!G:G=G186)</f>
        <v>商投建工达州中医药科技园</v>
      </c>
    </row>
    <row r="187" hidden="1" spans="1:10">
      <c r="A187" s="8" t="s">
        <v>410</v>
      </c>
      <c r="B187" s="9" t="s">
        <v>116</v>
      </c>
      <c r="C187" s="10" t="s">
        <v>30</v>
      </c>
      <c r="D187" s="18" t="s">
        <v>411</v>
      </c>
      <c r="E187" s="11">
        <v>35</v>
      </c>
      <c r="F187" s="12">
        <v>45763</v>
      </c>
      <c r="G187" s="13" t="s">
        <v>449</v>
      </c>
      <c r="H187" s="14" t="s">
        <v>450</v>
      </c>
      <c r="I187" s="15">
        <v>18586545402</v>
      </c>
      <c r="J187" s="1" vm="1" t="e">
        <f>_xlfn._xlws.FILTER(辅助信息!D:D,辅助信息!G:G=G187)</f>
        <v>#VALUE!</v>
      </c>
    </row>
    <row r="188" hidden="1" spans="1:10">
      <c r="A188" s="8" t="s">
        <v>410</v>
      </c>
      <c r="B188" s="9" t="s">
        <v>119</v>
      </c>
      <c r="C188" s="10" t="s">
        <v>40</v>
      </c>
      <c r="D188" s="18" t="s">
        <v>411</v>
      </c>
      <c r="E188" s="11">
        <v>18</v>
      </c>
      <c r="F188" s="12">
        <v>45763</v>
      </c>
      <c r="G188" s="13" t="s">
        <v>188</v>
      </c>
      <c r="H188" s="14" t="s">
        <v>189</v>
      </c>
      <c r="I188" s="15">
        <v>13458642015</v>
      </c>
      <c r="J188" s="1" t="str">
        <f>_xlfn._xlws.FILTER(辅助信息!D:D,辅助信息!G:G=G188)</f>
        <v>华西萌海-科创农业生态谷</v>
      </c>
    </row>
    <row r="189" hidden="1" spans="1:10">
      <c r="A189" s="8" t="s">
        <v>410</v>
      </c>
      <c r="B189" s="9" t="s">
        <v>119</v>
      </c>
      <c r="C189" s="10" t="s">
        <v>41</v>
      </c>
      <c r="D189" s="18" t="s">
        <v>411</v>
      </c>
      <c r="E189" s="11">
        <v>16</v>
      </c>
      <c r="F189" s="12">
        <v>45763</v>
      </c>
      <c r="G189" s="13" t="s">
        <v>188</v>
      </c>
      <c r="H189" s="14" t="s">
        <v>189</v>
      </c>
      <c r="I189" s="15">
        <v>13458642015</v>
      </c>
      <c r="J189" s="1" t="str">
        <f>_xlfn._xlws.FILTER(辅助信息!D:D,辅助信息!G:G=G189)</f>
        <v>华西萌海-科创农业生态谷</v>
      </c>
    </row>
    <row r="190" hidden="1" spans="1:10">
      <c r="A190" s="8" t="s">
        <v>410</v>
      </c>
      <c r="B190" s="9" t="s">
        <v>116</v>
      </c>
      <c r="C190" s="10" t="s">
        <v>19</v>
      </c>
      <c r="D190" s="18" t="s">
        <v>411</v>
      </c>
      <c r="E190" s="11">
        <v>6</v>
      </c>
      <c r="F190" s="12">
        <v>45763</v>
      </c>
      <c r="G190" s="13" t="s">
        <v>188</v>
      </c>
      <c r="H190" s="14" t="s">
        <v>189</v>
      </c>
      <c r="I190" s="15">
        <v>13458642015</v>
      </c>
      <c r="J190" s="1" t="str">
        <f>_xlfn._xlws.FILTER(辅助信息!D:D,辅助信息!G:G=G190)</f>
        <v>华西萌海-科创农业生态谷</v>
      </c>
    </row>
    <row r="191" hidden="1" spans="1:10">
      <c r="A191" s="8" t="s">
        <v>410</v>
      </c>
      <c r="B191" s="9" t="s">
        <v>153</v>
      </c>
      <c r="C191" s="10" t="s">
        <v>53</v>
      </c>
      <c r="D191" s="18" t="s">
        <v>411</v>
      </c>
      <c r="E191" s="11">
        <v>2.5</v>
      </c>
      <c r="F191" s="12">
        <v>45763</v>
      </c>
      <c r="G191" s="13" t="s">
        <v>176</v>
      </c>
      <c r="H191" s="14" t="s">
        <v>177</v>
      </c>
      <c r="I191" s="15">
        <v>15884666220</v>
      </c>
      <c r="J191" s="1" t="str">
        <f>_xlfn._xlws.FILTER(辅助信息!D:D,辅助信息!G:G=G191)</f>
        <v>华西简阳西城嘉苑</v>
      </c>
    </row>
    <row r="192" hidden="1" spans="1:10">
      <c r="A192" s="8" t="s">
        <v>410</v>
      </c>
      <c r="B192" s="9" t="s">
        <v>119</v>
      </c>
      <c r="C192" s="10" t="s">
        <v>40</v>
      </c>
      <c r="D192" s="18" t="s">
        <v>411</v>
      </c>
      <c r="E192" s="11">
        <v>5</v>
      </c>
      <c r="F192" s="12">
        <v>45763</v>
      </c>
      <c r="G192" s="13" t="s">
        <v>176</v>
      </c>
      <c r="H192" s="14" t="s">
        <v>177</v>
      </c>
      <c r="I192" s="15">
        <v>15884666220</v>
      </c>
      <c r="J192" s="1" t="str">
        <f>_xlfn._xlws.FILTER(辅助信息!D:D,辅助信息!G:G=G192)</f>
        <v>华西简阳西城嘉苑</v>
      </c>
    </row>
    <row r="193" hidden="1" spans="1:10">
      <c r="A193" s="8" t="s">
        <v>410</v>
      </c>
      <c r="B193" s="9" t="s">
        <v>119</v>
      </c>
      <c r="C193" s="10" t="s">
        <v>41</v>
      </c>
      <c r="D193" s="18" t="s">
        <v>411</v>
      </c>
      <c r="E193" s="11">
        <v>18</v>
      </c>
      <c r="F193" s="12">
        <v>45763</v>
      </c>
      <c r="G193" s="13" t="s">
        <v>176</v>
      </c>
      <c r="H193" s="14" t="s">
        <v>177</v>
      </c>
      <c r="I193" s="15">
        <v>15884666220</v>
      </c>
      <c r="J193" s="1" t="str">
        <f>_xlfn._xlws.FILTER(辅助信息!D:D,辅助信息!G:G=G193)</f>
        <v>华西简阳西城嘉苑</v>
      </c>
    </row>
    <row r="194" hidden="1" spans="1:10">
      <c r="A194" s="8" t="s">
        <v>410</v>
      </c>
      <c r="B194" s="9" t="s">
        <v>119</v>
      </c>
      <c r="C194" s="10" t="s">
        <v>26</v>
      </c>
      <c r="D194" s="18" t="s">
        <v>411</v>
      </c>
      <c r="E194" s="11">
        <v>29</v>
      </c>
      <c r="F194" s="12">
        <v>45763</v>
      </c>
      <c r="G194" s="13" t="s">
        <v>176</v>
      </c>
      <c r="H194" s="14" t="s">
        <v>177</v>
      </c>
      <c r="I194" s="15">
        <v>15884666220</v>
      </c>
      <c r="J194" s="1" t="str">
        <f>_xlfn._xlws.FILTER(辅助信息!D:D,辅助信息!G:G=G194)</f>
        <v>华西简阳西城嘉苑</v>
      </c>
    </row>
    <row r="195" hidden="1" spans="1:10">
      <c r="A195" s="8" t="s">
        <v>410</v>
      </c>
      <c r="B195" s="9" t="s">
        <v>116</v>
      </c>
      <c r="C195" s="10" t="s">
        <v>33</v>
      </c>
      <c r="D195" s="18" t="s">
        <v>411</v>
      </c>
      <c r="E195" s="11">
        <v>15</v>
      </c>
      <c r="F195" s="12">
        <v>45763</v>
      </c>
      <c r="G195" s="13" t="s">
        <v>176</v>
      </c>
      <c r="H195" s="14" t="s">
        <v>177</v>
      </c>
      <c r="I195" s="15">
        <v>15884666220</v>
      </c>
      <c r="J195" s="1" t="str">
        <f>_xlfn._xlws.FILTER(辅助信息!D:D,辅助信息!G:G=G195)</f>
        <v>华西简阳西城嘉苑</v>
      </c>
    </row>
    <row r="196" hidden="1" spans="1:10">
      <c r="A196" s="8" t="s">
        <v>403</v>
      </c>
      <c r="B196" s="9" t="s">
        <v>119</v>
      </c>
      <c r="C196" s="10" t="s">
        <v>40</v>
      </c>
      <c r="D196" s="18" t="s">
        <v>411</v>
      </c>
      <c r="E196" s="11">
        <v>2.5</v>
      </c>
      <c r="F196" s="12">
        <v>45763</v>
      </c>
      <c r="G196" s="13" t="s">
        <v>247</v>
      </c>
      <c r="H196" s="14" t="s">
        <v>248</v>
      </c>
      <c r="I196" s="15">
        <v>15692885305</v>
      </c>
      <c r="J196" s="1" t="str">
        <f>_xlfn._xlws.FILTER(辅助信息!D:D,辅助信息!G:G=G196)</f>
        <v>四川商建
射洪城乡一体化项目</v>
      </c>
    </row>
    <row r="197" hidden="1" spans="1:10">
      <c r="A197" s="8" t="s">
        <v>403</v>
      </c>
      <c r="B197" s="9" t="s">
        <v>119</v>
      </c>
      <c r="C197" s="10" t="s">
        <v>41</v>
      </c>
      <c r="D197" s="18" t="s">
        <v>411</v>
      </c>
      <c r="E197" s="11">
        <v>2.5</v>
      </c>
      <c r="F197" s="12">
        <v>45763</v>
      </c>
      <c r="G197" s="13" t="s">
        <v>247</v>
      </c>
      <c r="H197" s="14" t="s">
        <v>248</v>
      </c>
      <c r="I197" s="15">
        <v>15692885305</v>
      </c>
      <c r="J197" s="1" t="str">
        <f>_xlfn._xlws.FILTER(辅助信息!D:D,辅助信息!G:G=G197)</f>
        <v>四川商建
射洪城乡一体化项目</v>
      </c>
    </row>
    <row r="198" hidden="1" spans="1:10">
      <c r="A198" s="8" t="s">
        <v>403</v>
      </c>
      <c r="B198" s="9" t="s">
        <v>116</v>
      </c>
      <c r="C198" s="10" t="s">
        <v>27</v>
      </c>
      <c r="D198" s="18" t="s">
        <v>411</v>
      </c>
      <c r="E198" s="11">
        <v>3</v>
      </c>
      <c r="F198" s="12">
        <v>45763</v>
      </c>
      <c r="G198" s="13" t="s">
        <v>247</v>
      </c>
      <c r="H198" s="14" t="s">
        <v>248</v>
      </c>
      <c r="I198" s="15">
        <v>15692885305</v>
      </c>
      <c r="J198" s="1" t="str">
        <f>_xlfn._xlws.FILTER(辅助信息!D:D,辅助信息!G:G=G198)</f>
        <v>四川商建
射洪城乡一体化项目</v>
      </c>
    </row>
    <row r="199" hidden="1" spans="1:10">
      <c r="A199" s="8" t="s">
        <v>403</v>
      </c>
      <c r="B199" s="9" t="s">
        <v>116</v>
      </c>
      <c r="C199" s="10" t="s">
        <v>19</v>
      </c>
      <c r="D199" s="18" t="s">
        <v>411</v>
      </c>
      <c r="E199" s="11">
        <v>21</v>
      </c>
      <c r="F199" s="12">
        <v>45763</v>
      </c>
      <c r="G199" s="13" t="s">
        <v>247</v>
      </c>
      <c r="H199" s="14" t="s">
        <v>248</v>
      </c>
      <c r="I199" s="15">
        <v>15692885305</v>
      </c>
      <c r="J199" s="1" t="str">
        <f>_xlfn._xlws.FILTER(辅助信息!D:D,辅助信息!G:G=G199)</f>
        <v>四川商建
射洪城乡一体化项目</v>
      </c>
    </row>
    <row r="200" hidden="1" spans="1:10">
      <c r="A200" s="8" t="s">
        <v>403</v>
      </c>
      <c r="B200" s="9" t="s">
        <v>116</v>
      </c>
      <c r="C200" s="10" t="s">
        <v>30</v>
      </c>
      <c r="D200" s="18" t="s">
        <v>411</v>
      </c>
      <c r="E200" s="11">
        <v>9</v>
      </c>
      <c r="F200" s="12">
        <v>45763</v>
      </c>
      <c r="G200" s="13" t="s">
        <v>247</v>
      </c>
      <c r="H200" s="14" t="s">
        <v>248</v>
      </c>
      <c r="I200" s="15">
        <v>15692885305</v>
      </c>
      <c r="J200" s="1" t="str">
        <f>_xlfn._xlws.FILTER(辅助信息!D:D,辅助信息!G:G=G200)</f>
        <v>四川商建
射洪城乡一体化项目</v>
      </c>
    </row>
    <row r="201" hidden="1" spans="1:10">
      <c r="A201" s="16" t="s">
        <v>402</v>
      </c>
      <c r="B201" s="9" t="s">
        <v>116</v>
      </c>
      <c r="C201" s="10" t="s">
        <v>30</v>
      </c>
      <c r="D201" s="18" t="s">
        <v>411</v>
      </c>
      <c r="E201" s="11">
        <v>8</v>
      </c>
      <c r="F201" s="12">
        <v>45765</v>
      </c>
      <c r="G201" s="13" t="s">
        <v>176</v>
      </c>
      <c r="H201" s="14" t="s">
        <v>177</v>
      </c>
      <c r="I201" s="15">
        <v>15884666220</v>
      </c>
      <c r="J201" s="1" t="str">
        <f>_xlfn._xlws.FILTER(辅助信息!D:D,辅助信息!G:G=G201)</f>
        <v>华西简阳西城嘉苑</v>
      </c>
    </row>
    <row r="202" hidden="1" spans="1:10">
      <c r="A202" s="16" t="s">
        <v>402</v>
      </c>
      <c r="B202" s="9" t="s">
        <v>116</v>
      </c>
      <c r="C202" s="10" t="s">
        <v>33</v>
      </c>
      <c r="D202" s="18" t="s">
        <v>411</v>
      </c>
      <c r="E202" s="11">
        <v>50</v>
      </c>
      <c r="F202" s="12">
        <v>45765</v>
      </c>
      <c r="G202" s="13" t="s">
        <v>176</v>
      </c>
      <c r="H202" s="14" t="s">
        <v>177</v>
      </c>
      <c r="I202" s="15">
        <v>15884666220</v>
      </c>
      <c r="J202" s="1" t="str">
        <f>_xlfn._xlws.FILTER(辅助信息!D:D,辅助信息!G:G=G202)</f>
        <v>华西简阳西城嘉苑</v>
      </c>
    </row>
    <row r="203" hidden="1" spans="1:10">
      <c r="A203" s="16" t="s">
        <v>402</v>
      </c>
      <c r="B203" s="9" t="s">
        <v>116</v>
      </c>
      <c r="C203" s="10" t="s">
        <v>28</v>
      </c>
      <c r="D203" s="18" t="s">
        <v>411</v>
      </c>
      <c r="E203" s="11">
        <v>2</v>
      </c>
      <c r="F203" s="12">
        <v>45765</v>
      </c>
      <c r="G203" s="13" t="s">
        <v>176</v>
      </c>
      <c r="H203" s="14" t="s">
        <v>177</v>
      </c>
      <c r="I203" s="15">
        <v>15884666220</v>
      </c>
      <c r="J203" s="1" t="str">
        <f>_xlfn._xlws.FILTER(辅助信息!D:D,辅助信息!G:G=G203)</f>
        <v>华西简阳西城嘉苑</v>
      </c>
    </row>
    <row r="204" hidden="1" spans="1:10">
      <c r="A204" s="16" t="s">
        <v>402</v>
      </c>
      <c r="B204" s="9" t="s">
        <v>116</v>
      </c>
      <c r="C204" s="10" t="s">
        <v>18</v>
      </c>
      <c r="D204" s="18" t="s">
        <v>411</v>
      </c>
      <c r="E204" s="11">
        <v>10</v>
      </c>
      <c r="F204" s="12">
        <v>45765</v>
      </c>
      <c r="G204" s="13" t="s">
        <v>176</v>
      </c>
      <c r="H204" s="14" t="s">
        <v>177</v>
      </c>
      <c r="I204" s="15">
        <v>15884666220</v>
      </c>
      <c r="J204" s="1" t="str">
        <f>_xlfn._xlws.FILTER(辅助信息!D:D,辅助信息!G:G=G204)</f>
        <v>华西简阳西城嘉苑</v>
      </c>
    </row>
    <row r="205" hidden="1" spans="1:10">
      <c r="A205" s="16" t="s">
        <v>410</v>
      </c>
      <c r="B205" s="9" t="s">
        <v>119</v>
      </c>
      <c r="C205" s="10" t="s">
        <v>49</v>
      </c>
      <c r="D205" s="18" t="s">
        <v>411</v>
      </c>
      <c r="E205" s="11">
        <v>2</v>
      </c>
      <c r="F205" s="12">
        <v>45765</v>
      </c>
      <c r="G205" s="13" t="s">
        <v>176</v>
      </c>
      <c r="H205" s="14" t="s">
        <v>177</v>
      </c>
      <c r="I205" s="15">
        <v>15884666220</v>
      </c>
      <c r="J205" s="1" t="str">
        <f>_xlfn._xlws.FILTER(辅助信息!D:D,辅助信息!G:G=G205)</f>
        <v>华西简阳西城嘉苑</v>
      </c>
    </row>
    <row r="206" hidden="1" spans="1:10">
      <c r="A206" s="16" t="s">
        <v>410</v>
      </c>
      <c r="B206" s="9" t="s">
        <v>119</v>
      </c>
      <c r="C206" s="10" t="s">
        <v>40</v>
      </c>
      <c r="D206" s="18" t="s">
        <v>411</v>
      </c>
      <c r="E206" s="11">
        <v>10</v>
      </c>
      <c r="F206" s="12">
        <v>45765</v>
      </c>
      <c r="G206" s="13" t="s">
        <v>176</v>
      </c>
      <c r="H206" s="14" t="s">
        <v>177</v>
      </c>
      <c r="I206" s="15">
        <v>15884666220</v>
      </c>
      <c r="J206" s="1" t="str">
        <f>_xlfn._xlws.FILTER(辅助信息!D:D,辅助信息!G:G=G206)</f>
        <v>华西简阳西城嘉苑</v>
      </c>
    </row>
    <row r="207" hidden="1" spans="1:10">
      <c r="A207" s="16" t="s">
        <v>410</v>
      </c>
      <c r="B207" s="9" t="s">
        <v>119</v>
      </c>
      <c r="C207" s="10" t="s">
        <v>41</v>
      </c>
      <c r="D207" s="18" t="s">
        <v>411</v>
      </c>
      <c r="E207" s="11">
        <v>10</v>
      </c>
      <c r="F207" s="12">
        <v>45765</v>
      </c>
      <c r="G207" s="13" t="s">
        <v>176</v>
      </c>
      <c r="H207" s="14" t="s">
        <v>177</v>
      </c>
      <c r="I207" s="15">
        <v>15884666220</v>
      </c>
      <c r="J207" s="1" t="str">
        <f>_xlfn._xlws.FILTER(辅助信息!D:D,辅助信息!G:G=G207)</f>
        <v>华西简阳西城嘉苑</v>
      </c>
    </row>
    <row r="208" hidden="1" spans="1:10">
      <c r="A208" s="16" t="s">
        <v>410</v>
      </c>
      <c r="B208" s="9" t="s">
        <v>119</v>
      </c>
      <c r="C208" s="10" t="s">
        <v>26</v>
      </c>
      <c r="D208" s="18" t="s">
        <v>411</v>
      </c>
      <c r="E208" s="11">
        <v>42</v>
      </c>
      <c r="F208" s="12">
        <v>45765</v>
      </c>
      <c r="G208" s="13" t="s">
        <v>176</v>
      </c>
      <c r="H208" s="14" t="s">
        <v>177</v>
      </c>
      <c r="I208" s="15">
        <v>15884666220</v>
      </c>
      <c r="J208" s="1" t="str">
        <f>_xlfn._xlws.FILTER(辅助信息!D:D,辅助信息!G:G=G208)</f>
        <v>华西简阳西城嘉苑</v>
      </c>
    </row>
    <row r="209" hidden="1" spans="1:10">
      <c r="A209" s="16" t="s">
        <v>410</v>
      </c>
      <c r="B209" s="9" t="s">
        <v>116</v>
      </c>
      <c r="C209" s="10" t="s">
        <v>19</v>
      </c>
      <c r="D209" s="18" t="s">
        <v>411</v>
      </c>
      <c r="E209" s="11">
        <v>6</v>
      </c>
      <c r="F209" s="12">
        <v>45765</v>
      </c>
      <c r="G209" s="13" t="s">
        <v>176</v>
      </c>
      <c r="H209" s="14" t="s">
        <v>177</v>
      </c>
      <c r="I209" s="15">
        <v>15884666220</v>
      </c>
      <c r="J209" s="1" t="str">
        <f>_xlfn._xlws.FILTER(辅助信息!D:D,辅助信息!G:G=G209)</f>
        <v>华西简阳西城嘉苑</v>
      </c>
    </row>
    <row r="210" hidden="1" spans="1:10">
      <c r="A210" s="16" t="s">
        <v>410</v>
      </c>
      <c r="B210" s="9" t="s">
        <v>116</v>
      </c>
      <c r="C210" s="10" t="s">
        <v>27</v>
      </c>
      <c r="D210" s="18" t="s">
        <v>411</v>
      </c>
      <c r="E210" s="11">
        <v>3</v>
      </c>
      <c r="F210" s="12">
        <v>45765</v>
      </c>
      <c r="G210" s="13" t="s">
        <v>291</v>
      </c>
      <c r="H210" s="14" t="s">
        <v>292</v>
      </c>
      <c r="I210" s="15">
        <v>18280895666</v>
      </c>
      <c r="J210" s="1" t="str">
        <f>_xlfn._xlws.FILTER(辅助信息!D:D,辅助信息!G:G=G210)</f>
        <v>五冶达州国道542项目</v>
      </c>
    </row>
    <row r="211" hidden="1" spans="1:10">
      <c r="A211" s="16" t="s">
        <v>410</v>
      </c>
      <c r="B211" s="9" t="s">
        <v>116</v>
      </c>
      <c r="C211" s="10" t="s">
        <v>32</v>
      </c>
      <c r="D211" s="18" t="s">
        <v>411</v>
      </c>
      <c r="E211" s="11">
        <v>6</v>
      </c>
      <c r="F211" s="12">
        <v>45765</v>
      </c>
      <c r="G211" s="13" t="s">
        <v>291</v>
      </c>
      <c r="H211" s="14" t="s">
        <v>292</v>
      </c>
      <c r="I211" s="15">
        <v>18280895666</v>
      </c>
      <c r="J211" s="1" t="str">
        <f>_xlfn._xlws.FILTER(辅助信息!D:D,辅助信息!G:G=G211)</f>
        <v>五冶达州国道542项目</v>
      </c>
    </row>
    <row r="212" hidden="1" spans="1:10">
      <c r="A212" s="16" t="s">
        <v>410</v>
      </c>
      <c r="B212" s="9" t="s">
        <v>116</v>
      </c>
      <c r="C212" s="10" t="s">
        <v>28</v>
      </c>
      <c r="D212" s="18" t="s">
        <v>411</v>
      </c>
      <c r="E212" s="11">
        <v>6</v>
      </c>
      <c r="F212" s="12">
        <v>45765</v>
      </c>
      <c r="G212" s="13" t="s">
        <v>291</v>
      </c>
      <c r="H212" s="14" t="s">
        <v>292</v>
      </c>
      <c r="I212" s="15">
        <v>18280895666</v>
      </c>
      <c r="J212" s="1" t="str">
        <f>_xlfn._xlws.FILTER(辅助信息!D:D,辅助信息!G:G=G212)</f>
        <v>五冶达州国道542项目</v>
      </c>
    </row>
    <row r="213" hidden="1" spans="1:10">
      <c r="A213" s="16" t="s">
        <v>410</v>
      </c>
      <c r="B213" s="9" t="s">
        <v>116</v>
      </c>
      <c r="C213" s="10" t="s">
        <v>18</v>
      </c>
      <c r="D213" s="18" t="s">
        <v>411</v>
      </c>
      <c r="E213" s="11">
        <v>19</v>
      </c>
      <c r="F213" s="12">
        <v>45765</v>
      </c>
      <c r="G213" s="13" t="s">
        <v>291</v>
      </c>
      <c r="H213" s="14" t="s">
        <v>292</v>
      </c>
      <c r="I213" s="15">
        <v>18280895666</v>
      </c>
      <c r="J213" s="1" t="str">
        <f>_xlfn._xlws.FILTER(辅助信息!D:D,辅助信息!G:G=G213)</f>
        <v>五冶达州国道542项目</v>
      </c>
    </row>
    <row r="214" hidden="1" spans="1:10">
      <c r="A214" s="16" t="s">
        <v>410</v>
      </c>
      <c r="B214" s="9" t="s">
        <v>116</v>
      </c>
      <c r="C214" s="10" t="s">
        <v>33</v>
      </c>
      <c r="D214" s="18" t="s">
        <v>411</v>
      </c>
      <c r="E214" s="11">
        <v>35</v>
      </c>
      <c r="F214" s="12">
        <v>45765</v>
      </c>
      <c r="G214" s="13" t="s">
        <v>284</v>
      </c>
      <c r="H214" s="14" t="s">
        <v>280</v>
      </c>
      <c r="I214" s="15">
        <v>15828538619</v>
      </c>
      <c r="J214" s="1" t="str">
        <f>_xlfn._xlws.FILTER(辅助信息!D:D,辅助信息!G:G=G214)</f>
        <v>五冶达州国道542项目</v>
      </c>
    </row>
    <row r="215" hidden="1" spans="1:10">
      <c r="A215" s="16" t="s">
        <v>410</v>
      </c>
      <c r="B215" s="9" t="s">
        <v>116</v>
      </c>
      <c r="C215" s="10" t="s">
        <v>28</v>
      </c>
      <c r="D215" s="18" t="s">
        <v>411</v>
      </c>
      <c r="E215" s="11">
        <v>35</v>
      </c>
      <c r="F215" s="12">
        <v>45765</v>
      </c>
      <c r="G215" s="13" t="s">
        <v>285</v>
      </c>
      <c r="H215" s="14" t="s">
        <v>286</v>
      </c>
      <c r="I215" s="15">
        <v>13551450899</v>
      </c>
      <c r="J215" s="1" t="str">
        <f>_xlfn._xlws.FILTER(辅助信息!D:D,辅助信息!G:G=G215)</f>
        <v>五冶达州国道542项目</v>
      </c>
    </row>
    <row r="216" hidden="1" spans="1:10">
      <c r="A216" s="16" t="s">
        <v>403</v>
      </c>
      <c r="B216" s="9" t="s">
        <v>119</v>
      </c>
      <c r="C216" s="10" t="s">
        <v>26</v>
      </c>
      <c r="D216" s="18" t="s">
        <v>411</v>
      </c>
      <c r="E216" s="11">
        <v>20</v>
      </c>
      <c r="F216" s="12">
        <v>45765</v>
      </c>
      <c r="G216" s="13" t="s">
        <v>451</v>
      </c>
      <c r="H216" s="14" t="s">
        <v>389</v>
      </c>
      <c r="I216" s="15" t="s">
        <v>390</v>
      </c>
      <c r="J216" s="1" t="str">
        <f>_xlfn._xlws.FILTER(辅助信息!D:D,辅助信息!G:G=G216)</f>
        <v>中铁科研院宜宾泥溪项目</v>
      </c>
    </row>
    <row r="217" hidden="1" spans="1:10">
      <c r="A217" s="16" t="s">
        <v>403</v>
      </c>
      <c r="B217" s="9" t="s">
        <v>116</v>
      </c>
      <c r="C217" s="10" t="s">
        <v>33</v>
      </c>
      <c r="D217" s="18" t="s">
        <v>411</v>
      </c>
      <c r="E217" s="11">
        <v>6</v>
      </c>
      <c r="F217" s="12">
        <v>45765</v>
      </c>
      <c r="G217" s="13" t="s">
        <v>451</v>
      </c>
      <c r="H217" s="14" t="s">
        <v>389</v>
      </c>
      <c r="I217" s="15" t="s">
        <v>390</v>
      </c>
      <c r="J217" s="1" t="str">
        <f>_xlfn._xlws.FILTER(辅助信息!D:D,辅助信息!G:G=G217)</f>
        <v>中铁科研院宜宾泥溪项目</v>
      </c>
    </row>
    <row r="218" hidden="1" spans="1:10">
      <c r="A218" s="16" t="s">
        <v>403</v>
      </c>
      <c r="B218" s="9" t="s">
        <v>116</v>
      </c>
      <c r="C218" s="10" t="s">
        <v>18</v>
      </c>
      <c r="D218" s="18" t="s">
        <v>411</v>
      </c>
      <c r="E218" s="11">
        <v>9</v>
      </c>
      <c r="F218" s="12">
        <v>45765</v>
      </c>
      <c r="G218" s="13" t="s">
        <v>451</v>
      </c>
      <c r="H218" s="14" t="s">
        <v>389</v>
      </c>
      <c r="I218" s="15" t="s">
        <v>390</v>
      </c>
      <c r="J218" s="1" t="str">
        <f>_xlfn._xlws.FILTER(辅助信息!D:D,辅助信息!G:G=G218)</f>
        <v>中铁科研院宜宾泥溪项目</v>
      </c>
    </row>
    <row r="219" hidden="1" spans="1:10">
      <c r="A219" s="16" t="s">
        <v>402</v>
      </c>
      <c r="B219" s="9" t="s">
        <v>116</v>
      </c>
      <c r="C219" s="10" t="s">
        <v>32</v>
      </c>
      <c r="D219" s="18" t="s">
        <v>411</v>
      </c>
      <c r="E219" s="11">
        <v>3</v>
      </c>
      <c r="F219" s="12">
        <v>45765</v>
      </c>
      <c r="G219" s="13" t="s">
        <v>451</v>
      </c>
      <c r="H219" s="14" t="s">
        <v>389</v>
      </c>
      <c r="I219" s="15" t="s">
        <v>390</v>
      </c>
      <c r="J219" s="1" t="str">
        <f>_xlfn._xlws.FILTER(辅助信息!D:D,辅助信息!G:G=G219)</f>
        <v>中铁科研院宜宾泥溪项目</v>
      </c>
    </row>
    <row r="220" hidden="1" spans="1:10">
      <c r="A220" s="16" t="s">
        <v>402</v>
      </c>
      <c r="B220" s="9" t="s">
        <v>116</v>
      </c>
      <c r="C220" s="10" t="s">
        <v>65</v>
      </c>
      <c r="D220" s="18" t="s">
        <v>411</v>
      </c>
      <c r="E220" s="11">
        <v>66</v>
      </c>
      <c r="F220" s="12">
        <v>45765</v>
      </c>
      <c r="G220" s="13" t="s">
        <v>451</v>
      </c>
      <c r="H220" s="14" t="s">
        <v>389</v>
      </c>
      <c r="I220" s="15" t="s">
        <v>390</v>
      </c>
      <c r="J220" s="1" t="str">
        <f>_xlfn._xlws.FILTER(辅助信息!D:D,辅助信息!G:G=G220)</f>
        <v>中铁科研院宜宾泥溪项目</v>
      </c>
    </row>
    <row r="221" hidden="1" spans="1:10">
      <c r="A221" s="16" t="s">
        <v>452</v>
      </c>
      <c r="B221" s="9" t="s">
        <v>116</v>
      </c>
      <c r="C221" s="10" t="s">
        <v>453</v>
      </c>
      <c r="D221" s="18" t="s">
        <v>411</v>
      </c>
      <c r="E221" s="11">
        <v>35</v>
      </c>
      <c r="F221" s="12">
        <v>45765</v>
      </c>
      <c r="G221" s="13" t="s">
        <v>433</v>
      </c>
      <c r="H221" s="14" t="s">
        <v>434</v>
      </c>
      <c r="I221" s="15">
        <v>13891371707</v>
      </c>
      <c r="J221" s="1" vm="1" t="e">
        <f>_xlfn._xlws.FILTER(辅助信息!D:D,辅助信息!G:G=G221)</f>
        <v>#VALUE!</v>
      </c>
    </row>
    <row r="222" hidden="1" spans="1:10">
      <c r="A222" s="16" t="s">
        <v>401</v>
      </c>
      <c r="B222" s="9" t="s">
        <v>116</v>
      </c>
      <c r="C222" s="10" t="s">
        <v>32</v>
      </c>
      <c r="D222" s="18" t="s">
        <v>411</v>
      </c>
      <c r="E222" s="11">
        <v>39</v>
      </c>
      <c r="F222" s="12">
        <v>45766</v>
      </c>
      <c r="G222" s="13" t="s">
        <v>303</v>
      </c>
      <c r="H222" s="14" t="s">
        <v>292</v>
      </c>
      <c r="I222" s="15">
        <v>18280895666</v>
      </c>
      <c r="J222" s="1" t="str">
        <f>_xlfn._xlws.FILTER(辅助信息!D:D,辅助信息!G:G=G222)</f>
        <v>五冶达州国道542项目</v>
      </c>
    </row>
    <row r="223" hidden="1" spans="1:10">
      <c r="A223" s="16" t="s">
        <v>401</v>
      </c>
      <c r="B223" s="9" t="s">
        <v>116</v>
      </c>
      <c r="C223" s="10" t="s">
        <v>52</v>
      </c>
      <c r="D223" s="18" t="s">
        <v>411</v>
      </c>
      <c r="E223" s="11">
        <v>6</v>
      </c>
      <c r="F223" s="12">
        <v>45766</v>
      </c>
      <c r="G223" s="13" t="s">
        <v>303</v>
      </c>
      <c r="H223" s="14" t="s">
        <v>292</v>
      </c>
      <c r="I223" s="15">
        <v>18280895666</v>
      </c>
      <c r="J223" s="1" t="str">
        <f>_xlfn._xlws.FILTER(辅助信息!D:D,辅助信息!G:G=G223)</f>
        <v>五冶达州国道542项目</v>
      </c>
    </row>
    <row r="224" hidden="1" spans="1:10">
      <c r="A224" s="16" t="s">
        <v>401</v>
      </c>
      <c r="B224" s="9" t="s">
        <v>417</v>
      </c>
      <c r="C224" s="10" t="s">
        <v>51</v>
      </c>
      <c r="D224" s="18" t="s">
        <v>411</v>
      </c>
      <c r="E224" s="11">
        <v>3</v>
      </c>
      <c r="F224" s="12">
        <v>45766</v>
      </c>
      <c r="G224" s="13" t="s">
        <v>303</v>
      </c>
      <c r="H224" s="14" t="s">
        <v>292</v>
      </c>
      <c r="I224" s="15">
        <v>18280895666</v>
      </c>
      <c r="J224" s="1" t="str">
        <f>_xlfn._xlws.FILTER(辅助信息!D:D,辅助信息!G:G=G224)</f>
        <v>五冶达州国道542项目</v>
      </c>
    </row>
    <row r="225" hidden="1" spans="1:10">
      <c r="A225" s="16" t="s">
        <v>410</v>
      </c>
      <c r="B225" s="9" t="s">
        <v>116</v>
      </c>
      <c r="C225" s="10" t="s">
        <v>45</v>
      </c>
      <c r="D225" s="18" t="s">
        <v>411</v>
      </c>
      <c r="E225" s="11">
        <v>3</v>
      </c>
      <c r="F225" s="12">
        <v>45766</v>
      </c>
      <c r="G225" s="13" t="s">
        <v>228</v>
      </c>
      <c r="H225" s="14" t="s">
        <v>229</v>
      </c>
      <c r="I225" s="15">
        <v>18381904567</v>
      </c>
      <c r="J225" s="1" t="str">
        <f>_xlfn._xlws.FILTER(辅助信息!D:D,辅助信息!G:G=G225)</f>
        <v>商投建工达州中医药科技园</v>
      </c>
    </row>
    <row r="226" hidden="1" spans="1:10">
      <c r="A226" s="16" t="s">
        <v>410</v>
      </c>
      <c r="B226" s="9" t="s">
        <v>116</v>
      </c>
      <c r="C226" s="10" t="s">
        <v>21</v>
      </c>
      <c r="D226" s="18" t="s">
        <v>411</v>
      </c>
      <c r="E226" s="11">
        <v>12</v>
      </c>
      <c r="F226" s="12">
        <v>45766</v>
      </c>
      <c r="G226" s="13" t="s">
        <v>228</v>
      </c>
      <c r="H226" s="14" t="s">
        <v>229</v>
      </c>
      <c r="I226" s="15">
        <v>18381904567</v>
      </c>
      <c r="J226" s="1" t="str">
        <f>_xlfn._xlws.FILTER(辅助信息!D:D,辅助信息!G:G=G226)</f>
        <v>商投建工达州中医药科技园</v>
      </c>
    </row>
    <row r="227" hidden="1" spans="1:10">
      <c r="A227" s="16" t="s">
        <v>410</v>
      </c>
      <c r="B227" s="9" t="s">
        <v>116</v>
      </c>
      <c r="C227" s="10" t="s">
        <v>58</v>
      </c>
      <c r="D227" s="18" t="s">
        <v>411</v>
      </c>
      <c r="E227" s="11">
        <v>9</v>
      </c>
      <c r="F227" s="12">
        <v>45766</v>
      </c>
      <c r="G227" s="13" t="s">
        <v>228</v>
      </c>
      <c r="H227" s="14" t="s">
        <v>229</v>
      </c>
      <c r="I227" s="15">
        <v>18381904567</v>
      </c>
      <c r="J227" s="1" t="str">
        <f>_xlfn._xlws.FILTER(辅助信息!D:D,辅助信息!G:G=G227)</f>
        <v>商投建工达州中医药科技园</v>
      </c>
    </row>
    <row r="228" hidden="1" spans="1:10">
      <c r="A228" s="16" t="s">
        <v>410</v>
      </c>
      <c r="B228" s="9" t="s">
        <v>116</v>
      </c>
      <c r="C228" s="10" t="s">
        <v>46</v>
      </c>
      <c r="D228" s="18" t="s">
        <v>411</v>
      </c>
      <c r="E228" s="11">
        <v>9</v>
      </c>
      <c r="F228" s="12">
        <v>45766</v>
      </c>
      <c r="G228" s="13" t="s">
        <v>228</v>
      </c>
      <c r="H228" s="14" t="s">
        <v>229</v>
      </c>
      <c r="I228" s="15">
        <v>18381904567</v>
      </c>
      <c r="J228" s="1" t="str">
        <f>_xlfn._xlws.FILTER(辅助信息!D:D,辅助信息!G:G=G228)</f>
        <v>商投建工达州中医药科技园</v>
      </c>
    </row>
    <row r="229" hidden="1" spans="1:10">
      <c r="A229" s="16" t="s">
        <v>403</v>
      </c>
      <c r="B229" s="9" t="s">
        <v>153</v>
      </c>
      <c r="C229" s="10" t="s">
        <v>51</v>
      </c>
      <c r="D229" s="18" t="s">
        <v>411</v>
      </c>
      <c r="E229" s="11">
        <v>35</v>
      </c>
      <c r="F229" s="12">
        <v>45768</v>
      </c>
      <c r="G229" s="13" t="s">
        <v>426</v>
      </c>
      <c r="H229" s="14" t="s">
        <v>427</v>
      </c>
      <c r="I229" s="15">
        <v>13835906370</v>
      </c>
      <c r="J229" s="1" vm="1" t="e">
        <f>_xlfn._xlws.FILTER(辅助信息!D:D,辅助信息!G:G=G229)</f>
        <v>#VALUE!</v>
      </c>
    </row>
    <row r="230" hidden="1" spans="1:10">
      <c r="A230" s="16" t="s">
        <v>413</v>
      </c>
      <c r="B230" s="9" t="s">
        <v>116</v>
      </c>
      <c r="C230" s="10" t="s">
        <v>27</v>
      </c>
      <c r="D230" s="18" t="s">
        <v>411</v>
      </c>
      <c r="E230" s="11">
        <v>6</v>
      </c>
      <c r="F230" s="12">
        <v>45768</v>
      </c>
      <c r="G230" s="13" t="s">
        <v>217</v>
      </c>
      <c r="H230" s="14" t="s">
        <v>218</v>
      </c>
      <c r="I230" s="15">
        <v>15108211617</v>
      </c>
      <c r="J230" s="1" t="str">
        <f>_xlfn._xlws.FILTER(辅助信息!D:D,辅助信息!G:G=G230)</f>
        <v>商投建工达州中医药科技园</v>
      </c>
    </row>
    <row r="231" hidden="1" spans="1:10">
      <c r="A231" s="16" t="s">
        <v>413</v>
      </c>
      <c r="B231" s="9" t="s">
        <v>116</v>
      </c>
      <c r="C231" s="10" t="s">
        <v>32</v>
      </c>
      <c r="D231" s="18" t="s">
        <v>411</v>
      </c>
      <c r="E231" s="11">
        <v>9</v>
      </c>
      <c r="F231" s="12">
        <v>45768</v>
      </c>
      <c r="G231" s="13" t="s">
        <v>217</v>
      </c>
      <c r="H231" s="14" t="s">
        <v>218</v>
      </c>
      <c r="I231" s="15">
        <v>15108211617</v>
      </c>
      <c r="J231" s="1" t="str">
        <f>_xlfn._xlws.FILTER(辅助信息!D:D,辅助信息!G:G=G231)</f>
        <v>商投建工达州中医药科技园</v>
      </c>
    </row>
    <row r="232" hidden="1" spans="1:10">
      <c r="A232" s="16" t="s">
        <v>413</v>
      </c>
      <c r="B232" s="9" t="s">
        <v>116</v>
      </c>
      <c r="C232" s="10" t="s">
        <v>33</v>
      </c>
      <c r="D232" s="18" t="s">
        <v>411</v>
      </c>
      <c r="E232" s="11">
        <v>18</v>
      </c>
      <c r="F232" s="12">
        <v>45768</v>
      </c>
      <c r="G232" s="13" t="s">
        <v>217</v>
      </c>
      <c r="H232" s="14" t="s">
        <v>218</v>
      </c>
      <c r="I232" s="15">
        <v>15108211617</v>
      </c>
      <c r="J232" s="1" t="str">
        <f>_xlfn._xlws.FILTER(辅助信息!D:D,辅助信息!G:G=G232)</f>
        <v>商投建工达州中医药科技园</v>
      </c>
    </row>
    <row r="233" hidden="1" spans="1:10">
      <c r="A233" s="16" t="s">
        <v>413</v>
      </c>
      <c r="B233" s="9" t="s">
        <v>116</v>
      </c>
      <c r="C233" s="10" t="s">
        <v>28</v>
      </c>
      <c r="D233" s="18" t="s">
        <v>411</v>
      </c>
      <c r="E233" s="11">
        <v>20</v>
      </c>
      <c r="F233" s="12">
        <v>45768</v>
      </c>
      <c r="G233" s="13" t="s">
        <v>217</v>
      </c>
      <c r="H233" s="14" t="s">
        <v>218</v>
      </c>
      <c r="I233" s="15">
        <v>15108211617</v>
      </c>
      <c r="J233" s="1" t="str">
        <f>_xlfn._xlws.FILTER(辅助信息!D:D,辅助信息!G:G=G233)</f>
        <v>商投建工达州中医药科技园</v>
      </c>
    </row>
    <row r="234" hidden="1" spans="1:10">
      <c r="A234" s="16" t="s">
        <v>413</v>
      </c>
      <c r="B234" s="9" t="s">
        <v>116</v>
      </c>
      <c r="C234" s="10" t="s">
        <v>18</v>
      </c>
      <c r="D234" s="18" t="s">
        <v>411</v>
      </c>
      <c r="E234" s="11">
        <v>18</v>
      </c>
      <c r="F234" s="12">
        <v>45768</v>
      </c>
      <c r="G234" s="13" t="s">
        <v>217</v>
      </c>
      <c r="H234" s="14" t="s">
        <v>218</v>
      </c>
      <c r="I234" s="15">
        <v>15108211617</v>
      </c>
      <c r="J234" s="1" t="str">
        <f>_xlfn._xlws.FILTER(辅助信息!D:D,辅助信息!G:G=G234)</f>
        <v>商投建工达州中医药科技园</v>
      </c>
    </row>
    <row r="235" hidden="1" spans="1:10">
      <c r="A235" s="16" t="s">
        <v>410</v>
      </c>
      <c r="B235" s="9" t="s">
        <v>119</v>
      </c>
      <c r="C235" s="10" t="s">
        <v>40</v>
      </c>
      <c r="D235" s="18" t="s">
        <v>411</v>
      </c>
      <c r="E235" s="11">
        <v>4</v>
      </c>
      <c r="F235" s="12">
        <v>45768</v>
      </c>
      <c r="G235" s="13" t="s">
        <v>188</v>
      </c>
      <c r="H235" s="14" t="s">
        <v>189</v>
      </c>
      <c r="I235" s="15">
        <v>13458642015</v>
      </c>
      <c r="J235" s="1" t="str">
        <f>_xlfn._xlws.FILTER(辅助信息!D:D,辅助信息!G:G=G235)</f>
        <v>华西萌海-科创农业生态谷</v>
      </c>
    </row>
    <row r="236" hidden="1" spans="1:10">
      <c r="A236" s="16" t="s">
        <v>410</v>
      </c>
      <c r="B236" s="9" t="s">
        <v>119</v>
      </c>
      <c r="C236" s="10" t="s">
        <v>41</v>
      </c>
      <c r="D236" s="18" t="s">
        <v>411</v>
      </c>
      <c r="E236" s="11">
        <v>4</v>
      </c>
      <c r="F236" s="12">
        <v>45768</v>
      </c>
      <c r="G236" s="13" t="s">
        <v>188</v>
      </c>
      <c r="H236" s="14" t="s">
        <v>189</v>
      </c>
      <c r="I236" s="15">
        <v>13458642015</v>
      </c>
      <c r="J236" s="1" t="str">
        <f>_xlfn._xlws.FILTER(辅助信息!D:D,辅助信息!G:G=G236)</f>
        <v>华西萌海-科创农业生态谷</v>
      </c>
    </row>
    <row r="237" hidden="1" spans="1:10">
      <c r="A237" s="16" t="s">
        <v>410</v>
      </c>
      <c r="B237" s="9" t="s">
        <v>119</v>
      </c>
      <c r="C237" s="10" t="s">
        <v>26</v>
      </c>
      <c r="D237" s="18" t="s">
        <v>411</v>
      </c>
      <c r="E237" s="11">
        <v>8</v>
      </c>
      <c r="F237" s="12">
        <v>45768</v>
      </c>
      <c r="G237" s="13" t="s">
        <v>188</v>
      </c>
      <c r="H237" s="14" t="s">
        <v>189</v>
      </c>
      <c r="I237" s="15">
        <v>13458642015</v>
      </c>
      <c r="J237" s="1" t="str">
        <f>_xlfn._xlws.FILTER(辅助信息!D:D,辅助信息!G:G=G237)</f>
        <v>华西萌海-科创农业生态谷</v>
      </c>
    </row>
    <row r="238" hidden="1" spans="1:10">
      <c r="A238" s="16" t="s">
        <v>410</v>
      </c>
      <c r="B238" s="9" t="s">
        <v>116</v>
      </c>
      <c r="C238" s="10" t="s">
        <v>27</v>
      </c>
      <c r="D238" s="18" t="s">
        <v>411</v>
      </c>
      <c r="E238" s="11">
        <v>6</v>
      </c>
      <c r="F238" s="12">
        <v>45768</v>
      </c>
      <c r="G238" s="13" t="s">
        <v>188</v>
      </c>
      <c r="H238" s="14" t="s">
        <v>189</v>
      </c>
      <c r="I238" s="15">
        <v>13458642015</v>
      </c>
      <c r="J238" s="1" t="str">
        <f>_xlfn._xlws.FILTER(辅助信息!D:D,辅助信息!G:G=G238)</f>
        <v>华西萌海-科创农业生态谷</v>
      </c>
    </row>
    <row r="239" hidden="1" spans="1:10">
      <c r="A239" s="16" t="s">
        <v>410</v>
      </c>
      <c r="B239" s="9" t="s">
        <v>116</v>
      </c>
      <c r="C239" s="10" t="s">
        <v>46</v>
      </c>
      <c r="D239" s="18" t="s">
        <v>411</v>
      </c>
      <c r="E239" s="11">
        <v>20</v>
      </c>
      <c r="F239" s="12">
        <v>45768</v>
      </c>
      <c r="G239" s="13" t="s">
        <v>188</v>
      </c>
      <c r="H239" s="14" t="s">
        <v>189</v>
      </c>
      <c r="I239" s="15">
        <v>13458642015</v>
      </c>
      <c r="J239" s="1" t="str">
        <f>_xlfn._xlws.FILTER(辅助信息!D:D,辅助信息!G:G=G239)</f>
        <v>华西萌海-科创农业生态谷</v>
      </c>
    </row>
    <row r="240" hidden="1" spans="1:10">
      <c r="A240" s="16" t="s">
        <v>410</v>
      </c>
      <c r="B240" s="9" t="s">
        <v>116</v>
      </c>
      <c r="C240" s="10" t="s">
        <v>22</v>
      </c>
      <c r="D240" s="18" t="s">
        <v>411</v>
      </c>
      <c r="E240" s="11">
        <v>25</v>
      </c>
      <c r="F240" s="12">
        <v>45768</v>
      </c>
      <c r="G240" s="13" t="s">
        <v>188</v>
      </c>
      <c r="H240" s="14" t="s">
        <v>189</v>
      </c>
      <c r="I240" s="15">
        <v>13458642015</v>
      </c>
      <c r="J240" s="1" t="str">
        <f>_xlfn._xlws.FILTER(辅助信息!D:D,辅助信息!G:G=G240)</f>
        <v>华西萌海-科创农业生态谷</v>
      </c>
    </row>
    <row r="241" hidden="1" spans="1:10">
      <c r="A241" s="16" t="s">
        <v>410</v>
      </c>
      <c r="B241" s="9" t="s">
        <v>119</v>
      </c>
      <c r="C241" s="10" t="s">
        <v>41</v>
      </c>
      <c r="D241" s="18" t="s">
        <v>411</v>
      </c>
      <c r="E241" s="11">
        <v>5</v>
      </c>
      <c r="F241" s="12">
        <v>45768</v>
      </c>
      <c r="G241" s="13" t="s">
        <v>454</v>
      </c>
      <c r="H241" s="14" t="s">
        <v>455</v>
      </c>
      <c r="I241" s="15" t="s">
        <v>456</v>
      </c>
      <c r="J241" s="1" vm="1" t="e">
        <f>_xlfn._xlws.FILTER(辅助信息!D:D,辅助信息!G:G=G241)</f>
        <v>#VALUE!</v>
      </c>
    </row>
    <row r="242" hidden="1" spans="1:10">
      <c r="A242" s="16" t="s">
        <v>410</v>
      </c>
      <c r="B242" s="9" t="s">
        <v>116</v>
      </c>
      <c r="C242" s="10" t="s">
        <v>30</v>
      </c>
      <c r="D242" s="18" t="s">
        <v>411</v>
      </c>
      <c r="E242" s="11">
        <v>30</v>
      </c>
      <c r="F242" s="12">
        <v>45768</v>
      </c>
      <c r="G242" s="13" t="s">
        <v>454</v>
      </c>
      <c r="H242" s="14" t="s">
        <v>455</v>
      </c>
      <c r="I242" s="15" t="s">
        <v>456</v>
      </c>
      <c r="J242" s="1" vm="1" t="e">
        <f>_xlfn._xlws.FILTER(辅助信息!D:D,辅助信息!G:G=G242)</f>
        <v>#VALUE!</v>
      </c>
    </row>
    <row r="243" hidden="1" spans="1:10">
      <c r="A243" s="16" t="s">
        <v>401</v>
      </c>
      <c r="B243" s="9" t="s">
        <v>116</v>
      </c>
      <c r="C243" s="10" t="s">
        <v>19</v>
      </c>
      <c r="D243" s="8" t="s">
        <v>411</v>
      </c>
      <c r="E243" s="11">
        <v>15</v>
      </c>
      <c r="F243" s="12">
        <v>45768</v>
      </c>
      <c r="G243" s="13" t="s">
        <v>310</v>
      </c>
      <c r="H243" s="14" t="s">
        <v>311</v>
      </c>
      <c r="I243" s="15">
        <v>18302833536</v>
      </c>
      <c r="J243" s="1" t="str">
        <f>_xlfn._xlws.FILTER(辅助信息!D:D,辅助信息!G:G=G243)</f>
        <v>五冶达州国道542项目</v>
      </c>
    </row>
    <row r="244" hidden="1" spans="1:10">
      <c r="A244" s="16" t="s">
        <v>401</v>
      </c>
      <c r="B244" s="9" t="s">
        <v>116</v>
      </c>
      <c r="C244" s="10" t="s">
        <v>32</v>
      </c>
      <c r="D244" s="8" t="s">
        <v>411</v>
      </c>
      <c r="E244" s="11">
        <v>6</v>
      </c>
      <c r="F244" s="12">
        <v>45768</v>
      </c>
      <c r="G244" s="13" t="s">
        <v>310</v>
      </c>
      <c r="H244" s="14" t="s">
        <v>311</v>
      </c>
      <c r="I244" s="15">
        <v>18302833536</v>
      </c>
      <c r="J244" s="1" t="str">
        <f>_xlfn._xlws.FILTER(辅助信息!D:D,辅助信息!G:G=G244)</f>
        <v>五冶达州国道542项目</v>
      </c>
    </row>
    <row r="245" hidden="1" spans="1:10">
      <c r="A245" s="16" t="s">
        <v>401</v>
      </c>
      <c r="B245" s="9" t="s">
        <v>116</v>
      </c>
      <c r="C245" s="10" t="s">
        <v>28</v>
      </c>
      <c r="D245" s="8" t="s">
        <v>411</v>
      </c>
      <c r="E245" s="11">
        <v>6</v>
      </c>
      <c r="F245" s="12">
        <v>45768</v>
      </c>
      <c r="G245" s="13" t="s">
        <v>310</v>
      </c>
      <c r="H245" s="14" t="s">
        <v>311</v>
      </c>
      <c r="I245" s="15">
        <v>18302833536</v>
      </c>
      <c r="J245" s="1" t="str">
        <f>_xlfn._xlws.FILTER(辅助信息!D:D,辅助信息!G:G=G245)</f>
        <v>五冶达州国道542项目</v>
      </c>
    </row>
    <row r="246" hidden="1" spans="1:10">
      <c r="A246" s="16" t="s">
        <v>401</v>
      </c>
      <c r="B246" s="9" t="s">
        <v>116</v>
      </c>
      <c r="C246" s="10" t="s">
        <v>52</v>
      </c>
      <c r="D246" s="8" t="s">
        <v>411</v>
      </c>
      <c r="E246" s="11">
        <v>27</v>
      </c>
      <c r="F246" s="12">
        <v>45768</v>
      </c>
      <c r="G246" s="13" t="s">
        <v>310</v>
      </c>
      <c r="H246" s="14" t="s">
        <v>311</v>
      </c>
      <c r="I246" s="15">
        <v>18302833536</v>
      </c>
      <c r="J246" s="1" t="str">
        <f>_xlfn._xlws.FILTER(辅助信息!D:D,辅助信息!G:G=G246)</f>
        <v>五冶达州国道542项目</v>
      </c>
    </row>
    <row r="247" hidden="1" spans="1:10">
      <c r="A247" s="16" t="s">
        <v>402</v>
      </c>
      <c r="B247" s="9" t="s">
        <v>116</v>
      </c>
      <c r="C247" s="10" t="s">
        <v>19</v>
      </c>
      <c r="D247" s="8" t="s">
        <v>411</v>
      </c>
      <c r="E247" s="11">
        <v>8</v>
      </c>
      <c r="F247" s="12">
        <v>45769</v>
      </c>
      <c r="G247" s="13" t="s">
        <v>176</v>
      </c>
      <c r="H247" s="14" t="s">
        <v>177</v>
      </c>
      <c r="I247" s="15">
        <v>15884666220</v>
      </c>
      <c r="J247" s="1" t="str">
        <f>_xlfn._xlws.FILTER(辅助信息!D:D,辅助信息!G:G=G247)</f>
        <v>华西简阳西城嘉苑</v>
      </c>
    </row>
    <row r="248" hidden="1" spans="1:10">
      <c r="A248" s="16" t="s">
        <v>402</v>
      </c>
      <c r="B248" s="9" t="s">
        <v>116</v>
      </c>
      <c r="C248" s="10" t="s">
        <v>32</v>
      </c>
      <c r="D248" s="8" t="s">
        <v>411</v>
      </c>
      <c r="E248" s="11">
        <v>15</v>
      </c>
      <c r="F248" s="12">
        <v>45769</v>
      </c>
      <c r="G248" s="13" t="s">
        <v>176</v>
      </c>
      <c r="H248" s="14" t="s">
        <v>177</v>
      </c>
      <c r="I248" s="15">
        <v>15884666220</v>
      </c>
      <c r="J248" s="1" t="str">
        <f>_xlfn._xlws.FILTER(辅助信息!D:D,辅助信息!G:G=G248)</f>
        <v>华西简阳西城嘉苑</v>
      </c>
    </row>
    <row r="249" hidden="1" spans="1:10">
      <c r="A249" s="16" t="s">
        <v>402</v>
      </c>
      <c r="B249" s="9" t="s">
        <v>116</v>
      </c>
      <c r="C249" s="10" t="s">
        <v>30</v>
      </c>
      <c r="D249" s="8" t="s">
        <v>411</v>
      </c>
      <c r="E249" s="11">
        <v>18</v>
      </c>
      <c r="F249" s="12">
        <v>45769</v>
      </c>
      <c r="G249" s="13" t="s">
        <v>176</v>
      </c>
      <c r="H249" s="14" t="s">
        <v>177</v>
      </c>
      <c r="I249" s="15">
        <v>15884666220</v>
      </c>
      <c r="J249" s="1" t="str">
        <f>_xlfn._xlws.FILTER(辅助信息!D:D,辅助信息!G:G=G249)</f>
        <v>华西简阳西城嘉苑</v>
      </c>
    </row>
    <row r="250" hidden="1" spans="1:10">
      <c r="A250" s="16" t="s">
        <v>402</v>
      </c>
      <c r="B250" s="9" t="s">
        <v>116</v>
      </c>
      <c r="C250" s="10" t="s">
        <v>33</v>
      </c>
      <c r="D250" s="8" t="s">
        <v>411</v>
      </c>
      <c r="E250" s="11">
        <v>8</v>
      </c>
      <c r="F250" s="12">
        <v>45769</v>
      </c>
      <c r="G250" s="13" t="s">
        <v>176</v>
      </c>
      <c r="H250" s="14" t="s">
        <v>177</v>
      </c>
      <c r="I250" s="15">
        <v>15884666220</v>
      </c>
      <c r="J250" s="1" t="str">
        <f>_xlfn._xlws.FILTER(辅助信息!D:D,辅助信息!G:G=G250)</f>
        <v>华西简阳西城嘉苑</v>
      </c>
    </row>
    <row r="251" hidden="1" spans="1:10">
      <c r="A251" s="16" t="s">
        <v>402</v>
      </c>
      <c r="B251" s="9" t="s">
        <v>116</v>
      </c>
      <c r="C251" s="10" t="s">
        <v>28</v>
      </c>
      <c r="D251" s="8" t="s">
        <v>411</v>
      </c>
      <c r="E251" s="11">
        <v>7</v>
      </c>
      <c r="F251" s="12">
        <v>45769</v>
      </c>
      <c r="G251" s="13" t="s">
        <v>176</v>
      </c>
      <c r="H251" s="14" t="s">
        <v>177</v>
      </c>
      <c r="I251" s="15">
        <v>15884666220</v>
      </c>
      <c r="J251" s="1" t="str">
        <f>_xlfn._xlws.FILTER(辅助信息!D:D,辅助信息!G:G=G251)</f>
        <v>华西简阳西城嘉苑</v>
      </c>
    </row>
    <row r="252" hidden="1" spans="1:10">
      <c r="A252" s="16" t="s">
        <v>402</v>
      </c>
      <c r="B252" s="9" t="s">
        <v>116</v>
      </c>
      <c r="C252" s="10" t="s">
        <v>18</v>
      </c>
      <c r="D252" s="8" t="s">
        <v>411</v>
      </c>
      <c r="E252" s="11">
        <v>15</v>
      </c>
      <c r="F252" s="12">
        <v>45769</v>
      </c>
      <c r="G252" s="13" t="s">
        <v>176</v>
      </c>
      <c r="H252" s="14" t="s">
        <v>177</v>
      </c>
      <c r="I252" s="15">
        <v>15884666220</v>
      </c>
      <c r="J252" s="1" t="str">
        <f>_xlfn._xlws.FILTER(辅助信息!D:D,辅助信息!G:G=G252)</f>
        <v>华西简阳西城嘉苑</v>
      </c>
    </row>
    <row r="253" hidden="1" spans="1:10">
      <c r="A253" s="16" t="s">
        <v>410</v>
      </c>
      <c r="B253" s="9" t="s">
        <v>153</v>
      </c>
      <c r="C253" s="10" t="s">
        <v>53</v>
      </c>
      <c r="D253" s="8" t="s">
        <v>411</v>
      </c>
      <c r="E253" s="11">
        <v>2</v>
      </c>
      <c r="F253" s="12">
        <v>45770</v>
      </c>
      <c r="G253" s="13" t="s">
        <v>176</v>
      </c>
      <c r="H253" s="14" t="s">
        <v>177</v>
      </c>
      <c r="I253" s="15">
        <v>15884666220</v>
      </c>
      <c r="J253" s="1" t="str">
        <f>_xlfn._xlws.FILTER(辅助信息!D:D,辅助信息!G:G=G253)</f>
        <v>华西简阳西城嘉苑</v>
      </c>
    </row>
    <row r="254" hidden="1" spans="1:10">
      <c r="A254" s="16" t="s">
        <v>410</v>
      </c>
      <c r="B254" s="9" t="s">
        <v>119</v>
      </c>
      <c r="C254" s="10" t="s">
        <v>40</v>
      </c>
      <c r="D254" s="8" t="s">
        <v>411</v>
      </c>
      <c r="E254" s="11">
        <v>5</v>
      </c>
      <c r="F254" s="12">
        <v>45770</v>
      </c>
      <c r="G254" s="13" t="s">
        <v>176</v>
      </c>
      <c r="H254" s="14" t="s">
        <v>177</v>
      </c>
      <c r="I254" s="15">
        <v>15884666220</v>
      </c>
      <c r="J254" s="1" t="str">
        <f>_xlfn._xlws.FILTER(辅助信息!D:D,辅助信息!G:G=G254)</f>
        <v>华西简阳西城嘉苑</v>
      </c>
    </row>
    <row r="255" hidden="1" spans="1:10">
      <c r="A255" s="16" t="s">
        <v>410</v>
      </c>
      <c r="B255" s="9" t="s">
        <v>119</v>
      </c>
      <c r="C255" s="10" t="s">
        <v>41</v>
      </c>
      <c r="D255" s="8" t="s">
        <v>411</v>
      </c>
      <c r="E255" s="11">
        <v>8</v>
      </c>
      <c r="F255" s="12">
        <v>45770</v>
      </c>
      <c r="G255" s="13" t="s">
        <v>176</v>
      </c>
      <c r="H255" s="14" t="s">
        <v>177</v>
      </c>
      <c r="I255" s="15">
        <v>15884666220</v>
      </c>
      <c r="J255" s="1" t="str">
        <f>_xlfn._xlws.FILTER(辅助信息!D:D,辅助信息!G:G=G255)</f>
        <v>华西简阳西城嘉苑</v>
      </c>
    </row>
    <row r="256" hidden="1" spans="1:10">
      <c r="A256" s="16" t="s">
        <v>410</v>
      </c>
      <c r="B256" s="9" t="s">
        <v>116</v>
      </c>
      <c r="C256" s="10" t="s">
        <v>33</v>
      </c>
      <c r="D256" s="8" t="s">
        <v>411</v>
      </c>
      <c r="E256" s="11">
        <v>22</v>
      </c>
      <c r="F256" s="12">
        <v>45770</v>
      </c>
      <c r="G256" s="13" t="s">
        <v>176</v>
      </c>
      <c r="H256" s="14" t="s">
        <v>177</v>
      </c>
      <c r="I256" s="15">
        <v>15884666220</v>
      </c>
      <c r="J256" s="1" t="str">
        <f>_xlfn._xlws.FILTER(辅助信息!D:D,辅助信息!G:G=G256)</f>
        <v>华西简阳西城嘉苑</v>
      </c>
    </row>
    <row r="257" hidden="1" spans="1:10">
      <c r="A257" s="16" t="s">
        <v>410</v>
      </c>
      <c r="B257" s="9" t="s">
        <v>119</v>
      </c>
      <c r="C257" s="10" t="s">
        <v>49</v>
      </c>
      <c r="D257" s="8" t="s">
        <v>411</v>
      </c>
      <c r="E257" s="11">
        <v>2</v>
      </c>
      <c r="F257" s="12">
        <v>45770</v>
      </c>
      <c r="G257" s="13" t="s">
        <v>217</v>
      </c>
      <c r="H257" s="14" t="s">
        <v>218</v>
      </c>
      <c r="I257" s="15">
        <v>15108211617</v>
      </c>
      <c r="J257" s="1" t="str">
        <f>_xlfn._xlws.FILTER(辅助信息!D:D,辅助信息!G:G=G257)</f>
        <v>商投建工达州中医药科技园</v>
      </c>
    </row>
    <row r="258" hidden="1" spans="1:10">
      <c r="A258" s="16" t="s">
        <v>410</v>
      </c>
      <c r="B258" s="9" t="s">
        <v>119</v>
      </c>
      <c r="C258" s="10" t="s">
        <v>40</v>
      </c>
      <c r="D258" s="8" t="s">
        <v>411</v>
      </c>
      <c r="E258" s="11">
        <v>8</v>
      </c>
      <c r="F258" s="12">
        <v>45770</v>
      </c>
      <c r="G258" s="13" t="s">
        <v>217</v>
      </c>
      <c r="H258" s="14" t="s">
        <v>218</v>
      </c>
      <c r="I258" s="15">
        <v>15108211617</v>
      </c>
      <c r="J258" s="1" t="str">
        <f>_xlfn._xlws.FILTER(辅助信息!D:D,辅助信息!G:G=G258)</f>
        <v>商投建工达州中医药科技园</v>
      </c>
    </row>
    <row r="259" hidden="1" spans="1:10">
      <c r="A259" s="16" t="s">
        <v>410</v>
      </c>
      <c r="B259" s="9" t="s">
        <v>119</v>
      </c>
      <c r="C259" s="10" t="s">
        <v>41</v>
      </c>
      <c r="D259" s="8" t="s">
        <v>411</v>
      </c>
      <c r="E259" s="11">
        <v>8</v>
      </c>
      <c r="F259" s="12">
        <v>45770</v>
      </c>
      <c r="G259" s="13" t="s">
        <v>217</v>
      </c>
      <c r="H259" s="14" t="s">
        <v>218</v>
      </c>
      <c r="I259" s="15">
        <v>15108211617</v>
      </c>
      <c r="J259" s="1" t="str">
        <f>_xlfn._xlws.FILTER(辅助信息!D:D,辅助信息!G:G=G259)</f>
        <v>商投建工达州中医药科技园</v>
      </c>
    </row>
    <row r="260" hidden="1" spans="1:10">
      <c r="A260" s="16" t="s">
        <v>410</v>
      </c>
      <c r="B260" s="9" t="s">
        <v>116</v>
      </c>
      <c r="C260" s="10" t="s">
        <v>19</v>
      </c>
      <c r="D260" s="8" t="s">
        <v>411</v>
      </c>
      <c r="E260" s="11">
        <v>3</v>
      </c>
      <c r="F260" s="12">
        <v>45770</v>
      </c>
      <c r="G260" s="13" t="s">
        <v>217</v>
      </c>
      <c r="H260" s="14" t="s">
        <v>218</v>
      </c>
      <c r="I260" s="15">
        <v>15108211617</v>
      </c>
      <c r="J260" s="1" t="str">
        <f>_xlfn._xlws.FILTER(辅助信息!D:D,辅助信息!G:G=G260)</f>
        <v>商投建工达州中医药科技园</v>
      </c>
    </row>
    <row r="261" hidden="1" spans="1:10">
      <c r="A261" s="16" t="s">
        <v>410</v>
      </c>
      <c r="B261" s="9" t="s">
        <v>116</v>
      </c>
      <c r="C261" s="10" t="s">
        <v>30</v>
      </c>
      <c r="D261" s="8" t="s">
        <v>411</v>
      </c>
      <c r="E261" s="11">
        <v>7</v>
      </c>
      <c r="F261" s="12">
        <v>45770</v>
      </c>
      <c r="G261" s="13" t="s">
        <v>217</v>
      </c>
      <c r="H261" s="14" t="s">
        <v>218</v>
      </c>
      <c r="I261" s="15">
        <v>15108211617</v>
      </c>
      <c r="J261" s="1" t="str">
        <f>_xlfn._xlws.FILTER(辅助信息!D:D,辅助信息!G:G=G261)</f>
        <v>商投建工达州中医药科技园</v>
      </c>
    </row>
    <row r="262" hidden="1" spans="1:10">
      <c r="A262" s="16" t="s">
        <v>410</v>
      </c>
      <c r="B262" s="9" t="s">
        <v>116</v>
      </c>
      <c r="C262" s="10" t="s">
        <v>28</v>
      </c>
      <c r="D262" s="8" t="s">
        <v>411</v>
      </c>
      <c r="E262" s="11">
        <v>8</v>
      </c>
      <c r="F262" s="12">
        <v>45770</v>
      </c>
      <c r="G262" s="13" t="s">
        <v>217</v>
      </c>
      <c r="H262" s="14" t="s">
        <v>218</v>
      </c>
      <c r="I262" s="15">
        <v>15108211617</v>
      </c>
      <c r="J262" s="1" t="str">
        <f>_xlfn._xlws.FILTER(辅助信息!D:D,辅助信息!G:G=G262)</f>
        <v>商投建工达州中医药科技园</v>
      </c>
    </row>
    <row r="263" hidden="1" spans="1:10">
      <c r="A263" s="16" t="s">
        <v>402</v>
      </c>
      <c r="B263" s="9" t="s">
        <v>116</v>
      </c>
      <c r="C263" s="10" t="s">
        <v>32</v>
      </c>
      <c r="D263" s="8" t="s">
        <v>411</v>
      </c>
      <c r="E263" s="11">
        <v>35</v>
      </c>
      <c r="F263" s="12">
        <v>45770</v>
      </c>
      <c r="G263" s="13" t="s">
        <v>176</v>
      </c>
      <c r="H263" s="14" t="s">
        <v>177</v>
      </c>
      <c r="I263" s="15">
        <v>15884666220</v>
      </c>
      <c r="J263" s="1" t="str">
        <f>_xlfn._xlws.FILTER(辅助信息!D:D,辅助信息!G:G=G263)</f>
        <v>华西简阳西城嘉苑</v>
      </c>
    </row>
    <row r="264" hidden="1" spans="1:10">
      <c r="A264" s="16" t="s">
        <v>402</v>
      </c>
      <c r="B264" s="9" t="s">
        <v>116</v>
      </c>
      <c r="C264" s="10" t="s">
        <v>33</v>
      </c>
      <c r="D264" s="8" t="s">
        <v>411</v>
      </c>
      <c r="E264" s="11">
        <v>70</v>
      </c>
      <c r="F264" s="12">
        <v>45770</v>
      </c>
      <c r="G264" s="13" t="s">
        <v>176</v>
      </c>
      <c r="H264" s="14" t="s">
        <v>177</v>
      </c>
      <c r="I264" s="15">
        <v>15884666220</v>
      </c>
      <c r="J264" s="1" t="str">
        <f>_xlfn._xlws.FILTER(辅助信息!D:D,辅助信息!G:G=G264)</f>
        <v>华西简阳西城嘉苑</v>
      </c>
    </row>
    <row r="265" hidden="1" spans="1:10">
      <c r="A265" s="16" t="s">
        <v>402</v>
      </c>
      <c r="B265" s="9" t="s">
        <v>116</v>
      </c>
      <c r="C265" s="10" t="s">
        <v>32</v>
      </c>
      <c r="D265" s="8" t="s">
        <v>411</v>
      </c>
      <c r="E265" s="11">
        <v>35</v>
      </c>
      <c r="F265" s="12">
        <v>45770</v>
      </c>
      <c r="G265" s="13" t="s">
        <v>457</v>
      </c>
      <c r="H265" s="14" t="s">
        <v>394</v>
      </c>
      <c r="I265" s="15">
        <v>15924731822</v>
      </c>
      <c r="J265" s="1" vm="1" t="e">
        <f>_xlfn._xlws.FILTER(辅助信息!D:D,辅助信息!G:G=G265)</f>
        <v>#VALUE!</v>
      </c>
    </row>
    <row r="266" hidden="1" spans="1:10">
      <c r="A266" s="16" t="s">
        <v>402</v>
      </c>
      <c r="B266" s="9" t="s">
        <v>116</v>
      </c>
      <c r="C266" s="10" t="s">
        <v>90</v>
      </c>
      <c r="D266" s="8" t="s">
        <v>411</v>
      </c>
      <c r="E266" s="11">
        <v>70</v>
      </c>
      <c r="F266" s="12">
        <v>45770</v>
      </c>
      <c r="G266" s="13" t="s">
        <v>457</v>
      </c>
      <c r="H266" s="14" t="s">
        <v>394</v>
      </c>
      <c r="I266" s="15">
        <v>15924731822</v>
      </c>
      <c r="J266" s="1" vm="1" t="e">
        <f>_xlfn._xlws.FILTER(辅助信息!D:D,辅助信息!G:G=G266)</f>
        <v>#VALUE!</v>
      </c>
    </row>
    <row r="267" hidden="1" spans="1:10">
      <c r="A267" s="16" t="s">
        <v>402</v>
      </c>
      <c r="B267" s="9" t="s">
        <v>116</v>
      </c>
      <c r="C267" s="10" t="s">
        <v>130</v>
      </c>
      <c r="D267" s="8" t="s">
        <v>411</v>
      </c>
      <c r="E267" s="11">
        <v>35</v>
      </c>
      <c r="F267" s="12">
        <v>45770</v>
      </c>
      <c r="G267" s="13" t="s">
        <v>457</v>
      </c>
      <c r="H267" s="14" t="s">
        <v>394</v>
      </c>
      <c r="I267" s="15">
        <v>15924731822</v>
      </c>
      <c r="J267" s="1" vm="1" t="e">
        <f>_xlfn._xlws.FILTER(辅助信息!D:D,辅助信息!G:G=G267)</f>
        <v>#VALUE!</v>
      </c>
    </row>
    <row r="268" hidden="1" spans="1:10">
      <c r="A268" s="16" t="s">
        <v>402</v>
      </c>
      <c r="B268" s="9" t="s">
        <v>116</v>
      </c>
      <c r="C268" s="10" t="s">
        <v>130</v>
      </c>
      <c r="D268" s="8" t="s">
        <v>411</v>
      </c>
      <c r="E268" s="11">
        <v>105</v>
      </c>
      <c r="F268" s="12">
        <v>45770</v>
      </c>
      <c r="G268" s="13" t="s">
        <v>458</v>
      </c>
      <c r="H268" s="14" t="s">
        <v>394</v>
      </c>
      <c r="I268" s="15">
        <v>15924731822</v>
      </c>
      <c r="J268" s="1" t="str">
        <f>_xlfn._xlws.FILTER(辅助信息!D:D,辅助信息!G:G=G268)</f>
        <v>宜宾兴港三江新区长江工业园建设项目</v>
      </c>
    </row>
    <row r="269" hidden="1" spans="1:10">
      <c r="A269" s="16" t="s">
        <v>402</v>
      </c>
      <c r="B269" s="9" t="s">
        <v>116</v>
      </c>
      <c r="C269" s="10" t="s">
        <v>76</v>
      </c>
      <c r="D269" s="8" t="s">
        <v>411</v>
      </c>
      <c r="E269" s="19">
        <v>12</v>
      </c>
      <c r="F269" s="12">
        <v>45770</v>
      </c>
      <c r="G269" s="13" t="s">
        <v>459</v>
      </c>
      <c r="H269" s="14" t="s">
        <v>394</v>
      </c>
      <c r="I269" s="15">
        <v>15924731822</v>
      </c>
      <c r="J269" s="1" t="str">
        <f>_xlfn._xlws.FILTER(辅助信息!D:D,辅助信息!G:G=G269)</f>
        <v>宜宾兴港三江新区长江工业园建设项目</v>
      </c>
    </row>
    <row r="270" hidden="1" spans="1:10">
      <c r="A270" s="16" t="s">
        <v>402</v>
      </c>
      <c r="B270" s="9" t="s">
        <v>116</v>
      </c>
      <c r="C270" s="10" t="s">
        <v>133</v>
      </c>
      <c r="D270" s="8" t="s">
        <v>411</v>
      </c>
      <c r="E270" s="11">
        <v>75</v>
      </c>
      <c r="F270" s="12">
        <v>45770</v>
      </c>
      <c r="G270" s="13" t="s">
        <v>459</v>
      </c>
      <c r="H270" s="14" t="s">
        <v>394</v>
      </c>
      <c r="I270" s="15">
        <v>15924731822</v>
      </c>
      <c r="J270" s="1" t="str">
        <f>_xlfn._xlws.FILTER(辅助信息!D:D,辅助信息!G:G=G270)</f>
        <v>宜宾兴港三江新区长江工业园建设项目</v>
      </c>
    </row>
    <row r="271" hidden="1" spans="1:10">
      <c r="A271" s="16" t="s">
        <v>402</v>
      </c>
      <c r="B271" s="9" t="s">
        <v>116</v>
      </c>
      <c r="C271" s="10" t="s">
        <v>91</v>
      </c>
      <c r="D271" s="8" t="s">
        <v>411</v>
      </c>
      <c r="E271" s="11">
        <v>18</v>
      </c>
      <c r="F271" s="12">
        <v>45770</v>
      </c>
      <c r="G271" s="13" t="s">
        <v>459</v>
      </c>
      <c r="H271" s="14" t="s">
        <v>394</v>
      </c>
      <c r="I271" s="15">
        <v>15924731822</v>
      </c>
      <c r="J271" s="1" t="str">
        <f>_xlfn._xlws.FILTER(辅助信息!D:D,辅助信息!G:G=G271)</f>
        <v>宜宾兴港三江新区长江工业园建设项目</v>
      </c>
    </row>
    <row r="272" hidden="1" spans="1:10">
      <c r="A272" s="16" t="s">
        <v>403</v>
      </c>
      <c r="B272" s="9" t="s">
        <v>119</v>
      </c>
      <c r="C272" s="10" t="s">
        <v>40</v>
      </c>
      <c r="D272" s="8" t="s">
        <v>411</v>
      </c>
      <c r="E272" s="11">
        <v>24</v>
      </c>
      <c r="F272" s="12">
        <v>45770</v>
      </c>
      <c r="G272" s="13" t="s">
        <v>247</v>
      </c>
      <c r="H272" s="14" t="s">
        <v>248</v>
      </c>
      <c r="I272" s="15">
        <v>15692885305</v>
      </c>
      <c r="J272" s="1" t="str">
        <f>_xlfn._xlws.FILTER(辅助信息!D:D,辅助信息!G:G=G272)</f>
        <v>四川商建
射洪城乡一体化项目</v>
      </c>
    </row>
    <row r="273" hidden="1" spans="1:10">
      <c r="A273" s="16" t="s">
        <v>403</v>
      </c>
      <c r="B273" s="9" t="s">
        <v>119</v>
      </c>
      <c r="C273" s="10" t="s">
        <v>41</v>
      </c>
      <c r="D273" s="8" t="s">
        <v>411</v>
      </c>
      <c r="E273" s="11">
        <v>8</v>
      </c>
      <c r="F273" s="12">
        <v>45770</v>
      </c>
      <c r="G273" s="13" t="s">
        <v>247</v>
      </c>
      <c r="H273" s="14" t="s">
        <v>248</v>
      </c>
      <c r="I273" s="15">
        <v>15692885305</v>
      </c>
      <c r="J273" s="1" t="str">
        <f>_xlfn._xlws.FILTER(辅助信息!D:D,辅助信息!G:G=G273)</f>
        <v>四川商建
射洪城乡一体化项目</v>
      </c>
    </row>
    <row r="274" hidden="1" spans="1:10">
      <c r="A274" s="16" t="s">
        <v>403</v>
      </c>
      <c r="B274" s="9" t="s">
        <v>116</v>
      </c>
      <c r="C274" s="10" t="s">
        <v>32</v>
      </c>
      <c r="D274" s="8" t="s">
        <v>411</v>
      </c>
      <c r="E274" s="11">
        <v>70</v>
      </c>
      <c r="F274" s="12">
        <v>45770</v>
      </c>
      <c r="G274" s="13" t="s">
        <v>247</v>
      </c>
      <c r="H274" s="14" t="s">
        <v>248</v>
      </c>
      <c r="I274" s="15">
        <v>15692885305</v>
      </c>
      <c r="J274" s="1" t="str">
        <f>_xlfn._xlws.FILTER(辅助信息!D:D,辅助信息!G:G=G274)</f>
        <v>四川商建
射洪城乡一体化项目</v>
      </c>
    </row>
    <row r="275" hidden="1" spans="1:10">
      <c r="A275" s="16" t="s">
        <v>403</v>
      </c>
      <c r="B275" s="9" t="s">
        <v>116</v>
      </c>
      <c r="C275" s="10" t="s">
        <v>30</v>
      </c>
      <c r="D275" s="8" t="s">
        <v>411</v>
      </c>
      <c r="E275" s="11">
        <v>10</v>
      </c>
      <c r="F275" s="12">
        <v>45770</v>
      </c>
      <c r="G275" s="13" t="s">
        <v>247</v>
      </c>
      <c r="H275" s="14" t="s">
        <v>248</v>
      </c>
      <c r="I275" s="15">
        <v>15692885305</v>
      </c>
      <c r="J275" s="1" t="str">
        <f>_xlfn._xlws.FILTER(辅助信息!D:D,辅助信息!G:G=G275)</f>
        <v>四川商建
射洪城乡一体化项目</v>
      </c>
    </row>
    <row r="276" hidden="1" spans="1:10">
      <c r="A276" s="16" t="s">
        <v>403</v>
      </c>
      <c r="B276" s="9" t="s">
        <v>116</v>
      </c>
      <c r="C276" s="10" t="s">
        <v>28</v>
      </c>
      <c r="D276" s="8" t="s">
        <v>411</v>
      </c>
      <c r="E276" s="11">
        <v>24</v>
      </c>
      <c r="F276" s="12">
        <v>45770</v>
      </c>
      <c r="G276" s="13" t="s">
        <v>247</v>
      </c>
      <c r="H276" s="14" t="s">
        <v>248</v>
      </c>
      <c r="I276" s="15">
        <v>15692885305</v>
      </c>
      <c r="J276" s="1" t="str">
        <f>_xlfn._xlws.FILTER(辅助信息!D:D,辅助信息!G:G=G276)</f>
        <v>四川商建
射洪城乡一体化项目</v>
      </c>
    </row>
    <row r="277" hidden="1" spans="1:10">
      <c r="A277" s="20" t="s">
        <v>401</v>
      </c>
      <c r="B277" s="21" t="s">
        <v>116</v>
      </c>
      <c r="C277" s="22" t="s">
        <v>27</v>
      </c>
      <c r="D277" s="23" t="s">
        <v>411</v>
      </c>
      <c r="E277" s="24">
        <v>35</v>
      </c>
      <c r="F277" s="25">
        <v>45771</v>
      </c>
      <c r="G277" s="26" t="s">
        <v>420</v>
      </c>
      <c r="H277" s="27" t="s">
        <v>378</v>
      </c>
      <c r="I277" s="28">
        <v>13908143055</v>
      </c>
      <c r="J277" s="1" t="str">
        <f>_xlfn._xlws.FILTER(辅助信息!D:D,辅助信息!G:G=G277)</f>
        <v>五冶钢构南充医学科学产业园建设项目</v>
      </c>
    </row>
    <row r="278" hidden="1" spans="1:10">
      <c r="A278" s="16" t="s">
        <v>402</v>
      </c>
      <c r="B278" s="9" t="s">
        <v>116</v>
      </c>
      <c r="C278" s="10" t="s">
        <v>19</v>
      </c>
      <c r="D278" s="18" t="s">
        <v>411</v>
      </c>
      <c r="E278" s="11">
        <v>20</v>
      </c>
      <c r="F278" s="12">
        <v>45771</v>
      </c>
      <c r="G278" s="13" t="s">
        <v>460</v>
      </c>
      <c r="H278" s="14" t="s">
        <v>397</v>
      </c>
      <c r="I278" s="15">
        <v>18381110677</v>
      </c>
      <c r="J278" s="1" t="str">
        <f>_xlfn._xlws.FILTER(辅助信息!D:D,辅助信息!G:G=G278)</f>
        <v>宜宾兴港三江新区长江工业园建设项目</v>
      </c>
    </row>
    <row r="279" hidden="1" spans="1:10">
      <c r="A279" s="16" t="s">
        <v>402</v>
      </c>
      <c r="B279" s="9" t="s">
        <v>116</v>
      </c>
      <c r="C279" s="10" t="s">
        <v>32</v>
      </c>
      <c r="D279" s="8" t="s">
        <v>411</v>
      </c>
      <c r="E279" s="11">
        <v>20</v>
      </c>
      <c r="F279" s="12">
        <v>45771</v>
      </c>
      <c r="G279" s="13" t="s">
        <v>460</v>
      </c>
      <c r="H279" s="14" t="s">
        <v>397</v>
      </c>
      <c r="I279" s="15">
        <v>18381110677</v>
      </c>
      <c r="J279" s="1" t="str">
        <f>_xlfn._xlws.FILTER(辅助信息!D:D,辅助信息!G:G=G279)</f>
        <v>宜宾兴港三江新区长江工业园建设项目</v>
      </c>
    </row>
    <row r="280" hidden="1" spans="1:10">
      <c r="A280" s="16" t="s">
        <v>402</v>
      </c>
      <c r="B280" s="9" t="s">
        <v>116</v>
      </c>
      <c r="C280" s="10" t="s">
        <v>30</v>
      </c>
      <c r="D280" s="18" t="s">
        <v>411</v>
      </c>
      <c r="E280" s="11">
        <v>15</v>
      </c>
      <c r="F280" s="12">
        <v>45771</v>
      </c>
      <c r="G280" s="13" t="s">
        <v>460</v>
      </c>
      <c r="H280" s="14" t="s">
        <v>397</v>
      </c>
      <c r="I280" s="15">
        <v>18381110677</v>
      </c>
      <c r="J280" s="1" t="str">
        <f>_xlfn._xlws.FILTER(辅助信息!D:D,辅助信息!G:G=G280)</f>
        <v>宜宾兴港三江新区长江工业园建设项目</v>
      </c>
    </row>
    <row r="281" hidden="1" spans="1:10">
      <c r="A281" s="16" t="s">
        <v>402</v>
      </c>
      <c r="B281" s="9" t="s">
        <v>116</v>
      </c>
      <c r="C281" s="10" t="s">
        <v>33</v>
      </c>
      <c r="D281" s="8" t="s">
        <v>411</v>
      </c>
      <c r="E281" s="11">
        <v>20</v>
      </c>
      <c r="F281" s="12">
        <v>45771</v>
      </c>
      <c r="G281" s="13" t="s">
        <v>460</v>
      </c>
      <c r="H281" s="14" t="s">
        <v>397</v>
      </c>
      <c r="I281" s="15">
        <v>18381110677</v>
      </c>
      <c r="J281" s="1" t="str">
        <f>_xlfn._xlws.FILTER(辅助信息!D:D,辅助信息!G:G=G281)</f>
        <v>宜宾兴港三江新区长江工业园建设项目</v>
      </c>
    </row>
    <row r="282" hidden="1" spans="1:10">
      <c r="A282" s="16" t="s">
        <v>402</v>
      </c>
      <c r="B282" s="9" t="s">
        <v>116</v>
      </c>
      <c r="C282" s="10" t="s">
        <v>28</v>
      </c>
      <c r="D282" s="18" t="s">
        <v>411</v>
      </c>
      <c r="E282" s="11">
        <v>20</v>
      </c>
      <c r="F282" s="12">
        <v>45771</v>
      </c>
      <c r="G282" s="13" t="s">
        <v>460</v>
      </c>
      <c r="H282" s="14" t="s">
        <v>397</v>
      </c>
      <c r="I282" s="15">
        <v>18381110677</v>
      </c>
      <c r="J282" s="1" t="str">
        <f>_xlfn._xlws.FILTER(辅助信息!D:D,辅助信息!G:G=G282)</f>
        <v>宜宾兴港三江新区长江工业园建设项目</v>
      </c>
    </row>
    <row r="283" hidden="1" spans="1:10">
      <c r="A283" s="16" t="s">
        <v>402</v>
      </c>
      <c r="B283" s="9" t="s">
        <v>116</v>
      </c>
      <c r="C283" s="10" t="s">
        <v>18</v>
      </c>
      <c r="D283" s="8" t="s">
        <v>411</v>
      </c>
      <c r="E283" s="11">
        <v>10</v>
      </c>
      <c r="F283" s="12">
        <v>45771</v>
      </c>
      <c r="G283" s="13" t="s">
        <v>460</v>
      </c>
      <c r="H283" s="14" t="s">
        <v>397</v>
      </c>
      <c r="I283" s="15">
        <v>18381110677</v>
      </c>
      <c r="J283" s="1" t="str">
        <f>_xlfn._xlws.FILTER(辅助信息!D:D,辅助信息!G:G=G283)</f>
        <v>宜宾兴港三江新区长江工业园建设项目</v>
      </c>
    </row>
    <row r="284" hidden="1" spans="1:10">
      <c r="A284" s="16" t="s">
        <v>402</v>
      </c>
      <c r="B284" s="9" t="s">
        <v>116</v>
      </c>
      <c r="C284" s="10" t="s">
        <v>32</v>
      </c>
      <c r="D284" s="18" t="s">
        <v>411</v>
      </c>
      <c r="E284" s="11">
        <v>35</v>
      </c>
      <c r="F284" s="12">
        <v>45771</v>
      </c>
      <c r="G284" s="13" t="s">
        <v>461</v>
      </c>
      <c r="H284" s="14" t="s">
        <v>397</v>
      </c>
      <c r="I284" s="15">
        <v>18381110677</v>
      </c>
      <c r="J284" s="1" t="str">
        <f>_xlfn._xlws.FILTER(辅助信息!D:D,辅助信息!G:G=G284)</f>
        <v>宜宾兴港三江新区长江工业园建设项目</v>
      </c>
    </row>
    <row r="285" hidden="1" spans="1:10">
      <c r="A285" s="16" t="s">
        <v>402</v>
      </c>
      <c r="B285" s="9" t="s">
        <v>116</v>
      </c>
      <c r="C285" s="10" t="s">
        <v>30</v>
      </c>
      <c r="D285" s="8" t="s">
        <v>411</v>
      </c>
      <c r="E285" s="11">
        <v>35</v>
      </c>
      <c r="F285" s="12">
        <v>45771</v>
      </c>
      <c r="G285" s="13" t="s">
        <v>461</v>
      </c>
      <c r="H285" s="14" t="s">
        <v>397</v>
      </c>
      <c r="I285" s="15">
        <v>18381110677</v>
      </c>
      <c r="J285" s="1" t="str">
        <f>_xlfn._xlws.FILTER(辅助信息!D:D,辅助信息!G:G=G285)</f>
        <v>宜宾兴港三江新区长江工业园建设项目</v>
      </c>
    </row>
    <row r="286" hidden="1" spans="1:10">
      <c r="A286" s="16" t="s">
        <v>402</v>
      </c>
      <c r="B286" s="9" t="s">
        <v>116</v>
      </c>
      <c r="C286" s="10" t="s">
        <v>90</v>
      </c>
      <c r="D286" s="18" t="s">
        <v>411</v>
      </c>
      <c r="E286" s="11">
        <v>35</v>
      </c>
      <c r="F286" s="12">
        <v>45771</v>
      </c>
      <c r="G286" s="13" t="s">
        <v>461</v>
      </c>
      <c r="H286" s="14" t="s">
        <v>397</v>
      </c>
      <c r="I286" s="15">
        <v>18381110677</v>
      </c>
      <c r="J286" s="1" t="str">
        <f>_xlfn._xlws.FILTER(辅助信息!D:D,辅助信息!G:G=G286)</f>
        <v>宜宾兴港三江新区长江工业园建设项目</v>
      </c>
    </row>
    <row r="287" hidden="1" spans="1:10">
      <c r="A287" s="16" t="s">
        <v>402</v>
      </c>
      <c r="B287" s="9" t="s">
        <v>116</v>
      </c>
      <c r="C287" s="10" t="s">
        <v>130</v>
      </c>
      <c r="D287" s="8" t="s">
        <v>411</v>
      </c>
      <c r="E287" s="11">
        <v>35</v>
      </c>
      <c r="F287" s="12">
        <v>45771</v>
      </c>
      <c r="G287" s="13" t="s">
        <v>461</v>
      </c>
      <c r="H287" s="14" t="s">
        <v>397</v>
      </c>
      <c r="I287" s="15">
        <v>18381110677</v>
      </c>
      <c r="J287" s="1" t="str">
        <f>_xlfn._xlws.FILTER(辅助信息!D:D,辅助信息!G:G=G287)</f>
        <v>宜宾兴港三江新区长江工业园建设项目</v>
      </c>
    </row>
    <row r="288" hidden="1" spans="1:10">
      <c r="A288" s="16" t="s">
        <v>402</v>
      </c>
      <c r="B288" s="9" t="s">
        <v>116</v>
      </c>
      <c r="C288" s="10" t="s">
        <v>32</v>
      </c>
      <c r="D288" s="18" t="s">
        <v>411</v>
      </c>
      <c r="E288" s="11">
        <v>6</v>
      </c>
      <c r="F288" s="12">
        <v>45771</v>
      </c>
      <c r="G288" s="13" t="s">
        <v>462</v>
      </c>
      <c r="H288" s="14" t="s">
        <v>397</v>
      </c>
      <c r="I288" s="15">
        <v>18381110677</v>
      </c>
      <c r="J288" s="1" t="str">
        <f>_xlfn._xlws.FILTER(辅助信息!D:D,辅助信息!G:G=G288)</f>
        <v>宜宾兴港三江新区长江工业园建设项目</v>
      </c>
    </row>
    <row r="289" hidden="1" spans="1:10">
      <c r="A289" s="16" t="s">
        <v>402</v>
      </c>
      <c r="B289" s="9" t="s">
        <v>116</v>
      </c>
      <c r="C289" s="10" t="s">
        <v>28</v>
      </c>
      <c r="D289" s="8" t="s">
        <v>411</v>
      </c>
      <c r="E289" s="11">
        <v>5</v>
      </c>
      <c r="F289" s="12">
        <v>45771</v>
      </c>
      <c r="G289" s="13" t="s">
        <v>462</v>
      </c>
      <c r="H289" s="14" t="s">
        <v>397</v>
      </c>
      <c r="I289" s="15">
        <v>18381110677</v>
      </c>
      <c r="J289" s="1" t="str">
        <f>_xlfn._xlws.FILTER(辅助信息!D:D,辅助信息!G:G=G289)</f>
        <v>宜宾兴港三江新区长江工业园建设项目</v>
      </c>
    </row>
    <row r="290" hidden="1" spans="1:10">
      <c r="A290" s="16" t="s">
        <v>402</v>
      </c>
      <c r="B290" s="9" t="s">
        <v>116</v>
      </c>
      <c r="C290" s="10" t="s">
        <v>18</v>
      </c>
      <c r="D290" s="18" t="s">
        <v>411</v>
      </c>
      <c r="E290" s="11">
        <v>6</v>
      </c>
      <c r="F290" s="12">
        <v>45771</v>
      </c>
      <c r="G290" s="13" t="s">
        <v>462</v>
      </c>
      <c r="H290" s="14" t="s">
        <v>397</v>
      </c>
      <c r="I290" s="15">
        <v>18381110677</v>
      </c>
      <c r="J290" s="1" t="str">
        <f>_xlfn._xlws.FILTER(辅助信息!D:D,辅助信息!G:G=G290)</f>
        <v>宜宾兴港三江新区长江工业园建设项目</v>
      </c>
    </row>
    <row r="291" hidden="1" spans="1:10">
      <c r="A291" s="16" t="s">
        <v>402</v>
      </c>
      <c r="B291" s="9" t="s">
        <v>116</v>
      </c>
      <c r="C291" s="10" t="s">
        <v>138</v>
      </c>
      <c r="D291" s="8" t="s">
        <v>411</v>
      </c>
      <c r="E291" s="11">
        <v>35</v>
      </c>
      <c r="F291" s="12">
        <v>45771</v>
      </c>
      <c r="G291" s="13" t="s">
        <v>462</v>
      </c>
      <c r="H291" s="14" t="s">
        <v>397</v>
      </c>
      <c r="I291" s="15">
        <v>18381110677</v>
      </c>
      <c r="J291" s="1" t="str">
        <f>_xlfn._xlws.FILTER(辅助信息!D:D,辅助信息!G:G=G291)</f>
        <v>宜宾兴港三江新区长江工业园建设项目</v>
      </c>
    </row>
    <row r="292" hidden="1" spans="1:10">
      <c r="A292" s="16" t="s">
        <v>402</v>
      </c>
      <c r="B292" s="9" t="s">
        <v>116</v>
      </c>
      <c r="C292" s="10" t="s">
        <v>133</v>
      </c>
      <c r="D292" s="18" t="s">
        <v>411</v>
      </c>
      <c r="E292" s="11">
        <v>20</v>
      </c>
      <c r="F292" s="12">
        <v>45771</v>
      </c>
      <c r="G292" s="13" t="s">
        <v>462</v>
      </c>
      <c r="H292" s="14" t="s">
        <v>397</v>
      </c>
      <c r="I292" s="15">
        <v>18381110677</v>
      </c>
      <c r="J292" s="1" t="str">
        <f>_xlfn._xlws.FILTER(辅助信息!D:D,辅助信息!G:G=G292)</f>
        <v>宜宾兴港三江新区长江工业园建设项目</v>
      </c>
    </row>
    <row r="293" hidden="1" spans="1:10">
      <c r="A293" s="16" t="s">
        <v>402</v>
      </c>
      <c r="B293" s="9" t="s">
        <v>116</v>
      </c>
      <c r="C293" s="10" t="s">
        <v>27</v>
      </c>
      <c r="D293" s="8" t="s">
        <v>411</v>
      </c>
      <c r="E293" s="11">
        <v>10</v>
      </c>
      <c r="F293" s="12">
        <v>45771</v>
      </c>
      <c r="G293" s="13" t="s">
        <v>463</v>
      </c>
      <c r="H293" s="14" t="s">
        <v>397</v>
      </c>
      <c r="I293" s="15">
        <v>18381110677</v>
      </c>
      <c r="J293" s="1" t="str">
        <f>_xlfn._xlws.FILTER(辅助信息!D:D,辅助信息!G:G=G293)</f>
        <v>宜宾兴港三江新区长江工业园建设项目</v>
      </c>
    </row>
    <row r="294" hidden="1" spans="1:10">
      <c r="A294" s="16" t="s">
        <v>402</v>
      </c>
      <c r="B294" s="9" t="s">
        <v>116</v>
      </c>
      <c r="C294" s="10" t="s">
        <v>32</v>
      </c>
      <c r="D294" s="18" t="s">
        <v>411</v>
      </c>
      <c r="E294" s="11">
        <v>6</v>
      </c>
      <c r="F294" s="12">
        <v>45771</v>
      </c>
      <c r="G294" s="13" t="s">
        <v>463</v>
      </c>
      <c r="H294" s="14" t="s">
        <v>397</v>
      </c>
      <c r="I294" s="15">
        <v>18381110677</v>
      </c>
      <c r="J294" s="1" t="str">
        <f>_xlfn._xlws.FILTER(辅助信息!D:D,辅助信息!G:G=G294)</f>
        <v>宜宾兴港三江新区长江工业园建设项目</v>
      </c>
    </row>
    <row r="295" hidden="1" spans="1:10">
      <c r="A295" s="16" t="s">
        <v>402</v>
      </c>
      <c r="B295" s="9" t="s">
        <v>116</v>
      </c>
      <c r="C295" s="10" t="s">
        <v>33</v>
      </c>
      <c r="D295" s="8" t="s">
        <v>411</v>
      </c>
      <c r="E295" s="11">
        <v>17</v>
      </c>
      <c r="F295" s="12">
        <v>45771</v>
      </c>
      <c r="G295" s="13" t="s">
        <v>463</v>
      </c>
      <c r="H295" s="14" t="s">
        <v>397</v>
      </c>
      <c r="I295" s="15">
        <v>18381110677</v>
      </c>
      <c r="J295" s="1" t="str">
        <f>_xlfn._xlws.FILTER(辅助信息!D:D,辅助信息!G:G=G295)</f>
        <v>宜宾兴港三江新区长江工业园建设项目</v>
      </c>
    </row>
    <row r="296" hidden="1" spans="1:10">
      <c r="A296" s="16" t="s">
        <v>402</v>
      </c>
      <c r="B296" s="9" t="s">
        <v>116</v>
      </c>
      <c r="C296" s="10" t="s">
        <v>28</v>
      </c>
      <c r="D296" s="18" t="s">
        <v>411</v>
      </c>
      <c r="E296" s="11">
        <v>20</v>
      </c>
      <c r="F296" s="12">
        <v>45771</v>
      </c>
      <c r="G296" s="13" t="s">
        <v>463</v>
      </c>
      <c r="H296" s="14" t="s">
        <v>397</v>
      </c>
      <c r="I296" s="15">
        <v>18381110677</v>
      </c>
      <c r="J296" s="1" t="str">
        <f>_xlfn._xlws.FILTER(辅助信息!D:D,辅助信息!G:G=G296)</f>
        <v>宜宾兴港三江新区长江工业园建设项目</v>
      </c>
    </row>
    <row r="297" hidden="1" spans="1:10">
      <c r="A297" s="16" t="s">
        <v>402</v>
      </c>
      <c r="B297" s="9" t="s">
        <v>116</v>
      </c>
      <c r="C297" s="10" t="s">
        <v>18</v>
      </c>
      <c r="D297" s="8" t="s">
        <v>411</v>
      </c>
      <c r="E297" s="11">
        <v>6</v>
      </c>
      <c r="F297" s="12">
        <v>45771</v>
      </c>
      <c r="G297" s="13" t="s">
        <v>463</v>
      </c>
      <c r="H297" s="14" t="s">
        <v>397</v>
      </c>
      <c r="I297" s="15">
        <v>18381110677</v>
      </c>
      <c r="J297" s="1" t="str">
        <f>_xlfn._xlws.FILTER(辅助信息!D:D,辅助信息!G:G=G297)</f>
        <v>宜宾兴港三江新区长江工业园建设项目</v>
      </c>
    </row>
    <row r="298" hidden="1" spans="1:10">
      <c r="A298" s="16" t="s">
        <v>402</v>
      </c>
      <c r="B298" s="9" t="s">
        <v>116</v>
      </c>
      <c r="C298" s="10" t="s">
        <v>76</v>
      </c>
      <c r="D298" s="18" t="s">
        <v>411</v>
      </c>
      <c r="E298" s="11">
        <v>22</v>
      </c>
      <c r="F298" s="12">
        <v>45771</v>
      </c>
      <c r="G298" s="13" t="s">
        <v>463</v>
      </c>
      <c r="H298" s="14" t="s">
        <v>397</v>
      </c>
      <c r="I298" s="15">
        <v>18381110677</v>
      </c>
      <c r="J298" s="1" t="str">
        <f>_xlfn._xlws.FILTER(辅助信息!D:D,辅助信息!G:G=G298)</f>
        <v>宜宾兴港三江新区长江工业园建设项目</v>
      </c>
    </row>
    <row r="299" hidden="1" spans="1:10">
      <c r="A299" s="16" t="s">
        <v>402</v>
      </c>
      <c r="B299" s="9" t="s">
        <v>116</v>
      </c>
      <c r="C299" s="10" t="s">
        <v>133</v>
      </c>
      <c r="D299" s="8" t="s">
        <v>411</v>
      </c>
      <c r="E299" s="11">
        <v>25</v>
      </c>
      <c r="F299" s="12">
        <v>45771</v>
      </c>
      <c r="G299" s="13" t="s">
        <v>463</v>
      </c>
      <c r="H299" s="14" t="s">
        <v>397</v>
      </c>
      <c r="I299" s="15">
        <v>18381110677</v>
      </c>
      <c r="J299" s="1" t="str">
        <f>_xlfn._xlws.FILTER(辅助信息!D:D,辅助信息!G:G=G299)</f>
        <v>宜宾兴港三江新区长江工业园建设项目</v>
      </c>
    </row>
    <row r="300" hidden="1" spans="1:10">
      <c r="A300" s="16" t="s">
        <v>410</v>
      </c>
      <c r="B300" s="9" t="s">
        <v>119</v>
      </c>
      <c r="C300" s="10" t="s">
        <v>40</v>
      </c>
      <c r="D300" s="8" t="s">
        <v>411</v>
      </c>
      <c r="E300" s="11">
        <v>2.5</v>
      </c>
      <c r="F300" s="12">
        <v>45771</v>
      </c>
      <c r="G300" s="13" t="s">
        <v>269</v>
      </c>
      <c r="H300" s="14" t="s">
        <v>268</v>
      </c>
      <c r="I300" s="15">
        <v>15982487227</v>
      </c>
      <c r="J300" s="1" t="str">
        <f>_xlfn._xlws.FILTER(辅助信息!D:D,辅助信息!G:G=G300)</f>
        <v>五冶钢构达州市公共卫生临床医疗中心项目</v>
      </c>
    </row>
    <row r="301" hidden="1" spans="1:10">
      <c r="A301" s="16" t="s">
        <v>410</v>
      </c>
      <c r="B301" s="9" t="s">
        <v>119</v>
      </c>
      <c r="C301" s="10" t="s">
        <v>41</v>
      </c>
      <c r="D301" s="8" t="s">
        <v>411</v>
      </c>
      <c r="E301" s="11">
        <v>2.5</v>
      </c>
      <c r="F301" s="12">
        <v>45771</v>
      </c>
      <c r="G301" s="13" t="s">
        <v>269</v>
      </c>
      <c r="H301" s="14" t="s">
        <v>268</v>
      </c>
      <c r="I301" s="15">
        <v>15982487227</v>
      </c>
      <c r="J301" s="1" t="str">
        <f>_xlfn._xlws.FILTER(辅助信息!D:D,辅助信息!G:G=G301)</f>
        <v>五冶钢构达州市公共卫生临床医疗中心项目</v>
      </c>
    </row>
    <row r="302" hidden="1" spans="1:10">
      <c r="A302" s="16" t="s">
        <v>410</v>
      </c>
      <c r="B302" s="9" t="s">
        <v>116</v>
      </c>
      <c r="C302" s="10" t="s">
        <v>27</v>
      </c>
      <c r="D302" s="8" t="s">
        <v>411</v>
      </c>
      <c r="E302" s="11">
        <v>24</v>
      </c>
      <c r="F302" s="12">
        <v>45771</v>
      </c>
      <c r="G302" s="13" t="s">
        <v>269</v>
      </c>
      <c r="H302" s="14" t="s">
        <v>268</v>
      </c>
      <c r="I302" s="15">
        <v>15982487227</v>
      </c>
      <c r="J302" s="1" t="str">
        <f>_xlfn._xlws.FILTER(辅助信息!D:D,辅助信息!G:G=G302)</f>
        <v>五冶钢构达州市公共卫生临床医疗中心项目</v>
      </c>
    </row>
    <row r="303" hidden="1" spans="1:10">
      <c r="A303" s="16" t="s">
        <v>410</v>
      </c>
      <c r="B303" s="9" t="s">
        <v>116</v>
      </c>
      <c r="C303" s="10" t="s">
        <v>19</v>
      </c>
      <c r="D303" s="8" t="s">
        <v>411</v>
      </c>
      <c r="E303" s="11">
        <v>6</v>
      </c>
      <c r="F303" s="12">
        <v>45771</v>
      </c>
      <c r="G303" s="13" t="s">
        <v>269</v>
      </c>
      <c r="H303" s="14" t="s">
        <v>268</v>
      </c>
      <c r="I303" s="15">
        <v>15982487227</v>
      </c>
      <c r="J303" s="1" t="str">
        <f>_xlfn._xlws.FILTER(辅助信息!D:D,辅助信息!G:G=G303)</f>
        <v>五冶钢构达州市公共卫生临床医疗中心项目</v>
      </c>
    </row>
    <row r="304" hidden="1" spans="1:10">
      <c r="A304" s="16" t="s">
        <v>410</v>
      </c>
      <c r="B304" s="9" t="s">
        <v>116</v>
      </c>
      <c r="C304" s="10" t="s">
        <v>27</v>
      </c>
      <c r="D304" s="8" t="s">
        <v>411</v>
      </c>
      <c r="E304" s="11">
        <v>24</v>
      </c>
      <c r="F304" s="12">
        <v>45771</v>
      </c>
      <c r="G304" s="13" t="s">
        <v>221</v>
      </c>
      <c r="H304" s="14" t="s">
        <v>222</v>
      </c>
      <c r="I304" s="15">
        <v>18381899787</v>
      </c>
      <c r="J304" s="1" t="str">
        <f>_xlfn._xlws.FILTER(辅助信息!D:D,辅助信息!G:G=G304)</f>
        <v>商投建工达州中医药科技园</v>
      </c>
    </row>
    <row r="305" hidden="1" spans="1:10">
      <c r="A305" s="16" t="s">
        <v>410</v>
      </c>
      <c r="B305" s="9" t="s">
        <v>116</v>
      </c>
      <c r="C305" s="10" t="s">
        <v>33</v>
      </c>
      <c r="D305" s="8" t="s">
        <v>411</v>
      </c>
      <c r="E305" s="11">
        <v>21</v>
      </c>
      <c r="F305" s="12">
        <v>45771</v>
      </c>
      <c r="G305" s="13" t="s">
        <v>221</v>
      </c>
      <c r="H305" s="14" t="s">
        <v>222</v>
      </c>
      <c r="I305" s="15">
        <v>18381899787</v>
      </c>
      <c r="J305" s="1" t="str">
        <f>_xlfn._xlws.FILTER(辅助信息!D:D,辅助信息!G:G=G305)</f>
        <v>商投建工达州中医药科技园</v>
      </c>
    </row>
    <row r="306" hidden="1" spans="1:10">
      <c r="A306" s="16" t="s">
        <v>410</v>
      </c>
      <c r="B306" s="9" t="s">
        <v>116</v>
      </c>
      <c r="C306" s="10" t="s">
        <v>52</v>
      </c>
      <c r="D306" s="8" t="s">
        <v>411</v>
      </c>
      <c r="E306" s="11">
        <v>65</v>
      </c>
      <c r="F306" s="12">
        <v>45771</v>
      </c>
      <c r="G306" s="13" t="s">
        <v>221</v>
      </c>
      <c r="H306" s="14" t="s">
        <v>222</v>
      </c>
      <c r="I306" s="15">
        <v>18381899787</v>
      </c>
      <c r="J306" s="1" t="str">
        <f>_xlfn._xlws.FILTER(辅助信息!D:D,辅助信息!G:G=G306)</f>
        <v>商投建工达州中医药科技园</v>
      </c>
    </row>
    <row r="307" hidden="1" spans="1:10">
      <c r="A307" s="16" t="s">
        <v>410</v>
      </c>
      <c r="B307" s="9" t="s">
        <v>119</v>
      </c>
      <c r="C307" s="10" t="s">
        <v>49</v>
      </c>
      <c r="D307" s="8" t="s">
        <v>411</v>
      </c>
      <c r="E307" s="11">
        <v>10</v>
      </c>
      <c r="F307" s="12">
        <v>45771</v>
      </c>
      <c r="G307" s="13" t="s">
        <v>460</v>
      </c>
      <c r="H307" s="14" t="s">
        <v>397</v>
      </c>
      <c r="I307" s="15">
        <v>18381110677</v>
      </c>
      <c r="J307" s="1" t="str">
        <f>_xlfn._xlws.FILTER(辅助信息!D:D,辅助信息!G:G=G307)</f>
        <v>宜宾兴港三江新区长江工业园建设项目</v>
      </c>
    </row>
    <row r="308" hidden="1" spans="1:10">
      <c r="A308" s="16" t="s">
        <v>410</v>
      </c>
      <c r="B308" s="9" t="s">
        <v>119</v>
      </c>
      <c r="C308" s="10" t="s">
        <v>40</v>
      </c>
      <c r="D308" s="8" t="s">
        <v>411</v>
      </c>
      <c r="E308" s="11">
        <v>20</v>
      </c>
      <c r="F308" s="12">
        <v>45771</v>
      </c>
      <c r="G308" s="13" t="s">
        <v>460</v>
      </c>
      <c r="H308" s="14" t="s">
        <v>397</v>
      </c>
      <c r="I308" s="15">
        <v>18381110677</v>
      </c>
      <c r="J308" s="1" t="str">
        <f>_xlfn._xlws.FILTER(辅助信息!D:D,辅助信息!G:G=G308)</f>
        <v>宜宾兴港三江新区长江工业园建设项目</v>
      </c>
    </row>
    <row r="309" hidden="1" spans="1:10">
      <c r="A309" s="16" t="s">
        <v>410</v>
      </c>
      <c r="B309" s="9" t="s">
        <v>119</v>
      </c>
      <c r="C309" s="10" t="s">
        <v>41</v>
      </c>
      <c r="D309" s="8" t="s">
        <v>411</v>
      </c>
      <c r="E309" s="11">
        <v>30</v>
      </c>
      <c r="F309" s="12">
        <v>45771</v>
      </c>
      <c r="G309" s="13" t="s">
        <v>460</v>
      </c>
      <c r="H309" s="14" t="s">
        <v>397</v>
      </c>
      <c r="I309" s="15">
        <v>18381110677</v>
      </c>
      <c r="J309" s="1" t="str">
        <f>_xlfn._xlws.FILTER(辅助信息!D:D,辅助信息!G:G=G309)</f>
        <v>宜宾兴港三江新区长江工业园建设项目</v>
      </c>
    </row>
    <row r="310" hidden="1" spans="1:10">
      <c r="A310" s="16" t="s">
        <v>410</v>
      </c>
      <c r="B310" s="9" t="s">
        <v>116</v>
      </c>
      <c r="C310" s="10" t="s">
        <v>27</v>
      </c>
      <c r="D310" s="8" t="s">
        <v>411</v>
      </c>
      <c r="E310" s="11">
        <v>10</v>
      </c>
      <c r="F310" s="12">
        <v>45771</v>
      </c>
      <c r="G310" s="13" t="s">
        <v>460</v>
      </c>
      <c r="H310" s="14" t="s">
        <v>397</v>
      </c>
      <c r="I310" s="15">
        <v>18381110677</v>
      </c>
      <c r="J310" s="1" t="str">
        <f>_xlfn._xlws.FILTER(辅助信息!D:D,辅助信息!G:G=G310)</f>
        <v>宜宾兴港三江新区长江工业园建设项目</v>
      </c>
    </row>
    <row r="311" hidden="1" spans="1:10">
      <c r="A311" s="16" t="s">
        <v>410</v>
      </c>
      <c r="B311" s="9" t="s">
        <v>119</v>
      </c>
      <c r="C311" s="10" t="s">
        <v>41</v>
      </c>
      <c r="D311" s="8" t="s">
        <v>411</v>
      </c>
      <c r="E311" s="11">
        <v>35</v>
      </c>
      <c r="F311" s="12">
        <v>45771</v>
      </c>
      <c r="G311" s="13" t="s">
        <v>461</v>
      </c>
      <c r="H311" s="14" t="s">
        <v>397</v>
      </c>
      <c r="I311" s="15">
        <v>18381110677</v>
      </c>
      <c r="J311" s="1" t="str">
        <f>_xlfn._xlws.FILTER(辅助信息!D:D,辅助信息!G:G=G311)</f>
        <v>宜宾兴港三江新区长江工业园建设项目</v>
      </c>
    </row>
    <row r="312" hidden="1" spans="1:10">
      <c r="A312" s="16" t="s">
        <v>410</v>
      </c>
      <c r="B312" s="9" t="s">
        <v>119</v>
      </c>
      <c r="C312" s="10" t="s">
        <v>40</v>
      </c>
      <c r="D312" s="8" t="s">
        <v>411</v>
      </c>
      <c r="E312" s="11">
        <v>10</v>
      </c>
      <c r="F312" s="12">
        <v>45771</v>
      </c>
      <c r="G312" s="13" t="s">
        <v>462</v>
      </c>
      <c r="H312" s="14" t="s">
        <v>397</v>
      </c>
      <c r="I312" s="15">
        <v>18381110677</v>
      </c>
      <c r="J312" s="1" t="str">
        <f>_xlfn._xlws.FILTER(辅助信息!D:D,辅助信息!G:G=G312)</f>
        <v>宜宾兴港三江新区长江工业园建设项目</v>
      </c>
    </row>
    <row r="313" hidden="1" spans="1:10">
      <c r="A313" s="16" t="s">
        <v>410</v>
      </c>
      <c r="B313" s="9" t="s">
        <v>119</v>
      </c>
      <c r="C313" s="10" t="s">
        <v>41</v>
      </c>
      <c r="D313" s="8" t="s">
        <v>411</v>
      </c>
      <c r="E313" s="11">
        <v>30</v>
      </c>
      <c r="F313" s="12">
        <v>45771</v>
      </c>
      <c r="G313" s="13" t="s">
        <v>462</v>
      </c>
      <c r="H313" s="14" t="s">
        <v>397</v>
      </c>
      <c r="I313" s="15">
        <v>18381110677</v>
      </c>
      <c r="J313" s="1" t="str">
        <f>_xlfn._xlws.FILTER(辅助信息!D:D,辅助信息!G:G=G313)</f>
        <v>宜宾兴港三江新区长江工业园建设项目</v>
      </c>
    </row>
    <row r="314" hidden="1" spans="1:10">
      <c r="A314" s="16" t="s">
        <v>410</v>
      </c>
      <c r="B314" s="9" t="s">
        <v>116</v>
      </c>
      <c r="C314" s="10" t="s">
        <v>27</v>
      </c>
      <c r="D314" s="8" t="s">
        <v>411</v>
      </c>
      <c r="E314" s="11">
        <v>10</v>
      </c>
      <c r="F314" s="12">
        <v>45771</v>
      </c>
      <c r="G314" s="13" t="s">
        <v>462</v>
      </c>
      <c r="H314" s="14" t="s">
        <v>397</v>
      </c>
      <c r="I314" s="15">
        <v>18381110677</v>
      </c>
      <c r="J314" s="1" t="str">
        <f>_xlfn._xlws.FILTER(辅助信息!D:D,辅助信息!G:G=G314)</f>
        <v>宜宾兴港三江新区长江工业园建设项目</v>
      </c>
    </row>
    <row r="315" hidden="1" spans="1:10">
      <c r="A315" s="16" t="s">
        <v>410</v>
      </c>
      <c r="B315" s="9" t="s">
        <v>116</v>
      </c>
      <c r="C315" s="10" t="s">
        <v>33</v>
      </c>
      <c r="D315" s="8" t="s">
        <v>411</v>
      </c>
      <c r="E315" s="11">
        <v>20</v>
      </c>
      <c r="F315" s="12">
        <v>45771</v>
      </c>
      <c r="G315" s="13" t="s">
        <v>462</v>
      </c>
      <c r="H315" s="14" t="s">
        <v>397</v>
      </c>
      <c r="I315" s="15">
        <v>18381110677</v>
      </c>
      <c r="J315" s="1" t="str">
        <f>_xlfn._xlws.FILTER(辅助信息!D:D,辅助信息!G:G=G315)</f>
        <v>宜宾兴港三江新区长江工业园建设项目</v>
      </c>
    </row>
    <row r="316" hidden="1" spans="1:10">
      <c r="A316" s="16" t="s">
        <v>410</v>
      </c>
      <c r="B316" s="9" t="s">
        <v>119</v>
      </c>
      <c r="C316" s="10" t="s">
        <v>40</v>
      </c>
      <c r="D316" s="8" t="s">
        <v>411</v>
      </c>
      <c r="E316" s="11">
        <v>6</v>
      </c>
      <c r="F316" s="12">
        <v>45771</v>
      </c>
      <c r="G316" s="13" t="s">
        <v>463</v>
      </c>
      <c r="H316" s="14" t="s">
        <v>397</v>
      </c>
      <c r="I316" s="15">
        <v>18381110677</v>
      </c>
      <c r="J316" s="1" t="str">
        <f>_xlfn._xlws.FILTER(辅助信息!D:D,辅助信息!G:G=G316)</f>
        <v>宜宾兴港三江新区长江工业园建设项目</v>
      </c>
    </row>
    <row r="317" hidden="1" spans="1:10">
      <c r="A317" s="16" t="s">
        <v>410</v>
      </c>
      <c r="B317" s="9" t="s">
        <v>119</v>
      </c>
      <c r="C317" s="10" t="s">
        <v>41</v>
      </c>
      <c r="D317" s="8" t="s">
        <v>411</v>
      </c>
      <c r="E317" s="11">
        <v>30</v>
      </c>
      <c r="F317" s="12">
        <v>45771</v>
      </c>
      <c r="G317" s="13" t="s">
        <v>463</v>
      </c>
      <c r="H317" s="14" t="s">
        <v>397</v>
      </c>
      <c r="I317" s="15">
        <v>18381110677</v>
      </c>
      <c r="J317" s="1" t="str">
        <f>_xlfn._xlws.FILTER(辅助信息!D:D,辅助信息!G:G=G317)</f>
        <v>宜宾兴港三江新区长江工业园建设项目</v>
      </c>
    </row>
    <row r="318" hidden="1" spans="1:10">
      <c r="A318" s="16" t="s">
        <v>410</v>
      </c>
      <c r="B318" s="9" t="s">
        <v>119</v>
      </c>
      <c r="C318" s="10" t="s">
        <v>49</v>
      </c>
      <c r="D318" s="8" t="s">
        <v>411</v>
      </c>
      <c r="E318" s="11">
        <v>20</v>
      </c>
      <c r="F318" s="12">
        <v>45771</v>
      </c>
      <c r="G318" s="13" t="s">
        <v>437</v>
      </c>
      <c r="H318" s="14" t="s">
        <v>372</v>
      </c>
      <c r="I318" s="15">
        <v>18349955455</v>
      </c>
      <c r="J318" s="1" t="str">
        <f>_xlfn._xlws.FILTER(辅助信息!D:D,辅助信息!G:G=G318)</f>
        <v>五冶钢构南充医学科学产业园建设项目</v>
      </c>
    </row>
    <row r="319" hidden="1" spans="1:10">
      <c r="A319" s="16" t="s">
        <v>410</v>
      </c>
      <c r="B319" s="9" t="s">
        <v>119</v>
      </c>
      <c r="C319" s="10" t="s">
        <v>40</v>
      </c>
      <c r="D319" s="8" t="s">
        <v>411</v>
      </c>
      <c r="E319" s="11">
        <v>2</v>
      </c>
      <c r="F319" s="12">
        <v>45771</v>
      </c>
      <c r="G319" s="13" t="s">
        <v>437</v>
      </c>
      <c r="H319" s="14" t="s">
        <v>372</v>
      </c>
      <c r="I319" s="15">
        <v>18349955455</v>
      </c>
      <c r="J319" s="1" t="str">
        <f>_xlfn._xlws.FILTER(辅助信息!D:D,辅助信息!G:G=G319)</f>
        <v>五冶钢构南充医学科学产业园建设项目</v>
      </c>
    </row>
    <row r="320" hidden="1" spans="1:10">
      <c r="A320" s="16" t="s">
        <v>410</v>
      </c>
      <c r="B320" s="9" t="s">
        <v>119</v>
      </c>
      <c r="C320" s="10" t="s">
        <v>41</v>
      </c>
      <c r="D320" s="8" t="s">
        <v>411</v>
      </c>
      <c r="E320" s="11">
        <v>3</v>
      </c>
      <c r="F320" s="12">
        <v>45771</v>
      </c>
      <c r="G320" s="13" t="s">
        <v>437</v>
      </c>
      <c r="H320" s="14" t="s">
        <v>372</v>
      </c>
      <c r="I320" s="15">
        <v>18349955455</v>
      </c>
      <c r="J320" s="1" t="str">
        <f>_xlfn._xlws.FILTER(辅助信息!D:D,辅助信息!G:G=G320)</f>
        <v>五冶钢构南充医学科学产业园建设项目</v>
      </c>
    </row>
    <row r="321" hidden="1" spans="1:10">
      <c r="A321" s="16" t="s">
        <v>410</v>
      </c>
      <c r="B321" s="9" t="s">
        <v>116</v>
      </c>
      <c r="C321" s="10" t="s">
        <v>27</v>
      </c>
      <c r="D321" s="8" t="s">
        <v>411</v>
      </c>
      <c r="E321" s="11">
        <v>10</v>
      </c>
      <c r="F321" s="12">
        <v>45771</v>
      </c>
      <c r="G321" s="13" t="s">
        <v>437</v>
      </c>
      <c r="H321" s="14" t="s">
        <v>372</v>
      </c>
      <c r="I321" s="15">
        <v>18349955455</v>
      </c>
      <c r="J321" s="1" t="str">
        <f>_xlfn._xlws.FILTER(辅助信息!D:D,辅助信息!G:G=G321)</f>
        <v>五冶钢构南充医学科学产业园建设项目</v>
      </c>
    </row>
    <row r="322" spans="1:10">
      <c r="A322" s="16" t="s">
        <v>403</v>
      </c>
      <c r="B322" s="9" t="s">
        <v>119</v>
      </c>
      <c r="C322" s="10" t="s">
        <v>41</v>
      </c>
      <c r="D322" s="8" t="s">
        <v>411</v>
      </c>
      <c r="E322" s="11">
        <v>6</v>
      </c>
      <c r="F322" s="12">
        <v>45772</v>
      </c>
      <c r="G322" s="13" t="s">
        <v>426</v>
      </c>
      <c r="H322" s="14" t="s">
        <v>427</v>
      </c>
      <c r="I322" s="15">
        <v>13835906370</v>
      </c>
      <c r="J322" s="1" vm="1" t="e">
        <f>_xlfn._xlws.FILTER(辅助信息!D:D,辅助信息!G:G=G322)</f>
        <v>#VALUE!</v>
      </c>
    </row>
    <row r="323" spans="1:10">
      <c r="A323" s="16" t="s">
        <v>403</v>
      </c>
      <c r="B323" s="9" t="s">
        <v>116</v>
      </c>
      <c r="C323" s="10" t="s">
        <v>428</v>
      </c>
      <c r="D323" s="8" t="s">
        <v>411</v>
      </c>
      <c r="E323" s="11">
        <v>18</v>
      </c>
      <c r="F323" s="12">
        <v>45772</v>
      </c>
      <c r="G323" s="13" t="s">
        <v>426</v>
      </c>
      <c r="H323" s="14" t="s">
        <v>427</v>
      </c>
      <c r="I323" s="15">
        <v>13835906370</v>
      </c>
      <c r="J323" s="1" vm="1" t="e">
        <f>_xlfn._xlws.FILTER(辅助信息!D:D,辅助信息!G:G=G323)</f>
        <v>#VALUE!</v>
      </c>
    </row>
    <row r="324" spans="1:10">
      <c r="A324" s="16" t="s">
        <v>403</v>
      </c>
      <c r="B324" s="9" t="s">
        <v>116</v>
      </c>
      <c r="C324" s="10" t="s">
        <v>444</v>
      </c>
      <c r="D324" s="8" t="s">
        <v>411</v>
      </c>
      <c r="E324" s="11">
        <v>3</v>
      </c>
      <c r="F324" s="12">
        <v>45772</v>
      </c>
      <c r="G324" s="13" t="s">
        <v>426</v>
      </c>
      <c r="H324" s="14" t="s">
        <v>427</v>
      </c>
      <c r="I324" s="15">
        <v>13835906370</v>
      </c>
      <c r="J324" s="1" vm="1" t="e">
        <f>_xlfn._xlws.FILTER(辅助信息!D:D,辅助信息!G:G=G324)</f>
        <v>#VALUE!</v>
      </c>
    </row>
    <row r="325" spans="1:10">
      <c r="A325" s="16" t="s">
        <v>403</v>
      </c>
      <c r="B325" s="9" t="s">
        <v>116</v>
      </c>
      <c r="C325" s="10" t="s">
        <v>439</v>
      </c>
      <c r="D325" s="8" t="s">
        <v>411</v>
      </c>
      <c r="E325" s="11">
        <v>3</v>
      </c>
      <c r="F325" s="12">
        <v>45772</v>
      </c>
      <c r="G325" s="13" t="s">
        <v>426</v>
      </c>
      <c r="H325" s="14" t="s">
        <v>427</v>
      </c>
      <c r="I325" s="15">
        <v>13835906370</v>
      </c>
      <c r="J325" s="1" vm="1" t="e">
        <f>_xlfn._xlws.FILTER(辅助信息!D:D,辅助信息!G:G=G325)</f>
        <v>#VALUE!</v>
      </c>
    </row>
    <row r="326" spans="1:10">
      <c r="A326" s="16" t="s">
        <v>403</v>
      </c>
      <c r="B326" s="9" t="s">
        <v>116</v>
      </c>
      <c r="C326" s="10" t="s">
        <v>464</v>
      </c>
      <c r="D326" s="8" t="s">
        <v>411</v>
      </c>
      <c r="E326" s="11">
        <v>6</v>
      </c>
      <c r="F326" s="12">
        <v>45772</v>
      </c>
      <c r="G326" s="13" t="s">
        <v>426</v>
      </c>
      <c r="H326" s="14" t="s">
        <v>427</v>
      </c>
      <c r="I326" s="15">
        <v>13835906370</v>
      </c>
      <c r="J326" s="1" vm="1" t="e">
        <f>_xlfn._xlws.FILTER(辅助信息!D:D,辅助信息!G:G=G326)</f>
        <v>#VALUE!</v>
      </c>
    </row>
    <row r="327" spans="1:10">
      <c r="A327" s="16" t="s">
        <v>403</v>
      </c>
      <c r="B327" s="9" t="s">
        <v>116</v>
      </c>
      <c r="C327" s="10" t="s">
        <v>441</v>
      </c>
      <c r="D327" s="8" t="s">
        <v>411</v>
      </c>
      <c r="E327" s="11">
        <v>11</v>
      </c>
      <c r="F327" s="12">
        <v>45772</v>
      </c>
      <c r="G327" s="13" t="s">
        <v>426</v>
      </c>
      <c r="H327" s="14" t="s">
        <v>427</v>
      </c>
      <c r="I327" s="15">
        <v>13835906370</v>
      </c>
      <c r="J327" s="1" vm="1" t="e">
        <f>_xlfn._xlws.FILTER(辅助信息!D:D,辅助信息!G:G=G327)</f>
        <v>#VALUE!</v>
      </c>
    </row>
    <row r="328" spans="1:10">
      <c r="A328" s="16" t="s">
        <v>403</v>
      </c>
      <c r="B328" s="9" t="s">
        <v>116</v>
      </c>
      <c r="C328" s="10" t="s">
        <v>440</v>
      </c>
      <c r="D328" s="8" t="s">
        <v>411</v>
      </c>
      <c r="E328" s="11">
        <v>22</v>
      </c>
      <c r="F328" s="12">
        <v>45772</v>
      </c>
      <c r="G328" s="13" t="s">
        <v>426</v>
      </c>
      <c r="H328" s="14" t="s">
        <v>427</v>
      </c>
      <c r="I328" s="15">
        <v>13835906370</v>
      </c>
      <c r="J328" s="1" vm="1" t="e">
        <f>_xlfn._xlws.FILTER(辅助信息!D:D,辅助信息!G:G=G328)</f>
        <v>#VALUE!</v>
      </c>
    </row>
    <row r="329" spans="1:10">
      <c r="A329" s="16" t="s">
        <v>403</v>
      </c>
      <c r="B329" s="9" t="s">
        <v>116</v>
      </c>
      <c r="C329" s="10" t="s">
        <v>465</v>
      </c>
      <c r="D329" s="8" t="s">
        <v>411</v>
      </c>
      <c r="E329" s="11">
        <v>15</v>
      </c>
      <c r="F329" s="12">
        <v>45772</v>
      </c>
      <c r="G329" s="13" t="s">
        <v>466</v>
      </c>
      <c r="H329" s="14" t="s">
        <v>467</v>
      </c>
      <c r="I329" s="15" t="s">
        <v>468</v>
      </c>
      <c r="J329" s="1" vm="1" t="e">
        <f>_xlfn._xlws.FILTER(辅助信息!D:D,辅助信息!G:G=G329)</f>
        <v>#VALUE!</v>
      </c>
    </row>
    <row r="330" spans="1:10">
      <c r="A330" s="16" t="s">
        <v>403</v>
      </c>
      <c r="B330" s="9" t="s">
        <v>417</v>
      </c>
      <c r="C330" s="10" t="s">
        <v>469</v>
      </c>
      <c r="D330" s="8" t="s">
        <v>411</v>
      </c>
      <c r="E330" s="11">
        <v>18.5</v>
      </c>
      <c r="F330" s="12">
        <v>45772</v>
      </c>
      <c r="G330" s="13" t="s">
        <v>466</v>
      </c>
      <c r="H330" s="14" t="s">
        <v>467</v>
      </c>
      <c r="I330" s="15" t="s">
        <v>468</v>
      </c>
      <c r="J330" s="1" vm="1" t="e">
        <f>_xlfn._xlws.FILTER(辅助信息!D:D,辅助信息!G:G=G330)</f>
        <v>#VALUE!</v>
      </c>
    </row>
    <row r="331" spans="1:10">
      <c r="A331" s="16" t="s">
        <v>410</v>
      </c>
      <c r="B331" s="9" t="s">
        <v>116</v>
      </c>
      <c r="C331" s="10" t="s">
        <v>45</v>
      </c>
      <c r="D331" s="8" t="s">
        <v>411</v>
      </c>
      <c r="E331" s="11">
        <v>3</v>
      </c>
      <c r="F331" s="12">
        <v>45772</v>
      </c>
      <c r="G331" s="13" t="s">
        <v>228</v>
      </c>
      <c r="H331" s="14" t="s">
        <v>229</v>
      </c>
      <c r="I331" s="15">
        <v>18381904567</v>
      </c>
      <c r="J331" s="1" t="str">
        <f>_xlfn._xlws.FILTER(辅助信息!D:D,辅助信息!G:G=G331)</f>
        <v>商投建工达州中医药科技园</v>
      </c>
    </row>
    <row r="332" spans="1:10">
      <c r="A332" s="16" t="s">
        <v>410</v>
      </c>
      <c r="B332" s="9" t="s">
        <v>116</v>
      </c>
      <c r="C332" s="10" t="s">
        <v>21</v>
      </c>
      <c r="D332" s="8" t="s">
        <v>411</v>
      </c>
      <c r="E332" s="11">
        <v>12</v>
      </c>
      <c r="F332" s="12">
        <v>45772</v>
      </c>
      <c r="G332" s="13" t="s">
        <v>228</v>
      </c>
      <c r="H332" s="14" t="s">
        <v>229</v>
      </c>
      <c r="I332" s="15">
        <v>18381904567</v>
      </c>
      <c r="J332" s="1" t="str">
        <f>_xlfn._xlws.FILTER(辅助信息!D:D,辅助信息!G:G=G332)</f>
        <v>商投建工达州中医药科技园</v>
      </c>
    </row>
    <row r="333" spans="1:10">
      <c r="A333" s="16" t="s">
        <v>410</v>
      </c>
      <c r="B333" s="9" t="s">
        <v>116</v>
      </c>
      <c r="C333" s="10" t="s">
        <v>58</v>
      </c>
      <c r="D333" s="8" t="s">
        <v>411</v>
      </c>
      <c r="E333" s="11">
        <v>9</v>
      </c>
      <c r="F333" s="12">
        <v>45772</v>
      </c>
      <c r="G333" s="13" t="s">
        <v>228</v>
      </c>
      <c r="H333" s="14" t="s">
        <v>229</v>
      </c>
      <c r="I333" s="15">
        <v>18381904567</v>
      </c>
      <c r="J333" s="1" t="str">
        <f>_xlfn._xlws.FILTER(辅助信息!D:D,辅助信息!G:G=G333)</f>
        <v>商投建工达州中医药科技园</v>
      </c>
    </row>
    <row r="334" spans="1:10">
      <c r="A334" s="16" t="s">
        <v>410</v>
      </c>
      <c r="B334" s="9" t="s">
        <v>116</v>
      </c>
      <c r="C334" s="10" t="s">
        <v>46</v>
      </c>
      <c r="D334" s="8" t="s">
        <v>411</v>
      </c>
      <c r="E334" s="11">
        <v>9</v>
      </c>
      <c r="F334" s="12">
        <v>45772</v>
      </c>
      <c r="G334" s="13" t="s">
        <v>228</v>
      </c>
      <c r="H334" s="14" t="s">
        <v>229</v>
      </c>
      <c r="I334" s="15">
        <v>18381904567</v>
      </c>
      <c r="J334" s="1" t="str">
        <f>_xlfn._xlws.FILTER(辅助信息!D:D,辅助信息!G:G=G334)</f>
        <v>商投建工达州中医药科技园</v>
      </c>
    </row>
    <row r="335" spans="1:10">
      <c r="A335" s="16" t="s">
        <v>410</v>
      </c>
      <c r="B335" s="9" t="s">
        <v>116</v>
      </c>
      <c r="C335" s="10" t="s">
        <v>46</v>
      </c>
      <c r="D335" s="8" t="s">
        <v>411</v>
      </c>
      <c r="E335" s="11">
        <v>21</v>
      </c>
      <c r="F335" s="12">
        <v>45772</v>
      </c>
      <c r="G335" s="13" t="s">
        <v>232</v>
      </c>
      <c r="H335" s="14" t="s">
        <v>229</v>
      </c>
      <c r="I335" s="15">
        <v>18381904567</v>
      </c>
      <c r="J335" s="1" t="str">
        <f>_xlfn._xlws.FILTER(辅助信息!D:D,辅助信息!G:G=G335)</f>
        <v>商投建工达州中医药科技园</v>
      </c>
    </row>
    <row r="336" spans="1:10">
      <c r="A336" s="16" t="s">
        <v>410</v>
      </c>
      <c r="B336" s="9" t="s">
        <v>116</v>
      </c>
      <c r="C336" s="10" t="s">
        <v>22</v>
      </c>
      <c r="D336" s="8" t="s">
        <v>411</v>
      </c>
      <c r="E336" s="11">
        <v>30</v>
      </c>
      <c r="F336" s="12">
        <v>45772</v>
      </c>
      <c r="G336" s="13" t="s">
        <v>232</v>
      </c>
      <c r="H336" s="14" t="s">
        <v>229</v>
      </c>
      <c r="I336" s="15">
        <v>18381904567</v>
      </c>
      <c r="J336" s="1" t="str">
        <f>_xlfn._xlws.FILTER(辅助信息!D:D,辅助信息!G:G=G336)</f>
        <v>商投建工达州中医药科技园</v>
      </c>
    </row>
    <row r="337" spans="1:10">
      <c r="A337" s="16" t="s">
        <v>410</v>
      </c>
      <c r="B337" s="9" t="s">
        <v>153</v>
      </c>
      <c r="C337" s="10" t="s">
        <v>51</v>
      </c>
      <c r="D337" s="8" t="s">
        <v>411</v>
      </c>
      <c r="E337" s="11">
        <v>3</v>
      </c>
      <c r="F337" s="12">
        <v>45772</v>
      </c>
      <c r="G337" s="13" t="s">
        <v>221</v>
      </c>
      <c r="H337" s="14" t="s">
        <v>222</v>
      </c>
      <c r="I337" s="15">
        <v>18381899787</v>
      </c>
      <c r="J337" s="1" t="str">
        <f>_xlfn._xlws.FILTER(辅助信息!D:D,辅助信息!G:G=G337)</f>
        <v>商投建工达州中医药科技园</v>
      </c>
    </row>
    <row r="338" spans="1:10">
      <c r="A338" s="16" t="s">
        <v>410</v>
      </c>
      <c r="B338" s="9" t="s">
        <v>119</v>
      </c>
      <c r="C338" s="10" t="s">
        <v>41</v>
      </c>
      <c r="D338" s="8" t="s">
        <v>411</v>
      </c>
      <c r="E338" s="11">
        <v>3</v>
      </c>
      <c r="F338" s="12">
        <v>45772</v>
      </c>
      <c r="G338" s="13" t="s">
        <v>221</v>
      </c>
      <c r="H338" s="14" t="s">
        <v>222</v>
      </c>
      <c r="I338" s="15">
        <v>18381899787</v>
      </c>
      <c r="J338" s="1" t="str">
        <f>_xlfn._xlws.FILTER(辅助信息!D:D,辅助信息!G:G=G338)</f>
        <v>商投建工达州中医药科技园</v>
      </c>
    </row>
    <row r="339" spans="1:10">
      <c r="A339" s="16" t="s">
        <v>410</v>
      </c>
      <c r="B339" s="9" t="s">
        <v>116</v>
      </c>
      <c r="C339" s="10" t="s">
        <v>32</v>
      </c>
      <c r="D339" s="8" t="s">
        <v>411</v>
      </c>
      <c r="E339" s="11">
        <v>17</v>
      </c>
      <c r="F339" s="12">
        <v>45772</v>
      </c>
      <c r="G339" s="13" t="s">
        <v>221</v>
      </c>
      <c r="H339" s="14" t="s">
        <v>222</v>
      </c>
      <c r="I339" s="15">
        <v>18381899787</v>
      </c>
      <c r="J339" s="1" t="str">
        <f>_xlfn._xlws.FILTER(辅助信息!D:D,辅助信息!G:G=G339)</f>
        <v>商投建工达州中医药科技园</v>
      </c>
    </row>
    <row r="340" spans="1:10">
      <c r="A340" s="16" t="s">
        <v>410</v>
      </c>
      <c r="B340" s="9" t="s">
        <v>116</v>
      </c>
      <c r="C340" s="10" t="s">
        <v>18</v>
      </c>
      <c r="D340" s="8" t="s">
        <v>411</v>
      </c>
      <c r="E340" s="11">
        <v>12</v>
      </c>
      <c r="F340" s="12">
        <v>45772</v>
      </c>
      <c r="G340" s="13" t="s">
        <v>221</v>
      </c>
      <c r="H340" s="14" t="s">
        <v>222</v>
      </c>
      <c r="I340" s="15">
        <v>18381899787</v>
      </c>
      <c r="J340" s="1" t="str">
        <f>_xlfn._xlws.FILTER(辅助信息!D:D,辅助信息!G:G=G340)</f>
        <v>商投建工达州中医药科技园</v>
      </c>
    </row>
    <row r="341" spans="1:10">
      <c r="A341" s="16" t="s">
        <v>402</v>
      </c>
      <c r="B341" s="9" t="s">
        <v>116</v>
      </c>
      <c r="C341" s="10" t="s">
        <v>143</v>
      </c>
      <c r="D341" s="8" t="s">
        <v>411</v>
      </c>
      <c r="E341" s="11">
        <v>12</v>
      </c>
      <c r="F341" s="12">
        <v>45772</v>
      </c>
      <c r="G341" s="13" t="s">
        <v>459</v>
      </c>
      <c r="H341" s="14" t="s">
        <v>394</v>
      </c>
      <c r="I341" s="15">
        <v>15924731822</v>
      </c>
      <c r="J341" s="1" t="str">
        <f>_xlfn._xlws.FILTER(辅助信息!D:D,辅助信息!G:G=G341)</f>
        <v>宜宾兴港三江新区长江工业园建设项目</v>
      </c>
    </row>
    <row r="342" spans="1:10">
      <c r="A342" s="16" t="s">
        <v>402</v>
      </c>
      <c r="B342" s="9" t="s">
        <v>116</v>
      </c>
      <c r="C342" s="10" t="s">
        <v>141</v>
      </c>
      <c r="D342" s="8" t="s">
        <v>411</v>
      </c>
      <c r="E342" s="11">
        <v>75</v>
      </c>
      <c r="F342" s="12">
        <v>45772</v>
      </c>
      <c r="G342" s="13" t="s">
        <v>459</v>
      </c>
      <c r="H342" s="14" t="s">
        <v>394</v>
      </c>
      <c r="I342" s="15">
        <v>15924731822</v>
      </c>
      <c r="J342" s="1" t="str">
        <f>_xlfn._xlws.FILTER(辅助信息!D:D,辅助信息!G:G=G342)</f>
        <v>宜宾兴港三江新区长江工业园建设项目</v>
      </c>
    </row>
    <row r="343" spans="1:10">
      <c r="A343" s="16" t="s">
        <v>402</v>
      </c>
      <c r="B343" s="9" t="s">
        <v>116</v>
      </c>
      <c r="C343" s="10" t="s">
        <v>142</v>
      </c>
      <c r="D343" s="8" t="s">
        <v>411</v>
      </c>
      <c r="E343" s="11">
        <v>18</v>
      </c>
      <c r="F343" s="12">
        <v>45772</v>
      </c>
      <c r="G343" s="13" t="s">
        <v>459</v>
      </c>
      <c r="H343" s="14" t="s">
        <v>394</v>
      </c>
      <c r="I343" s="15">
        <v>15924731822</v>
      </c>
      <c r="J343" s="1" t="str">
        <f>_xlfn._xlws.FILTER(辅助信息!D:D,辅助信息!G:G=G343)</f>
        <v>宜宾兴港三江新区长江工业园建设项目</v>
      </c>
    </row>
    <row r="344" spans="1:10">
      <c r="A344" s="1" t="s">
        <v>402</v>
      </c>
      <c r="B344" s="1" t="s">
        <v>116</v>
      </c>
      <c r="C344" s="1" t="s">
        <v>27</v>
      </c>
      <c r="D344" s="1" t="s">
        <v>411</v>
      </c>
      <c r="E344" s="2">
        <v>53</v>
      </c>
      <c r="F344" s="3">
        <v>45773</v>
      </c>
      <c r="G344" s="1" t="s">
        <v>460</v>
      </c>
      <c r="H344" s="1" t="s">
        <v>397</v>
      </c>
      <c r="I344" s="1">
        <v>18381110677</v>
      </c>
      <c r="J344" s="1" t="str">
        <f>_xlfn._xlws.FILTER(辅助信息!D:D,辅助信息!G:G=G344)</f>
        <v>宜宾兴港三江新区长江工业园建设项目</v>
      </c>
    </row>
    <row r="345" spans="1:10">
      <c r="A345" s="1" t="s">
        <v>402</v>
      </c>
      <c r="B345" s="1" t="s">
        <v>116</v>
      </c>
      <c r="C345" s="1" t="s">
        <v>30</v>
      </c>
      <c r="D345" s="1" t="s">
        <v>411</v>
      </c>
      <c r="E345" s="2">
        <v>86</v>
      </c>
      <c r="F345" s="3">
        <v>45773</v>
      </c>
      <c r="G345" s="1" t="s">
        <v>460</v>
      </c>
      <c r="H345" s="1" t="s">
        <v>397</v>
      </c>
      <c r="I345" s="1">
        <v>18381110677</v>
      </c>
      <c r="J345" s="1" t="str">
        <f>_xlfn._xlws.FILTER(辅助信息!D:D,辅助信息!G:G=G345)</f>
        <v>宜宾兴港三江新区长江工业园建设项目</v>
      </c>
    </row>
    <row r="346" spans="1:10">
      <c r="A346" s="1" t="s">
        <v>402</v>
      </c>
      <c r="B346" s="1" t="s">
        <v>116</v>
      </c>
      <c r="C346" s="1" t="s">
        <v>470</v>
      </c>
      <c r="D346" s="1" t="s">
        <v>411</v>
      </c>
      <c r="E346" s="2">
        <v>70</v>
      </c>
      <c r="F346" s="3">
        <v>45773</v>
      </c>
      <c r="G346" s="1" t="s">
        <v>461</v>
      </c>
      <c r="H346" s="1" t="s">
        <v>397</v>
      </c>
      <c r="I346" s="1">
        <v>18381110677</v>
      </c>
      <c r="J346" s="1" t="str">
        <f>_xlfn._xlws.FILTER(辅助信息!D:D,辅助信息!G:G=G346)</f>
        <v>宜宾兴港三江新区长江工业园建设项目</v>
      </c>
    </row>
    <row r="347" spans="1:10">
      <c r="A347" s="1" t="s">
        <v>402</v>
      </c>
      <c r="B347" s="1" t="s">
        <v>116</v>
      </c>
      <c r="C347" s="1" t="s">
        <v>138</v>
      </c>
      <c r="D347" s="1" t="s">
        <v>411</v>
      </c>
      <c r="E347" s="2">
        <v>45</v>
      </c>
      <c r="F347" s="3">
        <v>45773</v>
      </c>
      <c r="G347" s="1" t="s">
        <v>462</v>
      </c>
      <c r="H347" s="1" t="s">
        <v>397</v>
      </c>
      <c r="I347" s="1">
        <v>18381110677</v>
      </c>
      <c r="J347" s="1" t="str">
        <f>_xlfn._xlws.FILTER(辅助信息!D:D,辅助信息!G:G=G347)</f>
        <v>宜宾兴港三江新区长江工业园建设项目</v>
      </c>
    </row>
    <row r="348" spans="1:10">
      <c r="A348" s="1" t="s">
        <v>402</v>
      </c>
      <c r="B348" s="1" t="s">
        <v>116</v>
      </c>
      <c r="C348" s="1" t="s">
        <v>133</v>
      </c>
      <c r="D348" s="1" t="s">
        <v>411</v>
      </c>
      <c r="E348" s="2">
        <v>65</v>
      </c>
      <c r="F348" s="3">
        <v>45773</v>
      </c>
      <c r="G348" s="1" t="s">
        <v>463</v>
      </c>
      <c r="H348" s="1" t="s">
        <v>397</v>
      </c>
      <c r="I348" s="1">
        <v>18381110677</v>
      </c>
      <c r="J348" s="1" t="str">
        <f>_xlfn._xlws.FILTER(辅助信息!D:D,辅助信息!G:G=G348)</f>
        <v>宜宾兴港三江新区长江工业园建设项目</v>
      </c>
    </row>
    <row r="349" spans="1:10">
      <c r="A349" s="1" t="s">
        <v>402</v>
      </c>
      <c r="B349" s="1" t="s">
        <v>116</v>
      </c>
      <c r="C349" s="1" t="s">
        <v>30</v>
      </c>
      <c r="D349" s="1" t="s">
        <v>411</v>
      </c>
      <c r="E349" s="2">
        <v>87</v>
      </c>
      <c r="F349" s="3">
        <v>45773</v>
      </c>
      <c r="G349" s="1" t="s">
        <v>458</v>
      </c>
      <c r="H349" s="1" t="s">
        <v>394</v>
      </c>
      <c r="I349" s="1">
        <v>15924731822</v>
      </c>
      <c r="J349" s="1" t="str">
        <f>_xlfn._xlws.FILTER(辅助信息!D:D,辅助信息!G:G=G349)</f>
        <v>宜宾兴港三江新区长江工业园建设项目</v>
      </c>
    </row>
    <row r="350" spans="1:10">
      <c r="A350" s="1" t="s">
        <v>402</v>
      </c>
      <c r="B350" s="1" t="s">
        <v>116</v>
      </c>
      <c r="C350" s="1" t="s">
        <v>46</v>
      </c>
      <c r="D350" s="1" t="s">
        <v>411</v>
      </c>
      <c r="E350" s="2">
        <v>140</v>
      </c>
      <c r="F350" s="3">
        <v>45773</v>
      </c>
      <c r="G350" s="1" t="s">
        <v>471</v>
      </c>
      <c r="H350" s="1" t="s">
        <v>394</v>
      </c>
      <c r="I350" s="1">
        <v>15924731822</v>
      </c>
      <c r="J350" s="1" t="str">
        <f>_xlfn._xlws.FILTER(辅助信息!D:D,辅助信息!G:G=G350)</f>
        <v>宜宾兴港三江新区长江工业园建设项目</v>
      </c>
    </row>
    <row r="351" spans="1:10">
      <c r="A351" s="1" t="s">
        <v>401</v>
      </c>
      <c r="B351" s="1" t="s">
        <v>116</v>
      </c>
      <c r="C351" s="1" t="s">
        <v>65</v>
      </c>
      <c r="D351" s="1" t="s">
        <v>411</v>
      </c>
      <c r="E351" s="2">
        <v>27</v>
      </c>
      <c r="F351" s="3">
        <v>45774</v>
      </c>
      <c r="G351" s="1" t="s">
        <v>310</v>
      </c>
      <c r="H351" s="1" t="s">
        <v>311</v>
      </c>
      <c r="I351" s="1">
        <v>18302833536</v>
      </c>
      <c r="J351" s="1" t="str">
        <f>_xlfn._xlws.FILTER(辅助信息!D:D,辅助信息!G:G=G351)</f>
        <v>五冶达州国道542项目</v>
      </c>
    </row>
    <row r="352" spans="1:10">
      <c r="A352" s="1" t="s">
        <v>401</v>
      </c>
      <c r="B352" s="1" t="s">
        <v>119</v>
      </c>
      <c r="C352" s="1" t="s">
        <v>40</v>
      </c>
      <c r="D352" s="1" t="s">
        <v>411</v>
      </c>
      <c r="E352" s="2">
        <v>15</v>
      </c>
      <c r="F352" s="3">
        <v>45774</v>
      </c>
      <c r="G352" s="1" t="s">
        <v>217</v>
      </c>
      <c r="H352" s="1" t="s">
        <v>218</v>
      </c>
      <c r="I352" s="1">
        <v>15108211617</v>
      </c>
      <c r="J352" s="1" t="str">
        <f>_xlfn._xlws.FILTER(辅助信息!D:D,辅助信息!G:G=G352)</f>
        <v>商投建工达州中医药科技园</v>
      </c>
    </row>
    <row r="353" spans="1:10">
      <c r="A353" s="1" t="s">
        <v>401</v>
      </c>
      <c r="B353" s="1" t="s">
        <v>119</v>
      </c>
      <c r="C353" s="1" t="s">
        <v>41</v>
      </c>
      <c r="D353" s="1" t="s">
        <v>411</v>
      </c>
      <c r="E353" s="2">
        <v>3</v>
      </c>
      <c r="F353" s="3">
        <v>45774</v>
      </c>
      <c r="G353" s="1" t="s">
        <v>217</v>
      </c>
      <c r="H353" s="1" t="s">
        <v>218</v>
      </c>
      <c r="I353" s="1">
        <v>15108211617</v>
      </c>
      <c r="J353" s="1" t="str">
        <f>_xlfn._xlws.FILTER(辅助信息!D:D,辅助信息!G:G=G353)</f>
        <v>商投建工达州中医药科技园</v>
      </c>
    </row>
    <row r="354" spans="1:10">
      <c r="A354" s="1" t="s">
        <v>401</v>
      </c>
      <c r="B354" s="1" t="s">
        <v>116</v>
      </c>
      <c r="C354" s="1" t="s">
        <v>27</v>
      </c>
      <c r="D354" s="1" t="s">
        <v>411</v>
      </c>
      <c r="E354" s="2">
        <v>21</v>
      </c>
      <c r="F354" s="3">
        <v>45774</v>
      </c>
      <c r="G354" s="1" t="s">
        <v>217</v>
      </c>
      <c r="H354" s="1" t="s">
        <v>218</v>
      </c>
      <c r="I354" s="1">
        <v>15108211617</v>
      </c>
      <c r="J354" s="1" t="str">
        <f>_xlfn._xlws.FILTER(辅助信息!D:D,辅助信息!G:G=G354)</f>
        <v>商投建工达州中医药科技园</v>
      </c>
    </row>
    <row r="355" spans="1:10">
      <c r="A355" s="1" t="s">
        <v>401</v>
      </c>
      <c r="B355" s="1" t="s">
        <v>116</v>
      </c>
      <c r="C355" s="1" t="s">
        <v>28</v>
      </c>
      <c r="D355" s="1" t="s">
        <v>411</v>
      </c>
      <c r="E355" s="2">
        <v>9</v>
      </c>
      <c r="F355" s="3">
        <v>45774</v>
      </c>
      <c r="G355" s="1" t="s">
        <v>217</v>
      </c>
      <c r="H355" s="1" t="s">
        <v>218</v>
      </c>
      <c r="I355" s="1">
        <v>15108211617</v>
      </c>
      <c r="J355" s="1" t="str">
        <f>_xlfn._xlws.FILTER(辅助信息!D:D,辅助信息!G:G=G355)</f>
        <v>商投建工达州中医药科技园</v>
      </c>
    </row>
    <row r="356" spans="1:10">
      <c r="A356" s="1" t="s">
        <v>403</v>
      </c>
      <c r="B356" s="1" t="s">
        <v>116</v>
      </c>
      <c r="C356" s="1" t="s">
        <v>32</v>
      </c>
      <c r="D356" s="1" t="s">
        <v>411</v>
      </c>
      <c r="E356" s="2">
        <v>12</v>
      </c>
      <c r="F356" s="3">
        <v>45774</v>
      </c>
      <c r="G356" s="1" t="s">
        <v>247</v>
      </c>
      <c r="H356" s="1" t="s">
        <v>248</v>
      </c>
      <c r="I356" s="1">
        <v>15692885305</v>
      </c>
      <c r="J356" s="1" t="str">
        <f>_xlfn._xlws.FILTER(辅助信息!D:D,辅助信息!G:G=G356)</f>
        <v>四川商建
射洪城乡一体化项目</v>
      </c>
    </row>
    <row r="357" spans="1:10">
      <c r="A357" s="1" t="s">
        <v>403</v>
      </c>
      <c r="B357" s="1" t="s">
        <v>116</v>
      </c>
      <c r="C357" s="1" t="s">
        <v>28</v>
      </c>
      <c r="D357" s="1" t="s">
        <v>411</v>
      </c>
      <c r="E357" s="2">
        <v>24</v>
      </c>
      <c r="F357" s="3">
        <v>45774</v>
      </c>
      <c r="G357" s="1" t="s">
        <v>247</v>
      </c>
      <c r="H357" s="1" t="s">
        <v>248</v>
      </c>
      <c r="I357" s="1">
        <v>15692885305</v>
      </c>
      <c r="J357" s="1" t="str">
        <f>_xlfn._xlws.FILTER(辅助信息!D:D,辅助信息!G:G=G357)</f>
        <v>四川商建
射洪城乡一体化项目</v>
      </c>
    </row>
    <row r="358" spans="1:10">
      <c r="A358" s="1" t="s">
        <v>410</v>
      </c>
      <c r="B358" s="1" t="s">
        <v>153</v>
      </c>
      <c r="C358" s="1" t="s">
        <v>53</v>
      </c>
      <c r="D358" s="1" t="s">
        <v>411</v>
      </c>
      <c r="E358" s="2">
        <v>8</v>
      </c>
      <c r="F358" s="3">
        <v>45774</v>
      </c>
      <c r="G358" s="1" t="s">
        <v>340</v>
      </c>
      <c r="H358" s="1" t="s">
        <v>329</v>
      </c>
      <c r="I358" s="1">
        <v>18398563998</v>
      </c>
      <c r="J358" s="1" t="str">
        <f>_xlfn._xlws.FILTER(辅助信息!D:D,辅助信息!G:G=G358)</f>
        <v>五冶达州国道542项目</v>
      </c>
    </row>
    <row r="359" spans="1:10">
      <c r="A359" s="1" t="s">
        <v>410</v>
      </c>
      <c r="B359" s="1" t="s">
        <v>116</v>
      </c>
      <c r="C359" s="1" t="s">
        <v>27</v>
      </c>
      <c r="D359" s="1" t="s">
        <v>411</v>
      </c>
      <c r="E359" s="2">
        <v>9</v>
      </c>
      <c r="F359" s="3">
        <v>45774</v>
      </c>
      <c r="G359" s="1" t="s">
        <v>340</v>
      </c>
      <c r="H359" s="1" t="s">
        <v>329</v>
      </c>
      <c r="I359" s="1">
        <v>18398563998</v>
      </c>
      <c r="J359" s="1" t="str">
        <f>_xlfn._xlws.FILTER(辅助信息!D:D,辅助信息!G:G=G359)</f>
        <v>五冶达州国道542项目</v>
      </c>
    </row>
    <row r="360" spans="1:10">
      <c r="A360" s="1" t="s">
        <v>410</v>
      </c>
      <c r="B360" s="1" t="s">
        <v>116</v>
      </c>
      <c r="C360" s="1" t="s">
        <v>19</v>
      </c>
      <c r="D360" s="1" t="s">
        <v>411</v>
      </c>
      <c r="E360" s="2">
        <v>10</v>
      </c>
      <c r="F360" s="3">
        <v>45774</v>
      </c>
      <c r="G360" s="1" t="s">
        <v>340</v>
      </c>
      <c r="H360" s="1" t="s">
        <v>329</v>
      </c>
      <c r="I360" s="1">
        <v>18398563998</v>
      </c>
      <c r="J360" s="1" t="str">
        <f>_xlfn._xlws.FILTER(辅助信息!D:D,辅助信息!G:G=G360)</f>
        <v>五冶达州国道542项目</v>
      </c>
    </row>
    <row r="361" spans="1:10">
      <c r="A361" s="1" t="s">
        <v>410</v>
      </c>
      <c r="B361" s="1" t="s">
        <v>116</v>
      </c>
      <c r="C361" s="1" t="s">
        <v>32</v>
      </c>
      <c r="D361" s="1" t="s">
        <v>411</v>
      </c>
      <c r="E361" s="2">
        <v>3</v>
      </c>
      <c r="F361" s="3">
        <v>45774</v>
      </c>
      <c r="G361" s="1" t="s">
        <v>340</v>
      </c>
      <c r="H361" s="1" t="s">
        <v>329</v>
      </c>
      <c r="I361" s="1">
        <v>18398563998</v>
      </c>
      <c r="J361" s="1" t="str">
        <f>_xlfn._xlws.FILTER(辅助信息!D:D,辅助信息!G:G=G361)</f>
        <v>五冶达州国道542项目</v>
      </c>
    </row>
    <row r="362" spans="1:10">
      <c r="A362" s="1" t="s">
        <v>410</v>
      </c>
      <c r="B362" s="1" t="s">
        <v>116</v>
      </c>
      <c r="C362" s="1" t="s">
        <v>30</v>
      </c>
      <c r="D362" s="1" t="s">
        <v>411</v>
      </c>
      <c r="E362" s="2">
        <v>6</v>
      </c>
      <c r="F362" s="3">
        <v>45774</v>
      </c>
      <c r="G362" s="1" t="s">
        <v>340</v>
      </c>
      <c r="H362" s="1" t="s">
        <v>329</v>
      </c>
      <c r="I362" s="1">
        <v>18398563998</v>
      </c>
      <c r="J362" s="1" t="str">
        <f>_xlfn._xlws.FILTER(辅助信息!D:D,辅助信息!G:G=G362)</f>
        <v>五冶达州国道542项目</v>
      </c>
    </row>
    <row r="363" spans="1:10">
      <c r="A363" s="1" t="s">
        <v>410</v>
      </c>
      <c r="B363" s="1" t="s">
        <v>116</v>
      </c>
      <c r="C363" s="1" t="s">
        <v>27</v>
      </c>
      <c r="D363" s="1" t="s">
        <v>411</v>
      </c>
      <c r="E363" s="2">
        <v>18</v>
      </c>
      <c r="F363" s="3">
        <v>45774</v>
      </c>
      <c r="G363" s="1" t="s">
        <v>334</v>
      </c>
      <c r="H363" s="1" t="s">
        <v>335</v>
      </c>
      <c r="I363" s="1">
        <v>13518183653</v>
      </c>
      <c r="J363" s="1" t="str">
        <f>_xlfn._xlws.FILTER(辅助信息!D:D,辅助信息!G:G=G363)</f>
        <v>五冶达州国道542项目</v>
      </c>
    </row>
    <row r="364" spans="1:10">
      <c r="A364" s="1" t="s">
        <v>410</v>
      </c>
      <c r="B364" s="1" t="s">
        <v>116</v>
      </c>
      <c r="C364" s="1" t="s">
        <v>19</v>
      </c>
      <c r="D364" s="1" t="s">
        <v>411</v>
      </c>
      <c r="E364" s="2">
        <v>16</v>
      </c>
      <c r="F364" s="3">
        <v>45774</v>
      </c>
      <c r="G364" s="1" t="s">
        <v>334</v>
      </c>
      <c r="H364" s="1" t="s">
        <v>335</v>
      </c>
      <c r="I364" s="1">
        <v>13518183653</v>
      </c>
      <c r="J364" s="1" t="str">
        <f>_xlfn._xlws.FILTER(辅助信息!D:D,辅助信息!G:G=G364)</f>
        <v>五冶达州国道542项目</v>
      </c>
    </row>
    <row r="365" spans="1:10">
      <c r="A365" s="1" t="s">
        <v>410</v>
      </c>
      <c r="B365" s="1" t="s">
        <v>116</v>
      </c>
      <c r="C365" s="1" t="s">
        <v>18</v>
      </c>
      <c r="D365" s="1" t="s">
        <v>411</v>
      </c>
      <c r="E365" s="2">
        <v>6</v>
      </c>
      <c r="F365" s="3">
        <v>45774</v>
      </c>
      <c r="G365" s="1" t="s">
        <v>334</v>
      </c>
      <c r="H365" s="1" t="s">
        <v>335</v>
      </c>
      <c r="I365" s="1">
        <v>13518183653</v>
      </c>
      <c r="J365" s="1" t="str">
        <f>_xlfn._xlws.FILTER(辅助信息!D:D,辅助信息!G:G=G365)</f>
        <v>五冶达州国道542项目</v>
      </c>
    </row>
    <row r="366" spans="1:10">
      <c r="A366" s="1" t="s">
        <v>410</v>
      </c>
      <c r="B366" s="1" t="s">
        <v>119</v>
      </c>
      <c r="C366" s="1" t="s">
        <v>49</v>
      </c>
      <c r="D366" s="1" t="s">
        <v>411</v>
      </c>
      <c r="E366" s="2">
        <v>6</v>
      </c>
      <c r="F366" s="3">
        <v>45774</v>
      </c>
      <c r="G366" s="1" t="s">
        <v>217</v>
      </c>
      <c r="H366" s="1" t="s">
        <v>218</v>
      </c>
      <c r="I366" s="1">
        <v>15108211617</v>
      </c>
      <c r="J366" s="1" t="str">
        <f>_xlfn._xlws.FILTER(辅助信息!D:D,辅助信息!G:G=G366)</f>
        <v>商投建工达州中医药科技园</v>
      </c>
    </row>
    <row r="367" spans="1:10">
      <c r="A367" s="1" t="s">
        <v>410</v>
      </c>
      <c r="B367" s="1" t="s">
        <v>116</v>
      </c>
      <c r="C367" s="1" t="s">
        <v>32</v>
      </c>
      <c r="D367" s="1" t="s">
        <v>411</v>
      </c>
      <c r="E367" s="2">
        <v>13</v>
      </c>
      <c r="F367" s="3">
        <v>45774</v>
      </c>
      <c r="G367" s="1" t="s">
        <v>217</v>
      </c>
      <c r="H367" s="1" t="s">
        <v>218</v>
      </c>
      <c r="I367" s="1">
        <v>15108211617</v>
      </c>
      <c r="J367" s="1" t="str">
        <f>_xlfn._xlws.FILTER(辅助信息!D:D,辅助信息!G:G=G367)</f>
        <v>商投建工达州中医药科技园</v>
      </c>
    </row>
    <row r="368" spans="1:10">
      <c r="A368" s="1" t="s">
        <v>410</v>
      </c>
      <c r="B368" s="1" t="s">
        <v>116</v>
      </c>
      <c r="C368" s="1" t="s">
        <v>130</v>
      </c>
      <c r="D368" s="1" t="s">
        <v>411</v>
      </c>
      <c r="E368" s="2">
        <v>3</v>
      </c>
      <c r="F368" s="3">
        <v>45774</v>
      </c>
      <c r="G368" s="1" t="s">
        <v>217</v>
      </c>
      <c r="H368" s="1" t="s">
        <v>218</v>
      </c>
      <c r="I368" s="1">
        <v>15108211617</v>
      </c>
      <c r="J368" s="1" t="str">
        <f>_xlfn._xlws.FILTER(辅助信息!D:D,辅助信息!G:G=G368)</f>
        <v>商投建工达州中医药科技园</v>
      </c>
    </row>
    <row r="369" spans="1:10">
      <c r="A369" s="1" t="s">
        <v>410</v>
      </c>
      <c r="B369" s="1" t="s">
        <v>116</v>
      </c>
      <c r="C369" s="1" t="s">
        <v>33</v>
      </c>
      <c r="D369" s="1" t="s">
        <v>411</v>
      </c>
      <c r="E369" s="2">
        <v>13</v>
      </c>
      <c r="F369" s="3">
        <v>45774</v>
      </c>
      <c r="G369" s="1" t="s">
        <v>217</v>
      </c>
      <c r="H369" s="1" t="s">
        <v>218</v>
      </c>
      <c r="I369" s="1">
        <v>15108211617</v>
      </c>
      <c r="J369" s="1" t="str">
        <f>_xlfn._xlws.FILTER(辅助信息!D:D,辅助信息!G:G=G369)</f>
        <v>商投建工达州中医药科技园</v>
      </c>
    </row>
    <row r="370" spans="1:10">
      <c r="A370" s="1" t="s">
        <v>410</v>
      </c>
      <c r="B370" s="1" t="s">
        <v>116</v>
      </c>
      <c r="C370" s="1" t="s">
        <v>90</v>
      </c>
      <c r="D370" s="1" t="s">
        <v>411</v>
      </c>
      <c r="E370" s="2">
        <v>70</v>
      </c>
      <c r="F370" s="3">
        <v>45774</v>
      </c>
      <c r="G370" s="1" t="s">
        <v>461</v>
      </c>
      <c r="H370" s="1" t="s">
        <v>397</v>
      </c>
      <c r="I370" s="1">
        <v>18381110677</v>
      </c>
      <c r="J370" s="1" t="str">
        <f>_xlfn._xlws.FILTER(辅助信息!D:D,辅助信息!G:G=G370)</f>
        <v>宜宾兴港三江新区长江工业园建设项目</v>
      </c>
    </row>
    <row r="371" spans="1:10">
      <c r="A371" s="1" t="s">
        <v>410</v>
      </c>
      <c r="B371" s="1" t="s">
        <v>119</v>
      </c>
      <c r="C371" s="1" t="s">
        <v>41</v>
      </c>
      <c r="D371" s="1" t="s">
        <v>411</v>
      </c>
      <c r="E371" s="2">
        <v>15</v>
      </c>
      <c r="F371" s="3">
        <v>45774</v>
      </c>
      <c r="G371" s="1" t="s">
        <v>463</v>
      </c>
      <c r="H371" s="1" t="s">
        <v>397</v>
      </c>
      <c r="I371" s="1">
        <v>18381110677</v>
      </c>
      <c r="J371" s="1" t="str">
        <f>_xlfn._xlws.FILTER(辅助信息!D:D,辅助信息!G:G=G371)</f>
        <v>宜宾兴港三江新区长江工业园建设项目</v>
      </c>
    </row>
    <row r="372" spans="1:10">
      <c r="A372" s="1" t="s">
        <v>410</v>
      </c>
      <c r="B372" s="1" t="s">
        <v>116</v>
      </c>
      <c r="C372" s="1" t="s">
        <v>133</v>
      </c>
      <c r="D372" s="1" t="s">
        <v>411</v>
      </c>
      <c r="E372" s="2">
        <v>20</v>
      </c>
      <c r="F372" s="3">
        <v>45774</v>
      </c>
      <c r="G372" s="1" t="s">
        <v>463</v>
      </c>
      <c r="H372" s="1" t="s">
        <v>397</v>
      </c>
      <c r="I372" s="1">
        <v>18381110677</v>
      </c>
      <c r="J372" s="1" t="str">
        <f>_xlfn._xlws.FILTER(辅助信息!D:D,辅助信息!G:G=G372)</f>
        <v>宜宾兴港三江新区长江工业园建设项目</v>
      </c>
    </row>
    <row r="373" spans="1:10">
      <c r="A373" s="1" t="s">
        <v>410</v>
      </c>
      <c r="B373" s="1" t="s">
        <v>119</v>
      </c>
      <c r="C373" s="1" t="s">
        <v>40</v>
      </c>
      <c r="D373" s="1" t="s">
        <v>411</v>
      </c>
      <c r="E373" s="2">
        <v>20</v>
      </c>
      <c r="F373" s="3">
        <v>45774</v>
      </c>
      <c r="G373" s="1" t="s">
        <v>459</v>
      </c>
      <c r="H373" s="1" t="s">
        <v>394</v>
      </c>
      <c r="I373" s="1">
        <v>15924731822</v>
      </c>
      <c r="J373" s="1" t="str">
        <f>_xlfn._xlws.FILTER(辅助信息!D:D,辅助信息!G:G=G373)</f>
        <v>宜宾兴港三江新区长江工业园建设项目</v>
      </c>
    </row>
    <row r="374" spans="1:10">
      <c r="A374" s="1" t="s">
        <v>410</v>
      </c>
      <c r="B374" s="1" t="s">
        <v>119</v>
      </c>
      <c r="C374" s="1" t="s">
        <v>41</v>
      </c>
      <c r="D374" s="1" t="s">
        <v>411</v>
      </c>
      <c r="E374" s="2">
        <v>15</v>
      </c>
      <c r="F374" s="3">
        <v>45774</v>
      </c>
      <c r="G374" s="1" t="s">
        <v>459</v>
      </c>
      <c r="H374" s="1" t="s">
        <v>394</v>
      </c>
      <c r="I374" s="1">
        <v>15924731822</v>
      </c>
      <c r="J374" s="1" t="str">
        <f>_xlfn._xlws.FILTER(辅助信息!D:D,辅助信息!G:G=G374)</f>
        <v>宜宾兴港三江新区长江工业园建设项目</v>
      </c>
    </row>
    <row r="375" spans="1:10">
      <c r="A375" s="1" t="s">
        <v>414</v>
      </c>
      <c r="B375" s="1" t="s">
        <v>119</v>
      </c>
      <c r="C375" s="1" t="s">
        <v>40</v>
      </c>
      <c r="D375" s="1" t="s">
        <v>411</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414</v>
      </c>
      <c r="B376" s="1" t="s">
        <v>119</v>
      </c>
      <c r="C376" s="1" t="s">
        <v>41</v>
      </c>
      <c r="D376" s="1" t="s">
        <v>411</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414</v>
      </c>
      <c r="B377" s="1" t="s">
        <v>116</v>
      </c>
      <c r="C377" s="1" t="s">
        <v>32</v>
      </c>
      <c r="D377" s="1" t="s">
        <v>411</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472</v>
      </c>
      <c r="B378" s="9" t="s">
        <v>116</v>
      </c>
      <c r="C378" s="10" t="s">
        <v>130</v>
      </c>
      <c r="D378" s="8" t="s">
        <v>411</v>
      </c>
      <c r="E378" s="11">
        <v>35</v>
      </c>
      <c r="F378" s="12">
        <v>45776</v>
      </c>
      <c r="G378" s="13" t="s">
        <v>458</v>
      </c>
      <c r="H378" s="14" t="s">
        <v>394</v>
      </c>
      <c r="I378" s="15">
        <v>15924731822</v>
      </c>
      <c r="J378" s="1" t="str">
        <f>_xlfn._xlws.FILTER(辅助信息!D:D,辅助信息!G:G=G378)</f>
        <v>宜宾兴港三江新区长江工业园建设项目</v>
      </c>
    </row>
    <row r="379" spans="1:10">
      <c r="A379" s="16" t="s">
        <v>403</v>
      </c>
      <c r="B379" s="9" t="s">
        <v>119</v>
      </c>
      <c r="C379" s="10" t="s">
        <v>40</v>
      </c>
      <c r="D379" s="8" t="s">
        <v>411</v>
      </c>
      <c r="E379" s="11">
        <v>12</v>
      </c>
      <c r="F379" s="12">
        <v>45776</v>
      </c>
      <c r="G379" s="13" t="s">
        <v>247</v>
      </c>
      <c r="H379" s="14" t="s">
        <v>248</v>
      </c>
      <c r="I379" s="15">
        <v>15692885305</v>
      </c>
      <c r="J379" s="1" t="str">
        <f>_xlfn._xlws.FILTER(辅助信息!D:D,辅助信息!G:G=G379)</f>
        <v>四川商建
射洪城乡一体化项目</v>
      </c>
    </row>
    <row r="380" spans="1:10">
      <c r="A380" s="16" t="s">
        <v>403</v>
      </c>
      <c r="B380" s="9" t="s">
        <v>119</v>
      </c>
      <c r="C380" s="10" t="s">
        <v>41</v>
      </c>
      <c r="D380" s="8" t="s">
        <v>411</v>
      </c>
      <c r="E380" s="11">
        <v>22</v>
      </c>
      <c r="F380" s="12">
        <v>45776</v>
      </c>
      <c r="G380" s="13" t="s">
        <v>247</v>
      </c>
      <c r="H380" s="14" t="s">
        <v>248</v>
      </c>
      <c r="I380" s="15">
        <v>15692885305</v>
      </c>
      <c r="J380" s="1" t="str">
        <f>_xlfn._xlws.FILTER(辅助信息!D:D,辅助信息!G:G=G380)</f>
        <v>四川商建
射洪城乡一体化项目</v>
      </c>
    </row>
    <row r="381" spans="1:10">
      <c r="A381" s="16" t="s">
        <v>402</v>
      </c>
      <c r="B381" s="9" t="s">
        <v>116</v>
      </c>
      <c r="C381" s="10" t="s">
        <v>430</v>
      </c>
      <c r="D381" s="8" t="s">
        <v>411</v>
      </c>
      <c r="E381" s="11">
        <v>105</v>
      </c>
      <c r="F381" s="12">
        <v>45776</v>
      </c>
      <c r="G381" s="13" t="s">
        <v>445</v>
      </c>
      <c r="H381" s="14" t="s">
        <v>446</v>
      </c>
      <c r="I381" s="15">
        <v>18980505177</v>
      </c>
      <c r="J381" s="1" vm="1" t="e">
        <f>_xlfn._xlws.FILTER(辅助信息!D:D,辅助信息!G:G=G381)</f>
        <v>#VALUE!</v>
      </c>
    </row>
    <row r="382" spans="1:10">
      <c r="A382" s="16" t="s">
        <v>402</v>
      </c>
      <c r="B382" s="9" t="s">
        <v>116</v>
      </c>
      <c r="C382" s="10" t="s">
        <v>441</v>
      </c>
      <c r="D382" s="8" t="s">
        <v>411</v>
      </c>
      <c r="E382" s="11">
        <v>35</v>
      </c>
      <c r="F382" s="12">
        <v>45776</v>
      </c>
      <c r="G382" s="13" t="s">
        <v>445</v>
      </c>
      <c r="H382" s="14" t="s">
        <v>446</v>
      </c>
      <c r="I382" s="15">
        <v>18980505177</v>
      </c>
      <c r="J382" s="1" vm="1" t="e">
        <f>_xlfn._xlws.FILTER(辅助信息!D:D,辅助信息!G:G=G382)</f>
        <v>#VALUE!</v>
      </c>
    </row>
    <row r="383" spans="1:10">
      <c r="A383" s="16" t="s">
        <v>402</v>
      </c>
      <c r="B383" s="9" t="s">
        <v>116</v>
      </c>
      <c r="C383" s="10" t="s">
        <v>473</v>
      </c>
      <c r="D383" s="8" t="s">
        <v>411</v>
      </c>
      <c r="E383" s="11">
        <v>35</v>
      </c>
      <c r="F383" s="12">
        <v>45776</v>
      </c>
      <c r="G383" s="13" t="s">
        <v>445</v>
      </c>
      <c r="H383" s="14" t="s">
        <v>446</v>
      </c>
      <c r="I383" s="15">
        <v>18980505177</v>
      </c>
      <c r="J383" s="1" vm="1" t="e">
        <f>_xlfn._xlws.FILTER(辅助信息!D:D,辅助信息!G:G=G383)</f>
        <v>#VALUE!</v>
      </c>
    </row>
    <row r="384" spans="1:10">
      <c r="A384" s="16" t="s">
        <v>402</v>
      </c>
      <c r="B384" s="9" t="s">
        <v>116</v>
      </c>
      <c r="C384" s="10" t="s">
        <v>448</v>
      </c>
      <c r="D384" s="8" t="s">
        <v>411</v>
      </c>
      <c r="E384" s="11">
        <v>35</v>
      </c>
      <c r="F384" s="12">
        <v>45776</v>
      </c>
      <c r="G384" s="13" t="s">
        <v>445</v>
      </c>
      <c r="H384" s="14" t="s">
        <v>446</v>
      </c>
      <c r="I384" s="15">
        <v>18980505177</v>
      </c>
      <c r="J384" s="1" vm="1" t="e">
        <f>_xlfn._xlws.FILTER(辅助信息!D:D,辅助信息!G:G=G384)</f>
        <v>#VALUE!</v>
      </c>
    </row>
    <row r="385" spans="1:10">
      <c r="A385" s="16" t="s">
        <v>401</v>
      </c>
      <c r="B385" s="9" t="s">
        <v>119</v>
      </c>
      <c r="C385" s="10" t="s">
        <v>40</v>
      </c>
      <c r="D385" s="8" t="s">
        <v>411</v>
      </c>
      <c r="E385" s="11">
        <v>50</v>
      </c>
      <c r="F385" s="12">
        <v>45776</v>
      </c>
      <c r="G385" s="13" t="s">
        <v>238</v>
      </c>
      <c r="H385" s="14" t="s">
        <v>229</v>
      </c>
      <c r="I385" s="15">
        <v>18381904567</v>
      </c>
      <c r="J385" s="1" t="str">
        <f>_xlfn._xlws.FILTER(辅助信息!D:D,辅助信息!G:G=G385)</f>
        <v>商投建工达州中医药科技园</v>
      </c>
    </row>
    <row r="386" spans="1:10">
      <c r="A386" s="16" t="s">
        <v>401</v>
      </c>
      <c r="B386" s="9" t="s">
        <v>116</v>
      </c>
      <c r="C386" s="10" t="s">
        <v>32</v>
      </c>
      <c r="D386" s="8" t="s">
        <v>411</v>
      </c>
      <c r="E386" s="11">
        <v>15</v>
      </c>
      <c r="F386" s="12">
        <v>45776</v>
      </c>
      <c r="G386" s="13" t="s">
        <v>238</v>
      </c>
      <c r="H386" s="14" t="s">
        <v>229</v>
      </c>
      <c r="I386" s="15">
        <v>18381904567</v>
      </c>
      <c r="J386" s="1" t="str">
        <f>_xlfn._xlws.FILTER(辅助信息!D:D,辅助信息!G:G=G386)</f>
        <v>商投建工达州中医药科技园</v>
      </c>
    </row>
    <row r="387" spans="1:10">
      <c r="A387" s="16" t="s">
        <v>401</v>
      </c>
      <c r="B387" s="9" t="s">
        <v>116</v>
      </c>
      <c r="C387" s="10" t="s">
        <v>28</v>
      </c>
      <c r="D387" s="8" t="s">
        <v>411</v>
      </c>
      <c r="E387" s="11">
        <v>42</v>
      </c>
      <c r="F387" s="12">
        <v>45776</v>
      </c>
      <c r="G387" s="13" t="s">
        <v>238</v>
      </c>
      <c r="H387" s="14" t="s">
        <v>229</v>
      </c>
      <c r="I387" s="15">
        <v>18381904567</v>
      </c>
      <c r="J387" s="1" t="str">
        <f>_xlfn._xlws.FILTER(辅助信息!D:D,辅助信息!G:G=G387)</f>
        <v>商投建工达州中医药科技园</v>
      </c>
    </row>
    <row r="388" spans="1:10">
      <c r="A388" s="1" t="s">
        <v>401</v>
      </c>
      <c r="B388" s="1" t="s">
        <v>119</v>
      </c>
      <c r="C388" s="1" t="s">
        <v>40</v>
      </c>
      <c r="D388" s="1" t="s">
        <v>411</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401</v>
      </c>
      <c r="B389" s="1" t="s">
        <v>116</v>
      </c>
      <c r="C389" s="1" t="s">
        <v>32</v>
      </c>
      <c r="D389" s="1" t="s">
        <v>411</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414</v>
      </c>
      <c r="B390" s="1" t="s">
        <v>119</v>
      </c>
      <c r="C390" s="1" t="s">
        <v>41</v>
      </c>
      <c r="D390" s="1" t="s">
        <v>411</v>
      </c>
      <c r="E390" s="2">
        <v>12</v>
      </c>
      <c r="F390" s="3">
        <v>45777</v>
      </c>
      <c r="G390" s="1" t="s">
        <v>438</v>
      </c>
      <c r="H390" s="1" t="s">
        <v>123</v>
      </c>
      <c r="I390" s="1">
        <v>15228205853</v>
      </c>
      <c r="J390" s="1" t="str">
        <f>_xlfn._xlws.FILTER(辅助信息!D:D,辅助信息!G:G=G390)</f>
        <v>五冶钢构-宜宾市南溪区高县月江镇建设项目</v>
      </c>
    </row>
    <row r="391" spans="1:10">
      <c r="A391" s="1" t="s">
        <v>414</v>
      </c>
      <c r="B391" s="1" t="s">
        <v>116</v>
      </c>
      <c r="C391" s="1" t="s">
        <v>18</v>
      </c>
      <c r="D391" s="1" t="s">
        <v>411</v>
      </c>
      <c r="E391" s="2">
        <v>21</v>
      </c>
      <c r="F391" s="3">
        <v>45777</v>
      </c>
      <c r="G391" s="1" t="s">
        <v>438</v>
      </c>
      <c r="H391" s="1" t="s">
        <v>123</v>
      </c>
      <c r="I391" s="1">
        <v>15228205853</v>
      </c>
      <c r="J391" s="1" t="str">
        <f>_xlfn._xlws.FILTER(辅助信息!D:D,辅助信息!G:G=G391)</f>
        <v>五冶钢构-宜宾市南溪区高县月江镇建设项目</v>
      </c>
    </row>
    <row r="392" spans="1:10">
      <c r="A392" s="1" t="s">
        <v>414</v>
      </c>
      <c r="B392" s="1" t="s">
        <v>119</v>
      </c>
      <c r="C392" s="1" t="s">
        <v>40</v>
      </c>
      <c r="D392" s="1" t="s">
        <v>411</v>
      </c>
      <c r="E392" s="2">
        <v>3</v>
      </c>
      <c r="F392" s="3">
        <v>45777</v>
      </c>
      <c r="G392" s="1" t="s">
        <v>176</v>
      </c>
      <c r="H392" s="1" t="s">
        <v>177</v>
      </c>
      <c r="I392" s="1">
        <v>15884666220</v>
      </c>
      <c r="J392" s="1" t="str">
        <f>_xlfn._xlws.FILTER(辅助信息!D:D,辅助信息!G:G=G392)</f>
        <v>华西简阳西城嘉苑</v>
      </c>
    </row>
    <row r="393" spans="1:10">
      <c r="A393" s="1" t="s">
        <v>414</v>
      </c>
      <c r="B393" s="1" t="s">
        <v>119</v>
      </c>
      <c r="C393" s="1" t="s">
        <v>41</v>
      </c>
      <c r="D393" s="1" t="s">
        <v>411</v>
      </c>
      <c r="E393" s="2">
        <v>5</v>
      </c>
      <c r="F393" s="3">
        <v>45777</v>
      </c>
      <c r="G393" s="1" t="s">
        <v>176</v>
      </c>
      <c r="H393" s="1" t="s">
        <v>177</v>
      </c>
      <c r="I393" s="1">
        <v>15884666220</v>
      </c>
      <c r="J393" s="1" t="str">
        <f>_xlfn._xlws.FILTER(辅助信息!D:D,辅助信息!G:G=G393)</f>
        <v>华西简阳西城嘉苑</v>
      </c>
    </row>
    <row r="394" spans="1:10">
      <c r="A394" s="1" t="s">
        <v>414</v>
      </c>
      <c r="B394" s="1" t="s">
        <v>119</v>
      </c>
      <c r="C394" s="1" t="s">
        <v>26</v>
      </c>
      <c r="D394" s="1" t="s">
        <v>411</v>
      </c>
      <c r="E394" s="2">
        <v>40</v>
      </c>
      <c r="F394" s="3">
        <v>45777</v>
      </c>
      <c r="G394" s="1" t="s">
        <v>176</v>
      </c>
      <c r="H394" s="1" t="s">
        <v>177</v>
      </c>
      <c r="I394" s="1">
        <v>15884666220</v>
      </c>
      <c r="J394" s="1" t="str">
        <f>_xlfn._xlws.FILTER(辅助信息!D:D,辅助信息!G:G=G394)</f>
        <v>华西简阳西城嘉苑</v>
      </c>
    </row>
    <row r="395" spans="1:10">
      <c r="A395" s="1" t="s">
        <v>414</v>
      </c>
      <c r="B395" s="1" t="s">
        <v>116</v>
      </c>
      <c r="C395" s="1" t="s">
        <v>27</v>
      </c>
      <c r="D395" s="1" t="s">
        <v>411</v>
      </c>
      <c r="E395" s="2">
        <v>3</v>
      </c>
      <c r="F395" s="3">
        <v>45777</v>
      </c>
      <c r="G395" s="1" t="s">
        <v>176</v>
      </c>
      <c r="H395" s="1" t="s">
        <v>177</v>
      </c>
      <c r="I395" s="1">
        <v>15884666220</v>
      </c>
      <c r="J395" s="1" t="str">
        <f>_xlfn._xlws.FILTER(辅助信息!D:D,辅助信息!G:G=G395)</f>
        <v>华西简阳西城嘉苑</v>
      </c>
    </row>
    <row r="396" spans="1:10">
      <c r="A396" s="1" t="s">
        <v>414</v>
      </c>
      <c r="B396" s="1" t="s">
        <v>116</v>
      </c>
      <c r="C396" s="1" t="s">
        <v>19</v>
      </c>
      <c r="D396" s="1" t="s">
        <v>411</v>
      </c>
      <c r="E396" s="2">
        <v>54</v>
      </c>
      <c r="F396" s="3">
        <v>45777</v>
      </c>
      <c r="G396" s="1" t="s">
        <v>176</v>
      </c>
      <c r="H396" s="1" t="s">
        <v>177</v>
      </c>
      <c r="I396" s="1">
        <v>15884666220</v>
      </c>
      <c r="J396" s="1" t="str">
        <f>_xlfn._xlws.FILTER(辅助信息!D:D,辅助信息!G:G=G396)</f>
        <v>华西简阳西城嘉苑</v>
      </c>
    </row>
    <row r="397" spans="1:10">
      <c r="A397" s="1" t="s">
        <v>414</v>
      </c>
      <c r="B397" s="1" t="s">
        <v>116</v>
      </c>
      <c r="C397" s="1" t="s">
        <v>32</v>
      </c>
      <c r="D397" s="1" t="s">
        <v>411</v>
      </c>
      <c r="E397" s="2">
        <v>126</v>
      </c>
      <c r="F397" s="3">
        <v>45777</v>
      </c>
      <c r="G397" s="1" t="s">
        <v>176</v>
      </c>
      <c r="H397" s="1" t="s">
        <v>177</v>
      </c>
      <c r="I397" s="1">
        <v>15884666220</v>
      </c>
      <c r="J397" s="1" t="str">
        <f>_xlfn._xlws.FILTER(辅助信息!D:D,辅助信息!G:G=G397)</f>
        <v>华西简阳西城嘉苑</v>
      </c>
    </row>
    <row r="398" spans="1:10">
      <c r="A398" s="1" t="s">
        <v>414</v>
      </c>
      <c r="B398" s="1" t="s">
        <v>116</v>
      </c>
      <c r="C398" s="1" t="s">
        <v>30</v>
      </c>
      <c r="D398" s="1" t="s">
        <v>411</v>
      </c>
      <c r="E398" s="2">
        <v>25</v>
      </c>
      <c r="F398" s="3">
        <v>45777</v>
      </c>
      <c r="G398" s="1" t="s">
        <v>176</v>
      </c>
      <c r="H398" s="1" t="s">
        <v>177</v>
      </c>
      <c r="I398" s="1">
        <v>15884666220</v>
      </c>
      <c r="J398" s="1" t="str">
        <f>_xlfn._xlws.FILTER(辅助信息!D:D,辅助信息!G:G=G398)</f>
        <v>华西简阳西城嘉苑</v>
      </c>
    </row>
    <row r="399" spans="1:10">
      <c r="A399" s="1" t="s">
        <v>414</v>
      </c>
      <c r="B399" s="1" t="s">
        <v>116</v>
      </c>
      <c r="C399" s="1" t="s">
        <v>33</v>
      </c>
      <c r="D399" s="1" t="s">
        <v>411</v>
      </c>
      <c r="E399" s="2">
        <v>39</v>
      </c>
      <c r="F399" s="3">
        <v>45777</v>
      </c>
      <c r="G399" s="1" t="s">
        <v>176</v>
      </c>
      <c r="H399" s="1" t="s">
        <v>177</v>
      </c>
      <c r="I399" s="1">
        <v>15884666220</v>
      </c>
      <c r="J399" s="1" t="str">
        <f>_xlfn._xlws.FILTER(辅助信息!D:D,辅助信息!G:G=G399)</f>
        <v>华西简阳西城嘉苑</v>
      </c>
    </row>
    <row r="400" spans="1:10">
      <c r="A400" s="1" t="s">
        <v>414</v>
      </c>
      <c r="B400" s="1" t="s">
        <v>116</v>
      </c>
      <c r="C400" s="1" t="s">
        <v>28</v>
      </c>
      <c r="D400" s="1" t="s">
        <v>411</v>
      </c>
      <c r="E400" s="2">
        <v>4</v>
      </c>
      <c r="F400" s="3">
        <v>45777</v>
      </c>
      <c r="G400" s="1" t="s">
        <v>176</v>
      </c>
      <c r="H400" s="1" t="s">
        <v>177</v>
      </c>
      <c r="I400" s="1">
        <v>15884666220</v>
      </c>
      <c r="J400" s="1" t="str">
        <f>_xlfn._xlws.FILTER(辅助信息!D:D,辅助信息!G:G=G400)</f>
        <v>华西简阳西城嘉苑</v>
      </c>
    </row>
    <row r="401" spans="1:10">
      <c r="A401" s="1" t="s">
        <v>414</v>
      </c>
      <c r="B401" s="1" t="s">
        <v>116</v>
      </c>
      <c r="C401" s="1" t="s">
        <v>18</v>
      </c>
      <c r="D401" s="1" t="s">
        <v>411</v>
      </c>
      <c r="E401" s="2">
        <v>20</v>
      </c>
      <c r="F401" s="3">
        <v>45777</v>
      </c>
      <c r="G401" s="1" t="s">
        <v>176</v>
      </c>
      <c r="H401" s="1" t="s">
        <v>177</v>
      </c>
      <c r="I401" s="1">
        <v>15884666220</v>
      </c>
      <c r="J401" s="1" t="str">
        <f>_xlfn._xlws.FILTER(辅助信息!D:D,辅助信息!G:G=G401)</f>
        <v>华西简阳西城嘉苑</v>
      </c>
    </row>
    <row r="402" spans="1:10">
      <c r="A402" s="1" t="s">
        <v>410</v>
      </c>
      <c r="B402" s="1" t="s">
        <v>119</v>
      </c>
      <c r="C402" s="1" t="s">
        <v>40</v>
      </c>
      <c r="D402" s="1" t="s">
        <v>411</v>
      </c>
      <c r="E402" s="2">
        <v>5</v>
      </c>
      <c r="F402" s="3">
        <v>45777</v>
      </c>
      <c r="G402" s="1" t="s">
        <v>211</v>
      </c>
      <c r="H402" s="1" t="s">
        <v>212</v>
      </c>
      <c r="I402" s="1">
        <v>15528785906</v>
      </c>
      <c r="J402" s="1" t="str">
        <f>_xlfn._xlws.FILTER(辅助信息!D:D,辅助信息!G:G=G402)</f>
        <v>五冶达州新材料产业园</v>
      </c>
    </row>
    <row r="403" spans="1:10">
      <c r="A403" s="1" t="s">
        <v>410</v>
      </c>
      <c r="B403" s="1" t="s">
        <v>119</v>
      </c>
      <c r="C403" s="1" t="s">
        <v>41</v>
      </c>
      <c r="D403" s="1" t="s">
        <v>411</v>
      </c>
      <c r="E403" s="2">
        <v>2.5</v>
      </c>
      <c r="F403" s="3">
        <v>45777</v>
      </c>
      <c r="G403" s="1" t="s">
        <v>211</v>
      </c>
      <c r="H403" s="1" t="s">
        <v>212</v>
      </c>
      <c r="I403" s="1">
        <v>15528785906</v>
      </c>
      <c r="J403" s="1" t="str">
        <f>_xlfn._xlws.FILTER(辅助信息!D:D,辅助信息!G:G=G403)</f>
        <v>五冶达州新材料产业园</v>
      </c>
    </row>
    <row r="404" spans="1:10">
      <c r="A404" s="1" t="s">
        <v>410</v>
      </c>
      <c r="B404" s="1" t="s">
        <v>116</v>
      </c>
      <c r="C404" s="1" t="s">
        <v>27</v>
      </c>
      <c r="D404" s="1" t="s">
        <v>411</v>
      </c>
      <c r="E404" s="2">
        <v>6</v>
      </c>
      <c r="F404" s="3">
        <v>45777</v>
      </c>
      <c r="G404" s="1" t="s">
        <v>211</v>
      </c>
      <c r="H404" s="1" t="s">
        <v>212</v>
      </c>
      <c r="I404" s="1">
        <v>15528785906</v>
      </c>
      <c r="J404" s="1" t="str">
        <f>_xlfn._xlws.FILTER(辅助信息!D:D,辅助信息!G:G=G404)</f>
        <v>五冶达州新材料产业园</v>
      </c>
    </row>
    <row r="405" spans="1:10">
      <c r="A405" s="1" t="s">
        <v>410</v>
      </c>
      <c r="B405" s="1" t="s">
        <v>116</v>
      </c>
      <c r="C405" s="1" t="s">
        <v>19</v>
      </c>
      <c r="D405" s="1" t="s">
        <v>411</v>
      </c>
      <c r="E405" s="2">
        <v>9</v>
      </c>
      <c r="F405" s="3">
        <v>45777</v>
      </c>
      <c r="G405" s="1" t="s">
        <v>211</v>
      </c>
      <c r="H405" s="1" t="s">
        <v>212</v>
      </c>
      <c r="I405" s="1">
        <v>15528785906</v>
      </c>
      <c r="J405" s="1" t="str">
        <f>_xlfn._xlws.FILTER(辅助信息!D:D,辅助信息!G:G=G405)</f>
        <v>五冶达州新材料产业园</v>
      </c>
    </row>
    <row r="406" spans="1:10">
      <c r="A406" s="1" t="s">
        <v>410</v>
      </c>
      <c r="B406" s="1" t="s">
        <v>116</v>
      </c>
      <c r="C406" s="1" t="s">
        <v>32</v>
      </c>
      <c r="D406" s="1" t="s">
        <v>411</v>
      </c>
      <c r="E406" s="2">
        <v>6</v>
      </c>
      <c r="F406" s="3">
        <v>45777</v>
      </c>
      <c r="G406" s="1" t="s">
        <v>211</v>
      </c>
      <c r="H406" s="1" t="s">
        <v>212</v>
      </c>
      <c r="I406" s="1">
        <v>15528785906</v>
      </c>
      <c r="J406" s="1" t="str">
        <f>_xlfn._xlws.FILTER(辅助信息!D:D,辅助信息!G:G=G406)</f>
        <v>五冶达州新材料产业园</v>
      </c>
    </row>
    <row r="407" spans="1:10">
      <c r="A407" s="1" t="s">
        <v>410</v>
      </c>
      <c r="B407" s="1" t="s">
        <v>116</v>
      </c>
      <c r="C407" s="1" t="s">
        <v>30</v>
      </c>
      <c r="D407" s="1" t="s">
        <v>411</v>
      </c>
      <c r="E407" s="2">
        <v>3</v>
      </c>
      <c r="F407" s="3">
        <v>45777</v>
      </c>
      <c r="G407" s="1" t="s">
        <v>211</v>
      </c>
      <c r="H407" s="1" t="s">
        <v>212</v>
      </c>
      <c r="I407" s="1">
        <v>15528785906</v>
      </c>
      <c r="J407" s="1" t="str">
        <f>_xlfn._xlws.FILTER(辅助信息!D:D,辅助信息!G:G=G407)</f>
        <v>五冶达州新材料产业园</v>
      </c>
    </row>
    <row r="408" spans="1:10">
      <c r="A408" s="1" t="s">
        <v>410</v>
      </c>
      <c r="B408" s="1" t="s">
        <v>116</v>
      </c>
      <c r="C408" s="1" t="s">
        <v>33</v>
      </c>
      <c r="D408" s="1" t="s">
        <v>411</v>
      </c>
      <c r="E408" s="2">
        <v>3</v>
      </c>
      <c r="F408" s="3">
        <v>45777</v>
      </c>
      <c r="G408" s="1" t="s">
        <v>211</v>
      </c>
      <c r="H408" s="1" t="s">
        <v>212</v>
      </c>
      <c r="I408" s="1">
        <v>15528785906</v>
      </c>
      <c r="J408" s="1" t="str">
        <f>_xlfn._xlws.FILTER(辅助信息!D:D,辅助信息!G:G=G408)</f>
        <v>五冶达州新材料产业园</v>
      </c>
    </row>
    <row r="409" spans="1:10">
      <c r="A409" s="1" t="s">
        <v>474</v>
      </c>
      <c r="B409" s="1" t="s">
        <v>153</v>
      </c>
      <c r="C409" s="1" t="s">
        <v>53</v>
      </c>
      <c r="D409" s="1" t="s">
        <v>411</v>
      </c>
      <c r="E409" s="2">
        <v>6</v>
      </c>
      <c r="F409" s="3">
        <v>45777</v>
      </c>
      <c r="G409" s="1" t="s">
        <v>445</v>
      </c>
      <c r="H409" s="1" t="s">
        <v>446</v>
      </c>
      <c r="I409" s="1">
        <v>18980505177</v>
      </c>
      <c r="J409" s="1" vm="1" t="e">
        <f>_xlfn._xlws.FILTER(辅助信息!D:D,辅助信息!G:G=G409)</f>
        <v>#VALUE!</v>
      </c>
    </row>
    <row r="410" spans="1:10">
      <c r="A410" s="1" t="s">
        <v>474</v>
      </c>
      <c r="B410" s="1" t="s">
        <v>153</v>
      </c>
      <c r="C410" s="1" t="s">
        <v>61</v>
      </c>
      <c r="D410" s="1" t="s">
        <v>411</v>
      </c>
      <c r="E410" s="2">
        <v>28</v>
      </c>
      <c r="F410" s="3">
        <v>45777</v>
      </c>
      <c r="G410" s="1" t="s">
        <v>445</v>
      </c>
      <c r="H410" s="1" t="s">
        <v>446</v>
      </c>
      <c r="I410" s="1">
        <v>18980505177</v>
      </c>
      <c r="J410" s="1" vm="1" t="e">
        <f>_xlfn._xlws.FILTER(辅助信息!D:D,辅助信息!G:G=G410)</f>
        <v>#VALUE!</v>
      </c>
    </row>
    <row r="411" spans="1:10">
      <c r="A411" s="1" t="s">
        <v>474</v>
      </c>
      <c r="B411" s="1" t="s">
        <v>153</v>
      </c>
      <c r="C411" s="1" t="s">
        <v>57</v>
      </c>
      <c r="D411" s="1" t="s">
        <v>411</v>
      </c>
      <c r="E411" s="2">
        <v>8</v>
      </c>
      <c r="F411" s="3">
        <v>45777</v>
      </c>
      <c r="G411" s="1" t="s">
        <v>475</v>
      </c>
      <c r="H411" s="1" t="s">
        <v>476</v>
      </c>
      <c r="I411" s="1">
        <v>18513327609</v>
      </c>
      <c r="J411" s="1" vm="1" t="e">
        <f>_xlfn._xlws.FILTER(辅助信息!D:D,辅助信息!G:G=G411)</f>
        <v>#VALUE!</v>
      </c>
    </row>
    <row r="412" spans="1:10">
      <c r="A412" s="1" t="s">
        <v>474</v>
      </c>
      <c r="B412" s="1" t="s">
        <v>116</v>
      </c>
      <c r="C412" s="1" t="s">
        <v>435</v>
      </c>
      <c r="D412" s="1" t="s">
        <v>411</v>
      </c>
      <c r="E412" s="2">
        <v>17</v>
      </c>
      <c r="F412" s="3">
        <v>45777</v>
      </c>
      <c r="G412" s="1" t="s">
        <v>475</v>
      </c>
      <c r="H412" s="1" t="s">
        <v>476</v>
      </c>
      <c r="I412" s="1">
        <v>18513327609</v>
      </c>
      <c r="J412" s="1" vm="1" t="e">
        <f>_xlfn._xlws.FILTER(辅助信息!D:D,辅助信息!G:G=G412)</f>
        <v>#VALUE!</v>
      </c>
    </row>
    <row r="413" spans="1:10">
      <c r="A413" s="1" t="s">
        <v>474</v>
      </c>
      <c r="B413" s="1" t="s">
        <v>116</v>
      </c>
      <c r="C413" s="1" t="s">
        <v>464</v>
      </c>
      <c r="D413" s="1" t="s">
        <v>411</v>
      </c>
      <c r="E413" s="2">
        <v>9</v>
      </c>
      <c r="F413" s="3">
        <v>45777</v>
      </c>
      <c r="G413" s="1" t="s">
        <v>475</v>
      </c>
      <c r="H413" s="1" t="s">
        <v>476</v>
      </c>
      <c r="I413" s="1">
        <v>18513327609</v>
      </c>
      <c r="J413" s="1" vm="1" t="e">
        <f>_xlfn._xlws.FILTER(辅助信息!D:D,辅助信息!G:G=G413)</f>
        <v>#VALUE!</v>
      </c>
    </row>
    <row r="414" spans="1:10">
      <c r="A414" s="1" t="s">
        <v>474</v>
      </c>
      <c r="B414" s="1" t="s">
        <v>116</v>
      </c>
      <c r="C414" s="1" t="s">
        <v>428</v>
      </c>
      <c r="D414" s="1" t="s">
        <v>411</v>
      </c>
      <c r="E414" s="2">
        <v>14</v>
      </c>
      <c r="F414" s="3">
        <v>45777</v>
      </c>
      <c r="G414" s="1" t="s">
        <v>475</v>
      </c>
      <c r="H414" s="1" t="s">
        <v>476</v>
      </c>
      <c r="I414" s="1">
        <v>18513327609</v>
      </c>
      <c r="J414" s="1" vm="1" t="e">
        <f>_xlfn._xlws.FILTER(辅助信息!D:D,辅助信息!G:G=G414)</f>
        <v>#VALUE!</v>
      </c>
    </row>
    <row r="415" spans="1:10">
      <c r="A415" s="1" t="s">
        <v>474</v>
      </c>
      <c r="B415" s="1" t="s">
        <v>116</v>
      </c>
      <c r="C415" s="1" t="s">
        <v>447</v>
      </c>
      <c r="D415" s="1" t="s">
        <v>411</v>
      </c>
      <c r="E415" s="2">
        <v>20</v>
      </c>
      <c r="F415" s="3">
        <v>45777</v>
      </c>
      <c r="G415" s="1" t="s">
        <v>475</v>
      </c>
      <c r="H415" s="1" t="s">
        <v>476</v>
      </c>
      <c r="I415" s="1">
        <v>18513327609</v>
      </c>
      <c r="J415" s="1" vm="1" t="e">
        <f>_xlfn._xlws.FILTER(辅助信息!D:D,辅助信息!G:G=G415)</f>
        <v>#VALUE!</v>
      </c>
    </row>
    <row r="416" spans="1:10">
      <c r="A416" s="1" t="s">
        <v>474</v>
      </c>
      <c r="B416" s="1" t="s">
        <v>153</v>
      </c>
      <c r="C416" s="1" t="s">
        <v>53</v>
      </c>
      <c r="D416" s="1" t="s">
        <v>411</v>
      </c>
      <c r="E416" s="2">
        <v>2</v>
      </c>
      <c r="F416" s="3">
        <v>45778</v>
      </c>
      <c r="G416" s="1" t="s">
        <v>176</v>
      </c>
      <c r="H416" s="1" t="s">
        <v>177</v>
      </c>
      <c r="I416" s="1">
        <v>15884666220</v>
      </c>
      <c r="J416" s="1" t="str">
        <f>_xlfn._xlws.FILTER(辅助信息!D:D,辅助信息!G:G=G416)</f>
        <v>华西简阳西城嘉苑</v>
      </c>
    </row>
    <row r="417" spans="1:10">
      <c r="A417" s="1" t="s">
        <v>474</v>
      </c>
      <c r="B417" s="1" t="s">
        <v>119</v>
      </c>
      <c r="C417" s="1" t="s">
        <v>49</v>
      </c>
      <c r="D417" s="1" t="s">
        <v>411</v>
      </c>
      <c r="E417" s="2">
        <v>2</v>
      </c>
      <c r="F417" s="3">
        <v>45778</v>
      </c>
      <c r="G417" s="1" t="s">
        <v>176</v>
      </c>
      <c r="H417" s="1" t="s">
        <v>177</v>
      </c>
      <c r="I417" s="1">
        <v>15884666220</v>
      </c>
      <c r="J417" s="1" t="str">
        <f>_xlfn._xlws.FILTER(辅助信息!D:D,辅助信息!G:G=G417)</f>
        <v>华西简阳西城嘉苑</v>
      </c>
    </row>
    <row r="418" spans="1:10">
      <c r="A418" s="1" t="s">
        <v>474</v>
      </c>
      <c r="B418" s="1" t="s">
        <v>119</v>
      </c>
      <c r="C418" s="1" t="s">
        <v>40</v>
      </c>
      <c r="D418" s="1" t="s">
        <v>411</v>
      </c>
      <c r="E418" s="2">
        <v>12</v>
      </c>
      <c r="F418" s="3">
        <v>45778</v>
      </c>
      <c r="G418" s="1" t="s">
        <v>176</v>
      </c>
      <c r="H418" s="1" t="s">
        <v>177</v>
      </c>
      <c r="I418" s="1">
        <v>15884666220</v>
      </c>
      <c r="J418" s="1" t="str">
        <f>_xlfn._xlws.FILTER(辅助信息!D:D,辅助信息!G:G=G418)</f>
        <v>华西简阳西城嘉苑</v>
      </c>
    </row>
    <row r="419" spans="1:10">
      <c r="A419" s="1" t="s">
        <v>474</v>
      </c>
      <c r="B419" s="1" t="s">
        <v>119</v>
      </c>
      <c r="C419" s="1" t="s">
        <v>41</v>
      </c>
      <c r="D419" s="1" t="s">
        <v>411</v>
      </c>
      <c r="E419" s="2">
        <v>53</v>
      </c>
      <c r="F419" s="3">
        <v>45778</v>
      </c>
      <c r="G419" s="1" t="s">
        <v>176</v>
      </c>
      <c r="H419" s="1" t="s">
        <v>177</v>
      </c>
      <c r="I419" s="1">
        <v>15884666220</v>
      </c>
      <c r="J419" s="1" t="str">
        <f>_xlfn._xlws.FILTER(辅助信息!D:D,辅助信息!G:G=G419)</f>
        <v>华西简阳西城嘉苑</v>
      </c>
    </row>
    <row r="420" spans="1:10">
      <c r="A420" s="1" t="s">
        <v>474</v>
      </c>
      <c r="B420" s="1" t="s">
        <v>119</v>
      </c>
      <c r="C420" s="1" t="s">
        <v>49</v>
      </c>
      <c r="D420" s="1" t="s">
        <v>411</v>
      </c>
      <c r="E420" s="2">
        <v>2.5</v>
      </c>
      <c r="F420" s="3">
        <v>45778</v>
      </c>
      <c r="G420" s="1" t="s">
        <v>170</v>
      </c>
      <c r="H420" s="1" t="s">
        <v>171</v>
      </c>
      <c r="I420" s="1">
        <v>18384145895</v>
      </c>
      <c r="J420" s="1" t="str">
        <f>_xlfn._xlws.FILTER(辅助信息!D:D,辅助信息!G:G=G420)</f>
        <v>华西酒城南</v>
      </c>
    </row>
    <row r="421" spans="1:10">
      <c r="A421" s="1" t="s">
        <v>474</v>
      </c>
      <c r="B421" s="1" t="s">
        <v>119</v>
      </c>
      <c r="C421" s="1" t="s">
        <v>26</v>
      </c>
      <c r="D421" s="1" t="s">
        <v>411</v>
      </c>
      <c r="E421" s="2">
        <v>32.5</v>
      </c>
      <c r="F421" s="3">
        <v>45778</v>
      </c>
      <c r="G421" s="1" t="s">
        <v>170</v>
      </c>
      <c r="H421" s="1" t="s">
        <v>171</v>
      </c>
      <c r="I421" s="1">
        <v>18384145895</v>
      </c>
      <c r="J421" s="1" t="str">
        <f>_xlfn._xlws.FILTER(辅助信息!D:D,辅助信息!G:G=G421)</f>
        <v>华西酒城南</v>
      </c>
    </row>
    <row r="422" spans="1:10">
      <c r="A422" s="1" t="s">
        <v>402</v>
      </c>
      <c r="B422" s="1" t="s">
        <v>116</v>
      </c>
      <c r="C422" s="1" t="s">
        <v>27</v>
      </c>
      <c r="D422" s="1" t="s">
        <v>411</v>
      </c>
      <c r="E422" s="2">
        <v>15</v>
      </c>
      <c r="F422" s="3">
        <v>45778</v>
      </c>
      <c r="G422" s="1" t="s">
        <v>247</v>
      </c>
      <c r="H422" s="1" t="s">
        <v>248</v>
      </c>
      <c r="I422" s="1">
        <v>15692885305</v>
      </c>
      <c r="J422" s="1" t="str">
        <f>_xlfn._xlws.FILTER(辅助信息!D:D,辅助信息!G:G=G422)</f>
        <v>四川商建
射洪城乡一体化项目</v>
      </c>
    </row>
    <row r="423" spans="1:10">
      <c r="A423" s="1" t="s">
        <v>402</v>
      </c>
      <c r="B423" s="1" t="s">
        <v>116</v>
      </c>
      <c r="C423" s="1" t="s">
        <v>30</v>
      </c>
      <c r="D423" s="1" t="s">
        <v>411</v>
      </c>
      <c r="E423" s="2">
        <v>12</v>
      </c>
      <c r="F423" s="3">
        <v>45778</v>
      </c>
      <c r="G423" s="1" t="s">
        <v>247</v>
      </c>
      <c r="H423" s="1" t="s">
        <v>248</v>
      </c>
      <c r="I423" s="1">
        <v>15692885305</v>
      </c>
      <c r="J423" s="1" t="str">
        <f>_xlfn._xlws.FILTER(辅助信息!D:D,辅助信息!G:G=G423)</f>
        <v>四川商建
射洪城乡一体化项目</v>
      </c>
    </row>
    <row r="424" spans="1:10">
      <c r="A424" s="1" t="s">
        <v>402</v>
      </c>
      <c r="B424" s="1" t="s">
        <v>116</v>
      </c>
      <c r="C424" s="1" t="s">
        <v>66</v>
      </c>
      <c r="D424" s="1" t="s">
        <v>411</v>
      </c>
      <c r="E424" s="2">
        <v>9</v>
      </c>
      <c r="F424" s="3">
        <v>45778</v>
      </c>
      <c r="G424" s="1" t="s">
        <v>247</v>
      </c>
      <c r="H424" s="1" t="s">
        <v>248</v>
      </c>
      <c r="I424" s="1">
        <v>15692885305</v>
      </c>
      <c r="J424" s="1" t="str">
        <f>_xlfn._xlws.FILTER(辅助信息!D:D,辅助信息!G:G=G424)</f>
        <v>四川商建
射洪城乡一体化项目</v>
      </c>
    </row>
    <row r="425" spans="1:10">
      <c r="A425" s="1" t="s">
        <v>402</v>
      </c>
      <c r="B425" s="1" t="s">
        <v>116</v>
      </c>
      <c r="C425" s="1" t="s">
        <v>21</v>
      </c>
      <c r="D425" s="1" t="s">
        <v>411</v>
      </c>
      <c r="E425" s="2">
        <v>3</v>
      </c>
      <c r="F425" s="3">
        <v>45778</v>
      </c>
      <c r="G425" s="1" t="s">
        <v>247</v>
      </c>
      <c r="H425" s="1" t="s">
        <v>248</v>
      </c>
      <c r="I425" s="1">
        <v>15692885305</v>
      </c>
      <c r="J425" s="1" t="str">
        <f>_xlfn._xlws.FILTER(辅助信息!D:D,辅助信息!G:G=G425)</f>
        <v>四川商建
射洪城乡一体化项目</v>
      </c>
    </row>
    <row r="426" spans="1:10">
      <c r="A426" s="1" t="s">
        <v>402</v>
      </c>
      <c r="B426" s="1" t="s">
        <v>116</v>
      </c>
      <c r="C426" s="1" t="s">
        <v>22</v>
      </c>
      <c r="D426" s="1" t="s">
        <v>411</v>
      </c>
      <c r="E426" s="2">
        <v>30</v>
      </c>
      <c r="F426" s="3">
        <v>45778</v>
      </c>
      <c r="G426" s="1" t="s">
        <v>247</v>
      </c>
      <c r="H426" s="1" t="s">
        <v>248</v>
      </c>
      <c r="I426" s="1">
        <v>15692885305</v>
      </c>
      <c r="J426" s="1" t="str">
        <f>_xlfn._xlws.FILTER(辅助信息!D:D,辅助信息!G:G=G426)</f>
        <v>四川商建
射洪城乡一体化项目</v>
      </c>
    </row>
    <row r="427" spans="1:10">
      <c r="A427" s="1" t="s">
        <v>402</v>
      </c>
      <c r="B427" s="1" t="s">
        <v>116</v>
      </c>
      <c r="C427" s="1" t="s">
        <v>27</v>
      </c>
      <c r="D427" s="1" t="s">
        <v>411</v>
      </c>
      <c r="E427" s="2">
        <v>18</v>
      </c>
      <c r="F427" s="3">
        <v>45778</v>
      </c>
      <c r="G427" s="1" t="s">
        <v>176</v>
      </c>
      <c r="H427" s="1" t="s">
        <v>177</v>
      </c>
      <c r="I427" s="1">
        <v>15884666220</v>
      </c>
      <c r="J427" s="1" t="str">
        <f>_xlfn._xlws.FILTER(辅助信息!D:D,辅助信息!G:G=G427)</f>
        <v>华西简阳西城嘉苑</v>
      </c>
    </row>
    <row r="428" spans="1:10">
      <c r="A428" s="1" t="s">
        <v>402</v>
      </c>
      <c r="B428" s="1" t="s">
        <v>116</v>
      </c>
      <c r="C428" s="1" t="s">
        <v>19</v>
      </c>
      <c r="D428" s="1" t="s">
        <v>411</v>
      </c>
      <c r="E428" s="2">
        <v>2</v>
      </c>
      <c r="F428" s="3">
        <v>45778</v>
      </c>
      <c r="G428" s="1" t="s">
        <v>176</v>
      </c>
      <c r="H428" s="1" t="s">
        <v>177</v>
      </c>
      <c r="I428" s="1">
        <v>15884666220</v>
      </c>
      <c r="J428" s="1" t="str">
        <f>_xlfn._xlws.FILTER(辅助信息!D:D,辅助信息!G:G=G428)</f>
        <v>华西简阳西城嘉苑</v>
      </c>
    </row>
    <row r="429" spans="1:10">
      <c r="A429" s="1" t="s">
        <v>402</v>
      </c>
      <c r="B429" s="1" t="s">
        <v>116</v>
      </c>
      <c r="C429" s="1" t="s">
        <v>32</v>
      </c>
      <c r="D429" s="1" t="s">
        <v>411</v>
      </c>
      <c r="E429" s="2">
        <v>17</v>
      </c>
      <c r="F429" s="3">
        <v>45778</v>
      </c>
      <c r="G429" s="1" t="s">
        <v>176</v>
      </c>
      <c r="H429" s="1" t="s">
        <v>177</v>
      </c>
      <c r="I429" s="1">
        <v>15884666220</v>
      </c>
      <c r="J429" s="1" t="str">
        <f>_xlfn._xlws.FILTER(辅助信息!D:D,辅助信息!G:G=G429)</f>
        <v>华西简阳西城嘉苑</v>
      </c>
    </row>
    <row r="430" spans="1:10">
      <c r="A430" s="1" t="s">
        <v>402</v>
      </c>
      <c r="B430" s="1" t="s">
        <v>116</v>
      </c>
      <c r="C430" s="1" t="s">
        <v>30</v>
      </c>
      <c r="D430" s="1" t="s">
        <v>411</v>
      </c>
      <c r="E430" s="2">
        <v>16</v>
      </c>
      <c r="F430" s="3">
        <v>45778</v>
      </c>
      <c r="G430" s="1" t="s">
        <v>176</v>
      </c>
      <c r="H430" s="1" t="s">
        <v>177</v>
      </c>
      <c r="I430" s="1">
        <v>15884666220</v>
      </c>
      <c r="J430" s="1" t="str">
        <f>_xlfn._xlws.FILTER(辅助信息!D:D,辅助信息!G:G=G430)</f>
        <v>华西简阳西城嘉苑</v>
      </c>
    </row>
    <row r="431" spans="1:10">
      <c r="A431" s="1" t="s">
        <v>402</v>
      </c>
      <c r="B431" s="1" t="s">
        <v>116</v>
      </c>
      <c r="C431" s="1" t="s">
        <v>33</v>
      </c>
      <c r="D431" s="1" t="s">
        <v>411</v>
      </c>
      <c r="E431" s="2">
        <v>13</v>
      </c>
      <c r="F431" s="3">
        <v>45778</v>
      </c>
      <c r="G431" s="1" t="s">
        <v>176</v>
      </c>
      <c r="H431" s="1" t="s">
        <v>177</v>
      </c>
      <c r="I431" s="1">
        <v>15884666220</v>
      </c>
      <c r="J431" s="1" t="str">
        <f>_xlfn._xlws.FILTER(辅助信息!D:D,辅助信息!G:G=G431)</f>
        <v>华西简阳西城嘉苑</v>
      </c>
    </row>
    <row r="432" spans="1:10">
      <c r="A432" s="1" t="s">
        <v>402</v>
      </c>
      <c r="B432" s="1" t="s">
        <v>116</v>
      </c>
      <c r="C432" s="1" t="s">
        <v>28</v>
      </c>
      <c r="D432" s="1" t="s">
        <v>411</v>
      </c>
      <c r="E432" s="2">
        <v>2</v>
      </c>
      <c r="F432" s="3">
        <v>45778</v>
      </c>
      <c r="G432" s="1" t="s">
        <v>176</v>
      </c>
      <c r="H432" s="1" t="s">
        <v>177</v>
      </c>
      <c r="I432" s="1">
        <v>15884666220</v>
      </c>
      <c r="J432" s="1" t="str">
        <f>_xlfn._xlws.FILTER(辅助信息!D:D,辅助信息!G:G=G432)</f>
        <v>华西简阳西城嘉苑</v>
      </c>
    </row>
    <row r="433" spans="1:10">
      <c r="A433" s="1" t="s">
        <v>402</v>
      </c>
      <c r="B433" s="1" t="s">
        <v>116</v>
      </c>
      <c r="C433" s="1" t="s">
        <v>18</v>
      </c>
      <c r="D433" s="1" t="s">
        <v>411</v>
      </c>
      <c r="E433" s="2">
        <v>2</v>
      </c>
      <c r="F433" s="3">
        <v>45778</v>
      </c>
      <c r="G433" s="1" t="s">
        <v>176</v>
      </c>
      <c r="H433" s="1" t="s">
        <v>177</v>
      </c>
      <c r="I433" s="1">
        <v>15884666220</v>
      </c>
      <c r="J433" s="1" t="str">
        <f>_xlfn._xlws.FILTER(辅助信息!D:D,辅助信息!G:G=G433)</f>
        <v>华西简阳西城嘉苑</v>
      </c>
    </row>
    <row r="434" spans="1:10">
      <c r="A434" s="1" t="s">
        <v>410</v>
      </c>
      <c r="B434" s="1" t="s">
        <v>116</v>
      </c>
      <c r="C434" s="1" t="s">
        <v>27</v>
      </c>
      <c r="D434" s="1" t="s">
        <v>411</v>
      </c>
      <c r="E434" s="2">
        <v>36</v>
      </c>
      <c r="F434" s="3">
        <v>45778</v>
      </c>
      <c r="G434" s="1" t="s">
        <v>449</v>
      </c>
      <c r="H434" s="1" t="s">
        <v>450</v>
      </c>
      <c r="I434" s="1">
        <v>18586545402</v>
      </c>
      <c r="J434" s="1" vm="1" t="e">
        <f>_xlfn._xlws.FILTER(辅助信息!D:D,辅助信息!G:G=G434)</f>
        <v>#VALUE!</v>
      </c>
    </row>
    <row r="435" spans="1:10">
      <c r="A435" s="1" t="s">
        <v>410</v>
      </c>
      <c r="B435" s="1" t="s">
        <v>116</v>
      </c>
      <c r="C435" s="1" t="s">
        <v>19</v>
      </c>
      <c r="D435" s="1" t="s">
        <v>411</v>
      </c>
      <c r="E435" s="2">
        <v>3</v>
      </c>
      <c r="F435" s="3">
        <v>45778</v>
      </c>
      <c r="G435" s="1" t="s">
        <v>449</v>
      </c>
      <c r="H435" s="1" t="s">
        <v>450</v>
      </c>
      <c r="I435" s="1">
        <v>18586545402</v>
      </c>
      <c r="J435" s="1" vm="1" t="e">
        <f>_xlfn._xlws.FILTER(辅助信息!D:D,辅助信息!G:G=G435)</f>
        <v>#VALUE!</v>
      </c>
    </row>
    <row r="436" spans="1:10">
      <c r="A436" s="1" t="s">
        <v>410</v>
      </c>
      <c r="B436" s="1" t="s">
        <v>116</v>
      </c>
      <c r="C436" s="1" t="s">
        <v>32</v>
      </c>
      <c r="D436" s="1" t="s">
        <v>411</v>
      </c>
      <c r="E436" s="2">
        <v>3</v>
      </c>
      <c r="F436" s="3">
        <v>45778</v>
      </c>
      <c r="G436" s="1" t="s">
        <v>449</v>
      </c>
      <c r="H436" s="1" t="s">
        <v>450</v>
      </c>
      <c r="I436" s="1">
        <v>18586545402</v>
      </c>
      <c r="J436" s="1" vm="1" t="e">
        <f>_xlfn._xlws.FILTER(辅助信息!D:D,辅助信息!G:G=G436)</f>
        <v>#VALUE!</v>
      </c>
    </row>
    <row r="437" spans="1:10">
      <c r="A437" s="1" t="s">
        <v>410</v>
      </c>
      <c r="B437" s="1" t="s">
        <v>116</v>
      </c>
      <c r="C437" s="1" t="s">
        <v>30</v>
      </c>
      <c r="D437" s="1" t="s">
        <v>411</v>
      </c>
      <c r="E437" s="2">
        <v>3</v>
      </c>
      <c r="F437" s="3">
        <v>45778</v>
      </c>
      <c r="G437" s="1" t="s">
        <v>449</v>
      </c>
      <c r="H437" s="1" t="s">
        <v>450</v>
      </c>
      <c r="I437" s="1">
        <v>18586545402</v>
      </c>
      <c r="J437" s="1" vm="1" t="e">
        <f>_xlfn._xlws.FILTER(辅助信息!D:D,辅助信息!G:G=G437)</f>
        <v>#VALUE!</v>
      </c>
    </row>
    <row r="438" spans="1:10">
      <c r="A438" s="1" t="s">
        <v>410</v>
      </c>
      <c r="B438" s="1" t="s">
        <v>116</v>
      </c>
      <c r="C438" s="1" t="s">
        <v>33</v>
      </c>
      <c r="D438" s="1" t="s">
        <v>411</v>
      </c>
      <c r="E438" s="2">
        <v>16</v>
      </c>
      <c r="F438" s="3">
        <v>45778</v>
      </c>
      <c r="G438" s="1" t="s">
        <v>449</v>
      </c>
      <c r="H438" s="1" t="s">
        <v>450</v>
      </c>
      <c r="I438" s="1">
        <v>18586545402</v>
      </c>
      <c r="J438" s="1" vm="1" t="e">
        <f>_xlfn._xlws.FILTER(辅助信息!D:D,辅助信息!G:G=G438)</f>
        <v>#VALUE!</v>
      </c>
    </row>
    <row r="439" spans="1:10">
      <c r="A439" s="1" t="s">
        <v>410</v>
      </c>
      <c r="B439" s="1" t="s">
        <v>116</v>
      </c>
      <c r="C439" s="1" t="s">
        <v>18</v>
      </c>
      <c r="D439" s="1" t="s">
        <v>411</v>
      </c>
      <c r="E439" s="2">
        <v>9</v>
      </c>
      <c r="F439" s="3">
        <v>45778</v>
      </c>
      <c r="G439" s="1" t="s">
        <v>449</v>
      </c>
      <c r="H439" s="1" t="s">
        <v>450</v>
      </c>
      <c r="I439" s="1">
        <v>18586545402</v>
      </c>
      <c r="J439" s="1" vm="1" t="e">
        <f>_xlfn._xlws.FILTER(辅助信息!D:D,辅助信息!G:G=G439)</f>
        <v>#VALUE!</v>
      </c>
    </row>
    <row r="440" spans="1:10">
      <c r="A440" s="1" t="s">
        <v>410</v>
      </c>
      <c r="B440" s="1" t="s">
        <v>119</v>
      </c>
      <c r="C440" s="1" t="s">
        <v>49</v>
      </c>
      <c r="D440" s="1" t="s">
        <v>411</v>
      </c>
      <c r="E440" s="2">
        <v>12</v>
      </c>
      <c r="F440" s="3">
        <v>45779</v>
      </c>
      <c r="G440" s="1" t="s">
        <v>437</v>
      </c>
      <c r="H440" s="1" t="s">
        <v>372</v>
      </c>
      <c r="I440" s="1">
        <v>18349955455</v>
      </c>
      <c r="J440" s="1" t="str">
        <f>_xlfn._xlws.FILTER(辅助信息!D:D,辅助信息!G:G=G440)</f>
        <v>五冶钢构南充医学科学产业园建设项目</v>
      </c>
    </row>
    <row r="441" spans="1:10">
      <c r="A441" s="1" t="s">
        <v>410</v>
      </c>
      <c r="B441" s="1" t="s">
        <v>119</v>
      </c>
      <c r="C441" s="1" t="s">
        <v>41</v>
      </c>
      <c r="D441" s="1" t="s">
        <v>411</v>
      </c>
      <c r="E441" s="2">
        <v>10</v>
      </c>
      <c r="F441" s="3">
        <v>45779</v>
      </c>
      <c r="G441" s="1" t="s">
        <v>437</v>
      </c>
      <c r="H441" s="1" t="s">
        <v>372</v>
      </c>
      <c r="I441" s="1">
        <v>18349955455</v>
      </c>
      <c r="J441" s="1" t="str">
        <f>_xlfn._xlws.FILTER(辅助信息!D:D,辅助信息!G:G=G441)</f>
        <v>五冶钢构南充医学科学产业园建设项目</v>
      </c>
    </row>
    <row r="442" spans="1:10">
      <c r="A442" s="1" t="s">
        <v>410</v>
      </c>
      <c r="B442" s="1" t="s">
        <v>116</v>
      </c>
      <c r="C442" s="1" t="s">
        <v>27</v>
      </c>
      <c r="D442" s="1" t="s">
        <v>411</v>
      </c>
      <c r="E442" s="2">
        <v>13</v>
      </c>
      <c r="F442" s="3">
        <v>45779</v>
      </c>
      <c r="G442" s="1" t="s">
        <v>437</v>
      </c>
      <c r="H442" s="1" t="s">
        <v>372</v>
      </c>
      <c r="I442" s="1">
        <v>18349955455</v>
      </c>
      <c r="J442" s="1" t="str">
        <f>_xlfn._xlws.FILTER(辅助信息!D:D,辅助信息!G:G=G442)</f>
        <v>五冶钢构南充医学科学产业园建设项目</v>
      </c>
    </row>
    <row r="443" spans="1:10">
      <c r="A443" s="1" t="s">
        <v>472</v>
      </c>
      <c r="B443" s="1" t="s">
        <v>116</v>
      </c>
      <c r="C443" s="1" t="s">
        <v>19</v>
      </c>
      <c r="D443" s="1" t="s">
        <v>411</v>
      </c>
      <c r="E443" s="2">
        <v>3</v>
      </c>
      <c r="F443" s="3">
        <v>45779</v>
      </c>
      <c r="G443" s="1" t="s">
        <v>122</v>
      </c>
      <c r="H443" s="1" t="s">
        <v>123</v>
      </c>
      <c r="I443" s="1">
        <v>15228205853</v>
      </c>
      <c r="J443" s="1" t="str">
        <f>_xlfn._xlws.FILTER(辅助信息!D:D,辅助信息!G:G=G443)</f>
        <v>五冶钢构-宜宾市南溪区高县月江镇建设项目</v>
      </c>
    </row>
    <row r="444" spans="1:10">
      <c r="A444" s="1" t="s">
        <v>472</v>
      </c>
      <c r="B444" s="1" t="s">
        <v>116</v>
      </c>
      <c r="C444" s="1" t="s">
        <v>30</v>
      </c>
      <c r="D444" s="1" t="s">
        <v>411</v>
      </c>
      <c r="E444" s="2">
        <v>6</v>
      </c>
      <c r="F444" s="3">
        <v>45779</v>
      </c>
      <c r="G444" s="1" t="s">
        <v>122</v>
      </c>
      <c r="H444" s="1" t="s">
        <v>123</v>
      </c>
      <c r="I444" s="1">
        <v>15228205853</v>
      </c>
      <c r="J444" s="1" t="str">
        <f>_xlfn._xlws.FILTER(辅助信息!D:D,辅助信息!G:G=G444)</f>
        <v>五冶钢构-宜宾市南溪区高县月江镇建设项目</v>
      </c>
    </row>
    <row r="445" spans="1:10">
      <c r="A445" s="1" t="s">
        <v>472</v>
      </c>
      <c r="B445" s="1" t="s">
        <v>119</v>
      </c>
      <c r="C445" s="1" t="s">
        <v>41</v>
      </c>
      <c r="D445" s="1" t="s">
        <v>411</v>
      </c>
      <c r="E445" s="2">
        <v>10</v>
      </c>
      <c r="F445" s="3">
        <v>45779</v>
      </c>
      <c r="G445" s="1" t="s">
        <v>438</v>
      </c>
      <c r="H445" s="1" t="s">
        <v>123</v>
      </c>
      <c r="I445" s="1">
        <v>15228205853</v>
      </c>
      <c r="J445" s="1" t="str">
        <f>_xlfn._xlws.FILTER(辅助信息!D:D,辅助信息!G:G=G445)</f>
        <v>五冶钢构-宜宾市南溪区高县月江镇建设项目</v>
      </c>
    </row>
    <row r="446" spans="1:10">
      <c r="A446" s="1" t="s">
        <v>472</v>
      </c>
      <c r="B446" s="1" t="s">
        <v>116</v>
      </c>
      <c r="C446" s="1" t="s">
        <v>32</v>
      </c>
      <c r="D446" s="1" t="s">
        <v>411</v>
      </c>
      <c r="E446" s="2">
        <v>18</v>
      </c>
      <c r="F446" s="3">
        <v>45779</v>
      </c>
      <c r="G446" s="1" t="s">
        <v>438</v>
      </c>
      <c r="H446" s="1" t="s">
        <v>123</v>
      </c>
      <c r="I446" s="1">
        <v>15228205853</v>
      </c>
      <c r="J446" s="1" t="str">
        <f>_xlfn._xlws.FILTER(辅助信息!D:D,辅助信息!G:G=G446)</f>
        <v>五冶钢构-宜宾市南溪区高县月江镇建设项目</v>
      </c>
    </row>
    <row r="447" spans="1:10">
      <c r="A447" s="1" t="s">
        <v>401</v>
      </c>
      <c r="B447" s="1" t="s">
        <v>116</v>
      </c>
      <c r="C447" s="1" t="s">
        <v>27</v>
      </c>
      <c r="D447" s="1" t="s">
        <v>411</v>
      </c>
      <c r="E447" s="2">
        <v>21</v>
      </c>
      <c r="F447" s="3">
        <v>45780</v>
      </c>
      <c r="G447" s="1" t="s">
        <v>176</v>
      </c>
      <c r="H447" s="1" t="s">
        <v>177</v>
      </c>
      <c r="I447" s="1">
        <v>15884666220</v>
      </c>
      <c r="J447" s="1" t="str">
        <f>_xlfn._xlws.FILTER(辅助信息!D:D,辅助信息!G:G=G447)</f>
        <v>华西简阳西城嘉苑</v>
      </c>
    </row>
    <row r="448" spans="1:10">
      <c r="A448" s="1" t="s">
        <v>401</v>
      </c>
      <c r="B448" s="1" t="s">
        <v>116</v>
      </c>
      <c r="C448" s="1" t="s">
        <v>19</v>
      </c>
      <c r="D448" s="1" t="s">
        <v>411</v>
      </c>
      <c r="E448" s="2">
        <v>9</v>
      </c>
      <c r="F448" s="3">
        <v>45780</v>
      </c>
      <c r="G448" s="1" t="s">
        <v>176</v>
      </c>
      <c r="H448" s="1" t="s">
        <v>177</v>
      </c>
      <c r="I448" s="1">
        <v>15884666220</v>
      </c>
      <c r="J448" s="1" t="str">
        <f>_xlfn._xlws.FILTER(辅助信息!D:D,辅助信息!G:G=G448)</f>
        <v>华西简阳西城嘉苑</v>
      </c>
    </row>
    <row r="449" spans="1:10">
      <c r="A449" s="1" t="s">
        <v>401</v>
      </c>
      <c r="B449" s="1" t="s">
        <v>116</v>
      </c>
      <c r="C449" s="1" t="s">
        <v>32</v>
      </c>
      <c r="D449" s="1" t="s">
        <v>411</v>
      </c>
      <c r="E449" s="2">
        <v>63</v>
      </c>
      <c r="F449" s="3">
        <v>45780</v>
      </c>
      <c r="G449" s="1" t="s">
        <v>176</v>
      </c>
      <c r="H449" s="1" t="s">
        <v>177</v>
      </c>
      <c r="I449" s="1">
        <v>15884666220</v>
      </c>
      <c r="J449" s="1" t="str">
        <f>_xlfn._xlws.FILTER(辅助信息!D:D,辅助信息!G:G=G449)</f>
        <v>华西简阳西城嘉苑</v>
      </c>
    </row>
    <row r="450" spans="1:10">
      <c r="A450" s="1" t="s">
        <v>401</v>
      </c>
      <c r="B450" s="1" t="s">
        <v>116</v>
      </c>
      <c r="C450" s="1" t="s">
        <v>33</v>
      </c>
      <c r="D450" s="1" t="s">
        <v>411</v>
      </c>
      <c r="E450" s="2">
        <v>9</v>
      </c>
      <c r="F450" s="3">
        <v>45780</v>
      </c>
      <c r="G450" s="1" t="s">
        <v>176</v>
      </c>
      <c r="H450" s="1" t="s">
        <v>177</v>
      </c>
      <c r="I450" s="1">
        <v>15884666220</v>
      </c>
      <c r="J450" s="1" t="str">
        <f>_xlfn._xlws.FILTER(辅助信息!D:D,辅助信息!G:G=G450)</f>
        <v>华西简阳西城嘉苑</v>
      </c>
    </row>
    <row r="451" spans="1:10">
      <c r="A451" s="1" t="s">
        <v>401</v>
      </c>
      <c r="B451" s="1" t="s">
        <v>116</v>
      </c>
      <c r="C451" s="1" t="s">
        <v>28</v>
      </c>
      <c r="D451" s="1" t="s">
        <v>411</v>
      </c>
      <c r="E451" s="2">
        <v>6</v>
      </c>
      <c r="F451" s="3">
        <v>45780</v>
      </c>
      <c r="G451" s="1" t="s">
        <v>176</v>
      </c>
      <c r="H451" s="1" t="s">
        <v>177</v>
      </c>
      <c r="I451" s="1">
        <v>15884666220</v>
      </c>
      <c r="J451" s="1" t="str">
        <f>_xlfn._xlws.FILTER(辅助信息!D:D,辅助信息!G:G=G451)</f>
        <v>华西简阳西城嘉苑</v>
      </c>
    </row>
    <row r="452" spans="1:10">
      <c r="A452" s="1" t="s">
        <v>401</v>
      </c>
      <c r="B452" s="1" t="s">
        <v>116</v>
      </c>
      <c r="C452" s="1" t="s">
        <v>27</v>
      </c>
      <c r="D452" s="1" t="s">
        <v>411</v>
      </c>
      <c r="E452" s="2">
        <v>21</v>
      </c>
      <c r="F452" s="3">
        <v>45780</v>
      </c>
      <c r="G452" s="1" t="s">
        <v>238</v>
      </c>
      <c r="H452" s="1" t="s">
        <v>229</v>
      </c>
      <c r="I452" s="1">
        <v>18381904567</v>
      </c>
      <c r="J452" s="1" t="str">
        <f>_xlfn._xlws.FILTER(辅助信息!D:D,辅助信息!G:G=G452)</f>
        <v>商投建工达州中医药科技园</v>
      </c>
    </row>
    <row r="453" spans="1:10">
      <c r="A453" s="1" t="s">
        <v>401</v>
      </c>
      <c r="B453" s="1" t="s">
        <v>116</v>
      </c>
      <c r="C453" s="1" t="s">
        <v>30</v>
      </c>
      <c r="D453" s="1" t="s">
        <v>411</v>
      </c>
      <c r="E453" s="2">
        <v>30</v>
      </c>
      <c r="F453" s="3">
        <v>45780</v>
      </c>
      <c r="G453" s="1" t="s">
        <v>238</v>
      </c>
      <c r="H453" s="1" t="s">
        <v>229</v>
      </c>
      <c r="I453" s="1">
        <v>18381904567</v>
      </c>
      <c r="J453" s="1" t="str">
        <f>_xlfn._xlws.FILTER(辅助信息!D:D,辅助信息!G:G=G453)</f>
        <v>商投建工达州中医药科技园</v>
      </c>
    </row>
    <row r="454" spans="1:10">
      <c r="A454" s="1" t="s">
        <v>401</v>
      </c>
      <c r="B454" s="1" t="s">
        <v>153</v>
      </c>
      <c r="C454" s="1" t="s">
        <v>53</v>
      </c>
      <c r="D454" s="1" t="s">
        <v>411</v>
      </c>
      <c r="E454" s="2">
        <v>2.5</v>
      </c>
      <c r="F454" s="3">
        <v>45780</v>
      </c>
      <c r="G454" s="1" t="s">
        <v>477</v>
      </c>
      <c r="H454" s="1" t="s">
        <v>362</v>
      </c>
      <c r="I454" s="1">
        <v>19950525030</v>
      </c>
      <c r="J454" s="1" t="str">
        <f>_xlfn._xlws.FILTER(辅助信息!D:D,辅助信息!G:G=G454)</f>
        <v>五冶钢构南充医学科学产业园建设项目</v>
      </c>
    </row>
    <row r="455" spans="1:10">
      <c r="A455" s="1" t="s">
        <v>401</v>
      </c>
      <c r="B455" s="1" t="s">
        <v>116</v>
      </c>
      <c r="C455" s="1" t="s">
        <v>27</v>
      </c>
      <c r="D455" s="1" t="s">
        <v>411</v>
      </c>
      <c r="E455" s="2">
        <v>33</v>
      </c>
      <c r="F455" s="3">
        <v>45780</v>
      </c>
      <c r="G455" s="1" t="s">
        <v>477</v>
      </c>
      <c r="H455" s="1" t="s">
        <v>362</v>
      </c>
      <c r="I455" s="1">
        <v>19950525030</v>
      </c>
      <c r="J455" s="1" t="str">
        <f>_xlfn._xlws.FILTER(辅助信息!D:D,辅助信息!G:G=G455)</f>
        <v>五冶钢构南充医学科学产业园建设项目</v>
      </c>
    </row>
    <row r="456" spans="1:10">
      <c r="A456" s="1" t="s">
        <v>472</v>
      </c>
      <c r="B456" s="1" t="s">
        <v>153</v>
      </c>
      <c r="C456" s="1" t="s">
        <v>51</v>
      </c>
      <c r="D456" s="1" t="s">
        <v>411</v>
      </c>
      <c r="E456" s="2">
        <v>2.5</v>
      </c>
      <c r="F456" s="3">
        <v>45781</v>
      </c>
      <c r="G456" s="1" t="s">
        <v>247</v>
      </c>
      <c r="H456" s="1" t="s">
        <v>248</v>
      </c>
      <c r="I456" s="1">
        <v>15692885305</v>
      </c>
      <c r="J456" s="1" t="str">
        <f>_xlfn._xlws.FILTER(辅助信息!D:D,辅助信息!G:G=G456)</f>
        <v>四川商建
射洪城乡一体化项目</v>
      </c>
    </row>
    <row r="457" spans="1:10">
      <c r="A457" s="1" t="s">
        <v>472</v>
      </c>
      <c r="B457" s="1" t="s">
        <v>119</v>
      </c>
      <c r="C457" s="1" t="s">
        <v>41</v>
      </c>
      <c r="D457" s="1" t="s">
        <v>411</v>
      </c>
      <c r="E457" s="2">
        <v>32.5</v>
      </c>
      <c r="F457" s="3">
        <v>45781</v>
      </c>
      <c r="G457" s="1" t="s">
        <v>247</v>
      </c>
      <c r="H457" s="1" t="s">
        <v>248</v>
      </c>
      <c r="I457" s="1">
        <v>15692885305</v>
      </c>
      <c r="J457" s="1" t="str">
        <f>_xlfn._xlws.FILTER(辅助信息!D:D,辅助信息!G:G=G457)</f>
        <v>四川商建
射洪城乡一体化项目</v>
      </c>
    </row>
    <row r="458" spans="1:10">
      <c r="A458" s="1" t="s">
        <v>472</v>
      </c>
      <c r="B458" s="1" t="s">
        <v>119</v>
      </c>
      <c r="C458" s="1" t="s">
        <v>49</v>
      </c>
      <c r="D458" s="1" t="s">
        <v>411</v>
      </c>
      <c r="E458" s="2">
        <v>15</v>
      </c>
      <c r="F458" s="3">
        <v>45781</v>
      </c>
      <c r="G458" s="1" t="s">
        <v>122</v>
      </c>
      <c r="H458" s="1" t="s">
        <v>123</v>
      </c>
      <c r="I458" s="1">
        <v>15228205853</v>
      </c>
      <c r="J458" s="1" t="str">
        <f>_xlfn._xlws.FILTER(辅助信息!D:D,辅助信息!G:G=G458)</f>
        <v>五冶钢构-宜宾市南溪区高县月江镇建设项目</v>
      </c>
    </row>
    <row r="459" spans="1:10">
      <c r="A459" s="1" t="s">
        <v>472</v>
      </c>
      <c r="B459" s="1" t="s">
        <v>119</v>
      </c>
      <c r="C459" s="1" t="s">
        <v>40</v>
      </c>
      <c r="D459" s="1" t="s">
        <v>411</v>
      </c>
      <c r="E459" s="2">
        <v>20</v>
      </c>
      <c r="F459" s="3">
        <v>45781</v>
      </c>
      <c r="G459" s="1" t="s">
        <v>122</v>
      </c>
      <c r="H459" s="1" t="s">
        <v>123</v>
      </c>
      <c r="I459" s="1">
        <v>15228205853</v>
      </c>
      <c r="J459" s="1" t="str">
        <f>_xlfn._xlws.FILTER(辅助信息!D:D,辅助信息!G:G=G459)</f>
        <v>五冶钢构-宜宾市南溪区高县月江镇建设项目</v>
      </c>
    </row>
    <row r="460" spans="1:10">
      <c r="A460" s="1" t="s">
        <v>472</v>
      </c>
      <c r="B460" s="1" t="s">
        <v>116</v>
      </c>
      <c r="C460" s="1" t="s">
        <v>428</v>
      </c>
      <c r="D460" s="1" t="s">
        <v>411</v>
      </c>
      <c r="E460" s="2">
        <v>70</v>
      </c>
      <c r="F460" s="3">
        <v>45781</v>
      </c>
      <c r="G460" s="1" t="s">
        <v>445</v>
      </c>
      <c r="H460" s="1" t="s">
        <v>446</v>
      </c>
      <c r="I460" s="1">
        <v>18980505177</v>
      </c>
      <c r="J460" s="1" vm="1" t="e">
        <f>_xlfn._xlws.FILTER(辅助信息!D:D,辅助信息!G:G=G460)</f>
        <v>#VALUE!</v>
      </c>
    </row>
    <row r="461" spans="1:10">
      <c r="A461" s="1" t="s">
        <v>472</v>
      </c>
      <c r="B461" s="1" t="s">
        <v>116</v>
      </c>
      <c r="C461" s="1" t="s">
        <v>429</v>
      </c>
      <c r="D461" s="1" t="s">
        <v>411</v>
      </c>
      <c r="E461" s="2">
        <v>35</v>
      </c>
      <c r="F461" s="3">
        <v>45781</v>
      </c>
      <c r="G461" s="1" t="s">
        <v>445</v>
      </c>
      <c r="H461" s="1" t="s">
        <v>446</v>
      </c>
      <c r="I461" s="1">
        <v>18980505177</v>
      </c>
      <c r="J461" s="1" vm="1" t="e">
        <f>_xlfn._xlws.FILTER(辅助信息!D:D,辅助信息!G:G=G461)</f>
        <v>#VALUE!</v>
      </c>
    </row>
    <row r="462" spans="1:10">
      <c r="A462" s="1" t="s">
        <v>472</v>
      </c>
      <c r="B462" s="1" t="s">
        <v>116</v>
      </c>
      <c r="C462" s="1" t="s">
        <v>444</v>
      </c>
      <c r="D462" s="1" t="s">
        <v>411</v>
      </c>
      <c r="E462" s="2">
        <v>105</v>
      </c>
      <c r="F462" s="3">
        <v>45781</v>
      </c>
      <c r="G462" s="1" t="s">
        <v>445</v>
      </c>
      <c r="H462" s="1" t="s">
        <v>446</v>
      </c>
      <c r="I462" s="1">
        <v>18980505177</v>
      </c>
      <c r="J462" s="1" vm="1" t="e">
        <f>_xlfn._xlws.FILTER(辅助信息!D:D,辅助信息!G:G=G462)</f>
        <v>#VALUE!</v>
      </c>
    </row>
    <row r="463" spans="1:10">
      <c r="A463" s="1" t="s">
        <v>472</v>
      </c>
      <c r="B463" s="1" t="s">
        <v>116</v>
      </c>
      <c r="C463" s="1" t="s">
        <v>447</v>
      </c>
      <c r="D463" s="1" t="s">
        <v>411</v>
      </c>
      <c r="E463" s="2">
        <v>70</v>
      </c>
      <c r="F463" s="3">
        <v>45781</v>
      </c>
      <c r="G463" s="1" t="s">
        <v>445</v>
      </c>
      <c r="H463" s="1" t="s">
        <v>446</v>
      </c>
      <c r="I463" s="1">
        <v>18980505177</v>
      </c>
      <c r="J463" s="1" vm="1" t="e">
        <f>_xlfn._xlws.FILTER(辅助信息!D:D,辅助信息!G:G=G463)</f>
        <v>#VALUE!</v>
      </c>
    </row>
    <row r="464" spans="1:10">
      <c r="A464" s="1" t="s">
        <v>472</v>
      </c>
      <c r="B464" s="1" t="s">
        <v>116</v>
      </c>
      <c r="C464" s="1" t="s">
        <v>473</v>
      </c>
      <c r="D464" s="1" t="s">
        <v>411</v>
      </c>
      <c r="E464" s="2">
        <v>35</v>
      </c>
      <c r="F464" s="3">
        <v>45781</v>
      </c>
      <c r="G464" s="1" t="s">
        <v>445</v>
      </c>
      <c r="H464" s="1" t="s">
        <v>446</v>
      </c>
      <c r="I464" s="1">
        <v>18980505177</v>
      </c>
      <c r="J464" s="1" vm="1" t="e">
        <f>_xlfn._xlws.FILTER(辅助信息!D:D,辅助信息!G:G=G464)</f>
        <v>#VALUE!</v>
      </c>
    </row>
  </sheetData>
  <autoFilter ref="A1:K415">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2025-05-06T10:08:50Z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