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汇总计划!$A$1:$Q$5107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<sst xmlns="http://schemas.openxmlformats.org/spreadsheetml/2006/main" count="11677" uniqueCount="580">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</sst>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_);[Red]\(0\)"/>
    <numFmt numFmtId="178" formatCode="[$-F800]dddd\,\ mmmm\ dd\,\ yyyy"/>
    <numFmt numFmtId="179" formatCode="yyyy/m/d;@"/>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6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6"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HPB300Φ8</v>
          </cell>
          <cell r="D9057" t="str">
            <v>吨</v>
          </cell>
          <cell r="E9057">
            <v>2</v>
          </cell>
          <cell r="F9057">
            <v>45958</v>
          </cell>
          <cell r="G9057" t="str">
            <v>（北京工程局乐山机场项目）乐山市五通桥区冠英镇</v>
          </cell>
          <cell r="H9057" t="str">
            <v>王治</v>
          </cell>
          <cell r="I9057">
            <v>18811564698</v>
          </cell>
        </row>
        <row r="9058">
          <cell r="A9058" t="str">
            <v>达钢</v>
          </cell>
          <cell r="B9058" t="str">
            <v>高线</v>
          </cell>
          <cell r="C9058" t="str">
            <v>HPB300Φ6</v>
          </cell>
          <cell r="D9058" t="str">
            <v>吨</v>
          </cell>
          <cell r="E9058">
            <v>6</v>
          </cell>
          <cell r="F9058">
            <v>45958</v>
          </cell>
          <cell r="G9058" t="str">
            <v>（北京工程局乐山机场项目）乐山市五通桥区冠英镇</v>
          </cell>
          <cell r="H9058" t="str">
            <v>王治</v>
          </cell>
          <cell r="I9058">
            <v>18811564698</v>
          </cell>
        </row>
        <row r="9059">
          <cell r="A9059" t="str">
            <v>达钢</v>
          </cell>
          <cell r="B9059" t="str">
            <v>盘螺</v>
          </cell>
          <cell r="C9059" t="str">
            <v>HRB400EФ8</v>
          </cell>
          <cell r="D9059" t="str">
            <v>吨</v>
          </cell>
          <cell r="E9059">
            <v>15.5</v>
          </cell>
          <cell r="F9059">
            <v>45958</v>
          </cell>
          <cell r="G9059" t="str">
            <v>（北京工程局乐山机场项目）乐山市五通桥区冠英镇</v>
          </cell>
          <cell r="H9059" t="str">
            <v>王治</v>
          </cell>
          <cell r="I9059">
            <v>18811564698</v>
          </cell>
        </row>
        <row r="9060">
          <cell r="A9060" t="str">
            <v>达钢</v>
          </cell>
          <cell r="B9060" t="str">
            <v>螺纹钢</v>
          </cell>
          <cell r="C9060" t="str">
            <v>HRB400EФ14*12m</v>
          </cell>
          <cell r="D9060" t="str">
            <v>吨</v>
          </cell>
          <cell r="E9060">
            <v>6</v>
          </cell>
          <cell r="F9060">
            <v>45958</v>
          </cell>
          <cell r="G9060" t="str">
            <v>（北京工程局乐山机场项目）乐山市五通桥区冠英镇</v>
          </cell>
          <cell r="H9060" t="str">
            <v>王治</v>
          </cell>
          <cell r="I9060">
            <v>18811564698</v>
          </cell>
        </row>
        <row r="9061">
          <cell r="A9061" t="str">
            <v>泸钢</v>
          </cell>
          <cell r="B9061" t="str">
            <v>螺纹钢</v>
          </cell>
          <cell r="C9061" t="str">
            <v>HRB400E Φ16 9m</v>
          </cell>
          <cell r="D9061" t="str">
            <v>吨</v>
          </cell>
          <cell r="E9061">
            <v>30</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v>
          </cell>
          <cell r="B9062" t="str">
            <v>螺纹钢</v>
          </cell>
          <cell r="C9062" t="str">
            <v>HRB400E Φ18 9m</v>
          </cell>
          <cell r="D9062" t="str">
            <v>吨</v>
          </cell>
          <cell r="E9062">
            <v>5</v>
          </cell>
          <cell r="F9062">
            <v>45958</v>
          </cell>
          <cell r="G9062" t="str">
            <v>(五冶钢构龙泉东洪片区70亩住宅、商业及配套工程项目三标段)成都市龙泉驿外东洪路地铁2号线惠王陵地铁C口</v>
          </cell>
          <cell r="H9062" t="str">
            <v>蒋嗣伟</v>
          </cell>
          <cell r="I9062">
            <v>15014331252</v>
          </cell>
        </row>
        <row r="9063">
          <cell r="A9063" t="str">
            <v>泸钢（代）</v>
          </cell>
          <cell r="B9063" t="str">
            <v>盘圆</v>
          </cell>
          <cell r="C9063" t="str">
            <v>HPB300Φ12mm</v>
          </cell>
          <cell r="D9063" t="str">
            <v>吨</v>
          </cell>
          <cell r="E9063">
            <v>15</v>
          </cell>
          <cell r="F9063">
            <v>45958</v>
          </cell>
          <cell r="G9063" t="str">
            <v>（成峨1标）眉山市彭山区谢家街道跳墩子</v>
          </cell>
          <cell r="H9063" t="str">
            <v>曾毅</v>
          </cell>
          <cell r="I9063" t="str">
            <v>13982229815</v>
          </cell>
        </row>
        <row r="9064">
          <cell r="A9064" t="str">
            <v>泸钢（代）</v>
          </cell>
          <cell r="B9064" t="str">
            <v>螺纹钢</v>
          </cell>
          <cell r="C9064" t="str">
            <v>HRB500EΦ32*12m</v>
          </cell>
          <cell r="D9064" t="str">
            <v>吨</v>
          </cell>
          <cell r="E9064">
            <v>20</v>
          </cell>
          <cell r="F9064">
            <v>45958</v>
          </cell>
          <cell r="G9064" t="str">
            <v>（成峨1标）眉山市彭山区谢家街道跳墩子</v>
          </cell>
          <cell r="H9064" t="str">
            <v>曾毅</v>
          </cell>
          <cell r="I9064" t="str">
            <v>13982229815</v>
          </cell>
        </row>
        <row r="9065">
          <cell r="A9065" t="str">
            <v>泸钢</v>
          </cell>
          <cell r="B9065" t="str">
            <v>高线</v>
          </cell>
          <cell r="C9065" t="str">
            <v>HPB300 Φ10</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Φ12×9米</v>
          </cell>
          <cell r="D9066" t="str">
            <v>吨</v>
          </cell>
          <cell r="E9066">
            <v>5</v>
          </cell>
          <cell r="F9066">
            <v>45958</v>
          </cell>
          <cell r="G9066" t="str">
            <v>自永高速一标二工区（连接线</v>
          </cell>
          <cell r="H9066" t="str">
            <v>余伯宣</v>
          </cell>
          <cell r="I9066">
            <v>13778530969</v>
          </cell>
        </row>
        <row r="9067">
          <cell r="A9067" t="str">
            <v>泸钢</v>
          </cell>
          <cell r="B9067" t="str">
            <v>螺纹钢</v>
          </cell>
          <cell r="C9067" t="str">
            <v>HRB400E Φ22×9米</v>
          </cell>
          <cell r="D9067" t="str">
            <v>吨</v>
          </cell>
          <cell r="E9067">
            <v>10</v>
          </cell>
          <cell r="F9067">
            <v>45958</v>
          </cell>
          <cell r="G9067" t="str">
            <v>自永高速一标二工区（连接线</v>
          </cell>
          <cell r="H9067" t="str">
            <v>余伯宣</v>
          </cell>
          <cell r="I9067">
            <v>13778530969</v>
          </cell>
        </row>
        <row r="9068">
          <cell r="A9068" t="str">
            <v>泸钢</v>
          </cell>
          <cell r="B9068" t="str">
            <v>螺纹钢</v>
          </cell>
          <cell r="C9068" t="str">
            <v>HRB400E Φ20×9米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Φ25×9米</v>
          </cell>
          <cell r="D9069" t="str">
            <v>吨</v>
          </cell>
          <cell r="E9069">
            <v>7.5</v>
          </cell>
          <cell r="F9069">
            <v>45958</v>
          </cell>
          <cell r="G9069" t="str">
            <v>自永高速一标二工区（连接线</v>
          </cell>
          <cell r="H9069" t="str">
            <v>余伯宣</v>
          </cell>
          <cell r="I9069">
            <v>13778530969</v>
          </cell>
        </row>
        <row r="9070">
          <cell r="A9070" t="str">
            <v>泸钢</v>
          </cell>
          <cell r="B9070" t="str">
            <v>螺纹钢</v>
          </cell>
          <cell r="C9070" t="str">
            <v>HRB400E Φ12×9米</v>
          </cell>
          <cell r="D9070" t="str">
            <v>吨</v>
          </cell>
          <cell r="E9070">
            <v>17.5</v>
          </cell>
          <cell r="F9070">
            <v>45958</v>
          </cell>
          <cell r="G9070" t="str">
            <v>（自永高速-自永3标六局交通分公司）四川省内江市隆昌市圣灯镇中心学校</v>
          </cell>
          <cell r="H9070" t="str">
            <v>李宏权</v>
          </cell>
          <cell r="I9070">
            <v>19212995868</v>
          </cell>
        </row>
        <row r="9071">
          <cell r="A9071" t="str">
            <v>泸钢</v>
          </cell>
          <cell r="B9071" t="str">
            <v>高线</v>
          </cell>
          <cell r="C9071" t="str">
            <v>HPB300  Φ12</v>
          </cell>
          <cell r="D9071" t="str">
            <v>吨</v>
          </cell>
          <cell r="E9071">
            <v>2.5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Φ16×9米</v>
          </cell>
          <cell r="D9072" t="str">
            <v>吨</v>
          </cell>
          <cell r="E9072">
            <v>5</v>
          </cell>
          <cell r="F9072">
            <v>45958</v>
          </cell>
          <cell r="G9072" t="str">
            <v>（自永高速-自永3标六局交通分公司）四川省内江市隆昌市圣灯镇中心学校</v>
          </cell>
          <cell r="H9072" t="str">
            <v>李宏权</v>
          </cell>
          <cell r="I9072">
            <v>19212995868</v>
          </cell>
        </row>
        <row r="9073">
          <cell r="A9073" t="str">
            <v>泸钢</v>
          </cell>
          <cell r="B9073" t="str">
            <v>螺纹钢</v>
          </cell>
          <cell r="C9073" t="str">
            <v>HRB400E Φ16×12米</v>
          </cell>
          <cell r="D9073" t="str">
            <v>吨</v>
          </cell>
          <cell r="E9073">
            <v>10</v>
          </cell>
          <cell r="F9073">
            <v>45958</v>
          </cell>
          <cell r="G9073" t="str">
            <v>（自永高速-自永3标六局交通分公司）四川省内江市隆昌市圣灯镇中心学校</v>
          </cell>
          <cell r="H9073" t="str">
            <v>李宏权</v>
          </cell>
          <cell r="I9073">
            <v>19212995868</v>
          </cell>
        </row>
        <row r="9074">
          <cell r="A9074" t="str">
            <v>泸钢</v>
          </cell>
          <cell r="B9074" t="str">
            <v>盘螺</v>
          </cell>
          <cell r="C9074" t="str">
            <v>HRB400E Φ8</v>
          </cell>
          <cell r="D9074" t="str">
            <v>吨</v>
          </cell>
          <cell r="E9074">
            <v>35</v>
          </cell>
          <cell r="F9074">
            <v>45958</v>
          </cell>
          <cell r="G9074" t="str">
            <v>(宜宾兴港三江新区长江工业园保障性租赁住房建设项目-土建)四川省宜宾市翠屏区永善路南段宜宾市三江新区长江工业园区</v>
          </cell>
          <cell r="H9074" t="str">
            <v>赵元虎</v>
          </cell>
          <cell r="I9074">
            <v>13684167136</v>
          </cell>
        </row>
        <row r="9075">
          <cell r="A9075" t="str">
            <v>润耀</v>
          </cell>
          <cell r="B9075" t="str">
            <v>螺纹钢</v>
          </cell>
          <cell r="C9075" t="str">
            <v>HRB400EФ12，12m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润耀</v>
          </cell>
          <cell r="B9076" t="str">
            <v>螺纹钢</v>
          </cell>
          <cell r="C9076" t="str">
            <v>HRB400EФ16，12m</v>
          </cell>
          <cell r="D9076" t="str">
            <v>吨</v>
          </cell>
          <cell r="E9076">
            <v>35</v>
          </cell>
          <cell r="F9076">
            <v>45959</v>
          </cell>
          <cell r="G9076" t="str">
            <v>（中铁广州局-成渝扩容2标）四川省资阳市雁江区石岭镇易家沟2号梁场</v>
          </cell>
          <cell r="H9076" t="str">
            <v>孙鹏飞</v>
          </cell>
          <cell r="I9076">
            <v>18011784798</v>
          </cell>
        </row>
        <row r="9077">
          <cell r="A9077" t="str">
            <v>德胜</v>
          </cell>
          <cell r="B9077" t="str">
            <v>螺纹钢</v>
          </cell>
          <cell r="C9077" t="str">
            <v>HRB400EФ28，12m</v>
          </cell>
          <cell r="D9077" t="str">
            <v>吨</v>
          </cell>
          <cell r="E9077">
            <v>70</v>
          </cell>
          <cell r="F9077">
            <v>45959</v>
          </cell>
          <cell r="G9077" t="str">
            <v>（中铁广州局-成渝扩容2标）四川省内江市资中县双龙镇朱家房子成渝扩容ZCB3-2标1#钢筋厂</v>
          </cell>
          <cell r="H9077" t="str">
            <v>石雄</v>
          </cell>
          <cell r="I9077">
            <v>13268388125</v>
          </cell>
        </row>
        <row r="9078">
          <cell r="A9078" t="str">
            <v>德胜</v>
          </cell>
          <cell r="B9078" t="str">
            <v>螺纹钢</v>
          </cell>
          <cell r="C9078" t="str">
            <v>HRB400EФ12*9m</v>
          </cell>
          <cell r="D9078" t="str">
            <v>吨</v>
          </cell>
          <cell r="E9078">
            <v>30</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HRB500EФ18*9m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v>
          </cell>
          <cell r="B9080" t="str">
            <v>螺纹钢</v>
          </cell>
          <cell r="C9080" t="str">
            <v>HRB500EФ22*9m</v>
          </cell>
          <cell r="D9080" t="str">
            <v>吨</v>
          </cell>
          <cell r="E9080">
            <v>2</v>
          </cell>
          <cell r="F9080">
            <v>45959</v>
          </cell>
          <cell r="G9080" t="str">
            <v>（中核中原-温江北林医养综合体项目）四川省成都市温江区万春大道第三人民医院东</v>
          </cell>
          <cell r="H9080" t="str">
            <v>蔡杰</v>
          </cell>
          <cell r="I9080">
            <v>18875129329</v>
          </cell>
        </row>
        <row r="9081">
          <cell r="A9081" t="str">
            <v>德胜恒嘉</v>
          </cell>
          <cell r="B9081" t="str">
            <v>螺纹钢</v>
          </cell>
          <cell r="C9081" t="str">
            <v>HRB400EФ22*9m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HRB500EФ22*9m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HRB500EФ25*9m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HRB500EФ28*9m</v>
          </cell>
          <cell r="D9084" t="str">
            <v>吨</v>
          </cell>
          <cell r="E9084">
            <v>35</v>
          </cell>
          <cell r="F9084">
            <v>45959</v>
          </cell>
          <cell r="G9084" t="str">
            <v>（中铁六局呼和公司康新高速TJ4-2标）四川省甘孜藏族自治州康定市新都桥镇东俄罗三村中建八局搅拌站旁</v>
          </cell>
          <cell r="H9084" t="str">
            <v>许文刚</v>
          </cell>
          <cell r="I9084">
            <v>15848808186</v>
          </cell>
        </row>
        <row r="9085">
          <cell r="A9085" t="str">
            <v>德胜恒嘉</v>
          </cell>
          <cell r="B9085" t="str">
            <v>螺纹钢</v>
          </cell>
          <cell r="C9085" t="str">
            <v>HRB500EФ25，12m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HRB500EФ28，9m</v>
          </cell>
          <cell r="D9086" t="str">
            <v>吨</v>
          </cell>
          <cell r="E9086">
            <v>70</v>
          </cell>
          <cell r="F9086">
            <v>45959</v>
          </cell>
          <cell r="G9086" t="str">
            <v>（中铁十局-资乐高速4标）四川省眉山市仁寿县彰加镇促进村中铁十局资乐高速1#钢筋场</v>
          </cell>
          <cell r="H9086" t="str">
            <v>杨飞</v>
          </cell>
          <cell r="I9086">
            <v>15667998777</v>
          </cell>
        </row>
        <row r="9087">
          <cell r="A9087" t="str">
            <v>德胜恒嘉</v>
          </cell>
          <cell r="B9087" t="str">
            <v>螺纹钢</v>
          </cell>
          <cell r="C9087" t="str">
            <v>HRB400EФ28，9m</v>
          </cell>
          <cell r="D9087" t="str">
            <v>吨</v>
          </cell>
          <cell r="E9087">
            <v>35</v>
          </cell>
          <cell r="F9087">
            <v>45959</v>
          </cell>
          <cell r="G9087" t="str">
            <v>（中铁十局-资乐高速4标）四川省眉山市仁寿县彰加镇促进村中铁十局资乐高速1#钢筋场</v>
          </cell>
          <cell r="H9087" t="str">
            <v>杨飞</v>
          </cell>
          <cell r="I9087">
            <v>15667998777</v>
          </cell>
        </row>
        <row r="9088">
          <cell r="A9088" t="str">
            <v>润耀</v>
          </cell>
          <cell r="B9088" t="str">
            <v>盘螺</v>
          </cell>
          <cell r="C9088" t="str">
            <v>HRB400EΦ8</v>
          </cell>
          <cell r="D9088" t="str">
            <v>吨</v>
          </cell>
          <cell r="E9088">
            <v>15</v>
          </cell>
          <cell r="F9088">
            <v>45959</v>
          </cell>
          <cell r="G9088" t="str">
            <v>（中核中原-温江光明苑三期项目）四川省成都市温江区金马街道光明苑三期项目</v>
          </cell>
          <cell r="H9088" t="str">
            <v>王生斌</v>
          </cell>
          <cell r="I9088">
            <v>15228858118</v>
          </cell>
        </row>
        <row r="9089">
          <cell r="A9089" t="str">
            <v>润耀</v>
          </cell>
          <cell r="B9089" t="str">
            <v>盘螺</v>
          </cell>
          <cell r="C9089" t="str">
            <v>HRB400EΦ10</v>
          </cell>
          <cell r="D9089" t="str">
            <v>吨</v>
          </cell>
          <cell r="E9089">
            <v>20</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HRB400EФ12*9m</v>
          </cell>
          <cell r="D9090" t="str">
            <v>吨</v>
          </cell>
          <cell r="E9090">
            <v>18</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HRB400EФ16*9m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德胜</v>
          </cell>
          <cell r="B9092" t="str">
            <v>螺纹钢</v>
          </cell>
          <cell r="C9092" t="str">
            <v>HRB400EФ18*9m</v>
          </cell>
          <cell r="D9092" t="str">
            <v>吨</v>
          </cell>
          <cell r="E9092">
            <v>9</v>
          </cell>
          <cell r="F9092">
            <v>45959</v>
          </cell>
          <cell r="G9092" t="str">
            <v>（中核中原-温江光明苑三期项目）四川省成都市温江区金马街道光明苑三期项目</v>
          </cell>
          <cell r="H9092" t="str">
            <v>王生斌</v>
          </cell>
          <cell r="I9092">
            <v>15228858118</v>
          </cell>
        </row>
        <row r="9093">
          <cell r="A9093" t="str">
            <v>润耀</v>
          </cell>
          <cell r="B9093" t="str">
            <v>盘螺</v>
          </cell>
          <cell r="C9093" t="str">
            <v>HRB400E Φ12</v>
          </cell>
          <cell r="D9093" t="str">
            <v>吨</v>
          </cell>
          <cell r="E9093">
            <v>35</v>
          </cell>
          <cell r="F9093">
            <v>45959</v>
          </cell>
          <cell r="G9093" t="str">
            <v>（华西简阳西城嘉苑）四川省成都市简阳市简城街道高屋村</v>
          </cell>
          <cell r="H9093" t="str">
            <v>张瀚镭</v>
          </cell>
          <cell r="I9093">
            <v>15884666220</v>
          </cell>
        </row>
        <row r="9094">
          <cell r="A9094" t="str">
            <v>润耀</v>
          </cell>
          <cell r="B9094" t="str">
            <v>螺纹钢</v>
          </cell>
          <cell r="C9094" t="str">
            <v>HRB400EФ14，12m</v>
          </cell>
          <cell r="D9094" t="str">
            <v>吨</v>
          </cell>
          <cell r="E9094">
            <v>35</v>
          </cell>
          <cell r="F9094">
            <v>45959</v>
          </cell>
          <cell r="G9094" t="str">
            <v>（中铁十局-资乐高速4标）四川省眉山市仁寿县彰加镇促进村中铁十局资乐高速1#钢筋场</v>
          </cell>
          <cell r="H9094" t="str">
            <v>杨飞</v>
          </cell>
          <cell r="I9094">
            <v>15667998777</v>
          </cell>
        </row>
        <row r="9095">
          <cell r="A9095" t="str">
            <v>泸钢</v>
          </cell>
          <cell r="B9095" t="str">
            <v>盘螺</v>
          </cell>
          <cell r="C9095" t="str">
            <v>HRB400E Φ12</v>
          </cell>
          <cell r="D9095" t="str">
            <v>吨</v>
          </cell>
          <cell r="E9095">
            <v>4</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Φ14 9m</v>
          </cell>
          <cell r="D9096" t="str">
            <v>吨</v>
          </cell>
          <cell r="E9096">
            <v>10</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Φ16 9m</v>
          </cell>
          <cell r="D9097" t="str">
            <v>吨</v>
          </cell>
          <cell r="E9097">
            <v>2.5</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Φ20 9m</v>
          </cell>
          <cell r="D9098" t="str">
            <v>吨</v>
          </cell>
          <cell r="E9098">
            <v>10</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Φ22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Φ25 9m</v>
          </cell>
          <cell r="D9100" t="str">
            <v>吨</v>
          </cell>
          <cell r="E9100">
            <v>5</v>
          </cell>
          <cell r="F9100">
            <v>45959</v>
          </cell>
          <cell r="G9100" t="str">
            <v>(五冶建设成都盐道街中学初中部改扩建工程-一标)四川省成都市锦江区春熙路街道盐道街4号（盐道街中学初中部）</v>
          </cell>
          <cell r="H9100" t="str">
            <v>谢鑫</v>
          </cell>
          <cell r="I9100">
            <v>18228465067</v>
          </cell>
        </row>
        <row r="9101">
          <cell r="A9101" t="str">
            <v>泸钢</v>
          </cell>
          <cell r="B9101" t="str">
            <v>螺纹钢</v>
          </cell>
          <cell r="C9101" t="str">
            <v>HRB400E Φ12 9m</v>
          </cell>
          <cell r="D9101" t="str">
            <v>吨</v>
          </cell>
          <cell r="E9101">
            <v>35</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Φ12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Φ14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Φ16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Φ18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Φ20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Φ22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螺纹钢</v>
          </cell>
          <cell r="C9108" t="str">
            <v>HRB400E Φ25 9m</v>
          </cell>
          <cell r="D9108" t="str">
            <v>吨</v>
          </cell>
          <cell r="E9108">
            <v>10</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Φ6</v>
          </cell>
          <cell r="D9109" t="str">
            <v>吨</v>
          </cell>
          <cell r="E9109">
            <v>6</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30</v>
          </cell>
          <cell r="F9110">
            <v>45959</v>
          </cell>
          <cell r="G9110" t="str">
            <v>(五冶钢构龙泉东洪片区70亩住宅、商业及配套工程项目一标段)成都市龙泉驿外东洪路地铁2号线惠王陵地铁C口</v>
          </cell>
          <cell r="H9110" t="str">
            <v>邹爱国</v>
          </cell>
          <cell r="I9110">
            <v>13540231225</v>
          </cell>
        </row>
        <row r="9111">
          <cell r="A9111" t="str">
            <v>泸钢</v>
          </cell>
          <cell r="B9111" t="str">
            <v>盘螺</v>
          </cell>
          <cell r="C9111" t="str">
            <v>HRB400E Φ8</v>
          </cell>
          <cell r="D9111" t="str">
            <v>吨</v>
          </cell>
          <cell r="E9111">
            <v>35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Φ14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Φ16 9m</v>
          </cell>
          <cell r="D9113" t="str">
            <v>吨</v>
          </cell>
          <cell r="E9113">
            <v>12.5</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泸钢</v>
          </cell>
          <cell r="B9114" t="str">
            <v>螺纹钢</v>
          </cell>
          <cell r="C9114" t="str">
            <v>HRB400E Φ18 9m</v>
          </cell>
          <cell r="D9114" t="str">
            <v>吨</v>
          </cell>
          <cell r="E9114">
            <v>10</v>
          </cell>
          <cell r="F9114">
            <v>45959</v>
          </cell>
          <cell r="G9114" t="str">
            <v>(五冶钢构龙泉东洪片区85亩住宅、商业及配套工程项目二标段)成都市龙泉驿外东洪路地铁2号线惠王陵地铁C口</v>
          </cell>
          <cell r="H9114" t="str">
            <v>李渊</v>
          </cell>
          <cell r="I9114">
            <v>18381013849</v>
          </cell>
        </row>
        <row r="9115">
          <cell r="A9115" t="str">
            <v>德胜</v>
          </cell>
          <cell r="B9115" t="str">
            <v>螺纹钢</v>
          </cell>
          <cell r="C9115" t="str">
            <v>HRB500EΦ28*12m</v>
          </cell>
          <cell r="D9115" t="str">
            <v>吨</v>
          </cell>
          <cell r="E9115">
            <v>15</v>
          </cell>
          <cell r="F9115">
            <v>45959</v>
          </cell>
          <cell r="G9115" t="str">
            <v>（成峨1标）眉山市彭山区谢家街道跳墩子</v>
          </cell>
          <cell r="H9115" t="str">
            <v>曾毅</v>
          </cell>
          <cell r="I9115" t="str">
            <v>13982229815</v>
          </cell>
        </row>
        <row r="9116">
          <cell r="A9116" t="str">
            <v>德胜</v>
          </cell>
          <cell r="B9116" t="str">
            <v>螺纹钢</v>
          </cell>
          <cell r="C9116" t="str">
            <v>HRB500EΦ32*12m</v>
          </cell>
          <cell r="D9116" t="str">
            <v>吨</v>
          </cell>
          <cell r="E9116">
            <v>20</v>
          </cell>
          <cell r="F9116">
            <v>45959</v>
          </cell>
          <cell r="G9116" t="str">
            <v>（成峨1标）眉山市彭山区谢家街道跳墩子</v>
          </cell>
          <cell r="H9116" t="str">
            <v>曾毅</v>
          </cell>
          <cell r="I9116" t="str">
            <v>13982229815</v>
          </cell>
        </row>
        <row r="9117">
          <cell r="A9117" t="str">
            <v>德胜</v>
          </cell>
          <cell r="B9117" t="str">
            <v>螺纹钢</v>
          </cell>
          <cell r="C9117" t="str">
            <v>HRB400EΦ14*9m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HRB400EΦ16*9m</v>
          </cell>
          <cell r="D9118" t="str">
            <v>吨</v>
          </cell>
          <cell r="E9118">
            <v>17</v>
          </cell>
          <cell r="F9118">
            <v>45959</v>
          </cell>
          <cell r="G9118" t="str">
            <v>（成峨3标）眉山市丹棱县兴盛路（诺尔电器）成峨TJ3标</v>
          </cell>
          <cell r="H9118" t="str">
            <v>雍朝刚</v>
          </cell>
          <cell r="I9118" t="str">
            <v>19983344290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107"/>
  <sheetViews>
    <sheetView tabSelected="1" workbookViewId="0">
      <pane ySplit="1" topLeftCell="A5008" activePane="bottomLeft" state="frozen"/>
      <selection/>
      <selection pane="bottomLeft" activeCell="F5095" sqref="F5095"/>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257</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257</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257</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257</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257</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257</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257</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257</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257</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257</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257</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257</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257</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257</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258</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258</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258</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258</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257</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257</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257</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257</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257</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257</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258</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258</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258</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258</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259</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258</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258</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258</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257</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257</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257</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256</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256</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256</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256</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255</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255</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255</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255</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255</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255</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255</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255</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255</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255</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255</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256</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256</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256</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256</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256</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256</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256</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256</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256</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256</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256</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256</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256</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256</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256</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257</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257</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257</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256</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256</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256</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256</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255</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255</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255</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255</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255</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255</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255</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255</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255</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256</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256</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256</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256</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255</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255</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255</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251</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251</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251</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251</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254</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254</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249</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249</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249</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249</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257</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257</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257</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256</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256</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255</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255</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255</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255</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255</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256</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256</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256</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256</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255</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255</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255</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251</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254</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254</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249</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249</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249</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249</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254</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254</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254</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254</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257</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257</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257</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255</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255</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255</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255</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255</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256</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256</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256</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256</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255</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255</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255</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251</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254</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254</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249</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249</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249</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249</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254</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254</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254</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254</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254</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254</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254</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254</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254</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254</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254</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254</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253</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253</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253</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253</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252</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252</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252</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252</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252</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252</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252</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252</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252</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252</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252</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252</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252</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252</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252</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257</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257</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257</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257</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255</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255</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255</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255</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256</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255</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255</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251</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254</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254</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249</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249</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249</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249</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254</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254</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254</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254</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252</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252</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252</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252</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252</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252</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252</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252</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252</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252</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252</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252</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252</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252</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252</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252</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252</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252</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255</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255</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255</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255</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256</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255</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255</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251</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254</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254</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249</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249</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249</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249</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254</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254</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254</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252</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252</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252</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252</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252</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251</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251</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251</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251</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251</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251</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252</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252</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252</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252</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252</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252</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252</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252</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252</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252</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252</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252</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252</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250</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256</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255</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255</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255</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255</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251</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254</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254</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249</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249</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249</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249</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254</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254</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254</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252</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252</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252</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252</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251</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251</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251</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251</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251</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251</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252</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252</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250</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249</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256</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250</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250</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255</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255</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255</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255</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249</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249</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249</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249</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251</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251</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251</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251</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251</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251</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252</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252</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249</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256</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255</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255</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255</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255</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249</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249</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249</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249</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251</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251</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251</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251</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251</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251</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252</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252</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248</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248</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248</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248</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248</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248</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242</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242</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242</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242</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242</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246</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246</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244</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244</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244</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244</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244</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248</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248</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248</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248</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246</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246</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244</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244</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244</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246</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246</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246</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246</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246</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246</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251</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251</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251</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251</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251</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244</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244</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244</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244</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244</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244</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244</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244</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244</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244</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244</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244</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244</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244</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244</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243</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243</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243</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243</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243</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244</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244</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244</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244</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244</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244</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244</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244</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244</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244</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244</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244</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244</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244</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244</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244</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244</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244</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244</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244</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244</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244</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243</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243</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243</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243</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243</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244</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244</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244</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244</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244</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244</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244</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244</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244</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243</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243</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243</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243</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243</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244</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244</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244</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244</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244</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244</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243</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242</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242</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242</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242</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242</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242</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240</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240</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242</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242</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242</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241</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241</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236</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236</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242</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242</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241</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241</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241</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241</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241</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241</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241</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243</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243</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243</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244</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244</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240</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242</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242</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238</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238</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238</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238</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238</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237</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237</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238</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238</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238</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238</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238</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238</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238</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244</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244</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240</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242</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242</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238</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238</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238</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238</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238</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238</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238</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238</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236</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236</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236</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236</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237</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237</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237</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237</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237</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237</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244</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244</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240</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234</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234</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238</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238</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238</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238</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238</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238</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238</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238</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236</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236</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236</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236</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234</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232</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232</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234</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234</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234</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234</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233</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233</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233</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233</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233</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233</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233</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233</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233</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233</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233</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233</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233</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233</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232</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232</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232</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232</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229</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229</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229</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232</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232</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232</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232</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232</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232</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232</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232</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232</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232</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232</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232</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232</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232</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232</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232</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232</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232</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232</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232</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234</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234</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234</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234</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234</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234</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234</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232</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232</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233</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233</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233</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233</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233</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232</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232</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232</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232</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232</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232</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234</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234</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234</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229</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229</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229</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229</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232</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232</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232</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232</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232</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232</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234</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234</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234</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229</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229</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229</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229</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227</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227</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227</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227</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222</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222</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222</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222</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227</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227</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227</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227</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227</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227</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227</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227</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227</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227</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227</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227</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227</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227</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227</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227</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227</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227</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227</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226</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229</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227</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227</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224</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222</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222</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222</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222</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222</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222</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222</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222</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222</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222</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222</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222</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222</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222</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222</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222</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222</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219</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219</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219</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222</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222</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222</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222</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222</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208</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208</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208</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208</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214</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214</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213</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213</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213</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213</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213</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213</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213</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210</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210</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210</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210</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210</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210</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210</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210</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210</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211</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211</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211</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211</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210</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210</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213</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213</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213</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213</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213</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213</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213</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213</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213</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213</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213</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213</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213</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192</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192</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192</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192</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192</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192</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192</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192</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192</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192</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192</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191</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191</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191</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191</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191</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191</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191</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191</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191</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191</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191</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191</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191</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191</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191</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191</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192</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191</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191</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191</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191</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191</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191</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188</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188</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188</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188</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188</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191</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191</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191</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191</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191</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191</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191</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191</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191</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191</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191</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191</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191</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191</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191</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191</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191</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191</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191</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191</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197</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197</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197</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197</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188</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188</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188</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188</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188</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188</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191</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191</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192</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188</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188</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188</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188</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188</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194</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194</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194</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194</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191</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191</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191</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191</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197</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197</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197</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197</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192</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192</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188</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188</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188</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188</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188</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188</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188</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188</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188</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188</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187</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187</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187</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187</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187</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187</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187</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187</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187</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187</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187</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187</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187</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187</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187</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187</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187</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187</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187</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187</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187</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187</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187</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187</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187</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187</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187</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187</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187</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187</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187</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187</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187</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187</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191</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191</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197</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197</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197</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197</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192</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192</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188</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188</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188</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188</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188</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187</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187</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187</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187</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187</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187</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181</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181</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181</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181</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181</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181</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181</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181</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181</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187</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187</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187</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187</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187</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187</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187</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187</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187</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187</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187</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187</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187</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187</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187</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187</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187</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187</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187</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187</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185</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185</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185</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185</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185</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185</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185</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185</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185</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185</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191</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191</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185</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185</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185</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181</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181</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181</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181</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181</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181</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185</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183</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183</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183</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183</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183</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183</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183</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183</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183</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183</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183</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183</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183</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183</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183</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183</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183</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183</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183</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183</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183</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183</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183</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181</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181</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181</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181</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181</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182</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182</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182</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182</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182</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182</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182</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182</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180</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180</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180</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181</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181</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181</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181</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181</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181</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185</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183</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183</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183</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183</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183</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183</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182</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182</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182</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182</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180</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180</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180</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178</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178</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178</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178</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178</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178</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178</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178</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178</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178</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178</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180</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180</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181</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181</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183</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183</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183</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183</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180</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180</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180</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180</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180</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180</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178</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178</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178</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178</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178</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178</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178</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178</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178</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178</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180</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180</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176</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176</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176</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176</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176</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176</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176</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176</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176</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176</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176</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176</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176</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176</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176</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176</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176</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176</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176</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176</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176</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176</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176</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176</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176</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176</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176</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176</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176</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175</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175</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175</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175</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175</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175</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175</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175</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175</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175</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175</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175</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175</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173</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173</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173</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173</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173</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173</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173</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173</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173</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173</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173</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173</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173</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173</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173</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176</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176</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176</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176</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175</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175</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175</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175</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175</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175</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175</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175</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175</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175</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175</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175</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173</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173</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173</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173</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173</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173</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173</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173</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173</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173</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173</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173</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173</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173</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173</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173</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173</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173</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173</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173</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173</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173</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173</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173</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173</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173</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173</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173</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173</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173</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173</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173</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173</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173</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173</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173</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176</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176</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175</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175</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175</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175</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175</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175</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175</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175</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175</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175</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173</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173</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173</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173</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172</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172</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173</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173</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173</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173</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173</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173</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173</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173</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172</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172</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172</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172</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172</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172</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172</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172</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168</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168</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168</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176</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176</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175</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175</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175</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175</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175</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173</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172</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172</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173</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173</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173</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173</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173</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172</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172</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172</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168</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168</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168</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176</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176</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175</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175</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175</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173</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172</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172</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173</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173</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173</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173</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173</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172</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172</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168</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168</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168</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166</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166</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167</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167</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167</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167</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167</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163</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163</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163</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163</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163</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163</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163</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163</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163</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163</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163</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163</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163</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163</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163</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163</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163</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163</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160</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160</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160</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160</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160</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160</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160</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160</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160</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160</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163</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163</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163</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160</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160</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160</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160</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160</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160</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160</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160</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161</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161</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161</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161</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161</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161</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161</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161</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161</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161</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161</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161</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161</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161</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161</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161</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161</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161</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161</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161</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157</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157</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157</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157</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157</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157</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155</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155</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156</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156</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156</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156</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156</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156</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157</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157</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156</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156</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156</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156</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161</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153</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156</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156</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156</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156</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156</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156</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154</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154</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154</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154</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154</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154</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154</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153</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153</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153</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153</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153</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153</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153</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153</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153</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153</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153</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153</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153</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153</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153</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153</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153</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153</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153</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153</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153</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147</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147</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147</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147</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149</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149</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149</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149</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149</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149</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149</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149</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149</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149</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149</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148</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148</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148</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148</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148</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148</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147</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147</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147</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147</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147</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147</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147</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147</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147</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147</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147</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147</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147</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147</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147</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147</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147</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147</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147</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147</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147</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147</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147</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147</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147</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147</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147</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147</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147</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147</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147</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147</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147</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147</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147</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147</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147</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147</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147</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147</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147</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147</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147</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147</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147</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147</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140</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140</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140</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140</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140</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140</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141</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141</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141</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141</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141</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141</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141</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141</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141</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141</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141</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141</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141</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141</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141</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141</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141</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141</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141</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141</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141</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141</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138</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138</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138</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138</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138</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138</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138</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138</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138</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138</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138</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138</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138</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138</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138</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138</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138</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138</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138</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138</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138</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138</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138</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138</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138</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138</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138</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138</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138</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138</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141</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141</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141</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141</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141</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141</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141</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141</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138</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138</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138</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138</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138</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138</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138</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138</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138</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138</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138</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141</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141</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138</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138</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132</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132</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132</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132</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132</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132</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132</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132</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132</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132</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132</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141</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141</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132</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132</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132</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132</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132</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132</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132</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132</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132</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132</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132</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132</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132</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132</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132</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132</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132</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132</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132</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132</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132</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132</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132</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132</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133</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133</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133</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133</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133</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133</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133</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133</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133</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133</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132</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132</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132</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132</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132</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132</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132</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132</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132</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132</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132</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132</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132</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132</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132</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132</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132</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132</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132</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132</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132</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132</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132</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132</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132</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132</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132</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131</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131</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131</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131</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131</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131</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131</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131</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131</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131</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131</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131</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131</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131</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131</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131</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131</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131</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129</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129</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129</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129</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129</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129</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129</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129</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129</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129</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130</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130</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130</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130</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129</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129</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129</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129</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129</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129</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129</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129</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129</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129</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129</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129</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129</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129</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129</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129</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129</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129</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129</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129</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129</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129</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129</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129</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129</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129</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129</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125</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125</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125</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125</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125</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125</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125</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125</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125</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125</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125</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125</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125</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125</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125</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125</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125</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125</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125</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125</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129</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129</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129</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129</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129</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129</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129</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129</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129</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129</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129</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129</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129</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129</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129</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129</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129</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129</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129</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129</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129</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129</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129</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125</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125</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125</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125</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125</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125</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125</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125</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125</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125</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125</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125</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125</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125</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125</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125</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125</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125</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125</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125</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125</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125</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125</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125</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125</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125</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125</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125</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125</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125</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125</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125</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125</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122</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122</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122</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122</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122</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122</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122</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122</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122</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122</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122</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122</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122</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122</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122</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122</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122</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122</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122</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122</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122</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122</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122</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122</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122</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122</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122</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122</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122</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122</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122</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122</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122</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122</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122</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122</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122</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122</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122</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122</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122</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122</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122</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119</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119</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119</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119</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118</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118</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118</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118</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115</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115</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115</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115</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115</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115</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115</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115</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117</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117</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117</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117</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117</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117</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115</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115</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115</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115</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115</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115</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115</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115</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115</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115</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115</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115</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115</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115</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115</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115</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115</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115</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115</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115</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115</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115</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115</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115</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115</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115</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115</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115</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115</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115</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115</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115</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115</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115</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115</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115</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115</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115</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115</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115</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115</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115</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115</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115</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115</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115</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115</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115</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115</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115</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115</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115</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115</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113</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113</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113</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113</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113</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113</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113</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113</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115</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115</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115</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115</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115</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115</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115</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115</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113</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113</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111</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111</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111</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111</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111</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111</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111</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111</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115</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115</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115</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115</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115</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115</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115</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115</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113</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109</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109</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109</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109</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109</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109</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109</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109</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109</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109</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109</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109</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109</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109</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109</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109</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109</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109</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109</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107</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107</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107</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107</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107</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107</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107</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107</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107</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105</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105</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105</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105</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105</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105</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105</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105</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105</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105</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105</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105</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105</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105</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105</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105</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107</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107</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105</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105</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105</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105</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105</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105</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105</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105</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105</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105</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105</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105</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105</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105</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105</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105</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105</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105</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105</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105</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105</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105</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107</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107</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105</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105</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105</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105</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105</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105</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105</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105</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100</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100</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100</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100</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100</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100</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100</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100</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100</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100</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100</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100</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100</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100</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100</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100</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100</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100</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100</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100</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100</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100</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100</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100</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100</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100</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100</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100</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100</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100</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100</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100</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100</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100</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100</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100</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100</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100</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100</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100</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100</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100</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100</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100</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100</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100</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100</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100</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100</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100</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100</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100</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100</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100</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100</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100</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100</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99</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99</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99</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99</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99</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99</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99</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99</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99</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97</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97</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97</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97</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97</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97</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97</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97</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97</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97</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97</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97</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97</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97</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97</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97</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97</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97</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97</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97</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97</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97</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97</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97</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97</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97</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97</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97</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97</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97</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97</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97</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97</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97</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97</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97</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97</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97</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97</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97</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97</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97</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97</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97</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97</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97</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97</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97</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97</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97</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97</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97</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97</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97</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97</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97</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97</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97</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97</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97</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97</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97</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97</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97</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97</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97</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97</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97</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97</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97</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97</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94</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94</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94</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94</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94</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94</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94</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94</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94</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94</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94</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94</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94</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94</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94</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94</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94</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94</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94</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91</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91</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91</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91</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91</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91</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91</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91</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91</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91</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94</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94</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94</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94</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94</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94</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94</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94</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94</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92</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92</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92</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92</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92</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92</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92</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92</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92</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92</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92</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92</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92</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92</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92</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92</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92</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92</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92</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92</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92</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92</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92</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92</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92</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92</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92</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90</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90</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90</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90</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90</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90</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90</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90</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90</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90</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90</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90</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90</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90</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90</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90</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90</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90</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90</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90</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90</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90</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90</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90</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90</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90</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90</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90</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86</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86</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86</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86</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86</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86</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86</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86</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86</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86</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86</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86</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86</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86</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86</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86</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86</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86</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86</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86</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86</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86</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86</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86</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85</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85</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85</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85</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85</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85</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85</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85</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85</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85</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85</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85</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85</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85</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85</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85</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85</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85</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85</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85</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85</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85</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85</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85</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85</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85</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85</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85</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85</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85</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85</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85</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85</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85</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85</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85</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85</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81</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81</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81</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81</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81</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81</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81</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81</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81</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81</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81</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81</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81</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81</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81</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81</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81</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81</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81</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81</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81</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81</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81</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81</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81</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81</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81</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81</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81</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81</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81</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81</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81</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81</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81</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81</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90</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90</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90</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90</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90</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90</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90</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90</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90</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90</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90</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90</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90</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90</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90</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90</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90</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90</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63</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63</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63</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63</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63</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63</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63</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63</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63</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63</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63</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63</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63</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63</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63</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63</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63</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63</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60</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59</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58</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58</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58</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57</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57</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57</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57</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57</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57</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57</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57</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57</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57</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57</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57</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57</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57</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57</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56</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56</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56</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56</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56</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56</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56</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56</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56</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56</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56</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56</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56</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56</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56</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58</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58</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58</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58</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58</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58</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58</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58</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59</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59</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59</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59</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59</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59</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56</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56</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56</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56</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56</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56</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56</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56</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56</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56</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58</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58</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58</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57</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57</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57</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57</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57</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57</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57</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57</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57</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57</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57</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57</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57</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57</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57</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56</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56</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56</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56</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56</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56</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56</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56</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56</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56</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56</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56</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56</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56</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56</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57</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57</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57</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57</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54</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54</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54</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54</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54</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54</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54</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54</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54</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54</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54</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57</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57</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57</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57</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57</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57</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57</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57</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57</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57</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57</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57</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57</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57</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56</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56</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56</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56</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56</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56</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56</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56</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57</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57</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57</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57</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57</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57</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56</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56</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56</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56</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56</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56</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56</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56</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57</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57</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57</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57</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54</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54</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54</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54</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54</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54</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54</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54</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54</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54</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54</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57</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57</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57</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55</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55</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55</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55</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55</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55</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55</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55</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55</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55</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55</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55</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55</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55</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55</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55</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55</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55</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55</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55</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55</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55</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55</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55</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55</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55</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55</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55</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55</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55</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55</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55</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55</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55</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56</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56</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56</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56</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56</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56</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56</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56</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57</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54</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54</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54</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54</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54</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54</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57</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57</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57</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55</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55</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55</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55</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55</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50</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50</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50</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50</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50</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50</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50</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50</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50</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50</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50</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50</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50</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50</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50</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50</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50</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50</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50</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50</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50</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50</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50</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50</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50</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50</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50</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52</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52</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52</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52</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52</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50</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50</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50</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50</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50</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50</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50</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50</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48</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48</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48</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48</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48</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48</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49</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49</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49</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49</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49</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49</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49</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49</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49</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42</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42</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42</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42</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42</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42</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42</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42</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42</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42</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42</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42</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42</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42</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43</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43</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43</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42</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42</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42</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42</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42</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42</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41</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41</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42</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42</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42</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42</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42</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42</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41</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39</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39</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39</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39</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39</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39</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39</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39</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39</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39</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39</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39</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39</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39</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39</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42</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42</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42</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42</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42</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42</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42</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42</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42</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42</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41</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41</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41</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39</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39</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39</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39</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39</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39</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39</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39</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39</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40</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40</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40</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40</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40</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40</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40</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40</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40</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40</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40</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40</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40</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40</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40</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40</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40</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40</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40</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40</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40</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40</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40</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40</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42</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42</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42</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42</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41</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39</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39</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39</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39</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39</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39</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39</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40</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40</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38</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38</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38</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38</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38</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38</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38</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38</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38</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38</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38</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38</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38</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38</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38</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38</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38</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38</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38</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38</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38</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38</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38</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38</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38</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38</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38</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38</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38</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38</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38</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38</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38</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38</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35</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35</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35</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35</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35</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35</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37</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37</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37</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37</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37</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37</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37</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37</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35</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35</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35</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35</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35</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35</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39</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39</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38</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38</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38</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38</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38</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35</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35</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35</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35</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35</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35</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35</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35</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35</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35</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35</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35</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36</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36</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36</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36</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36</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36</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36</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36</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36</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36</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36</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36</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36</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38</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38</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35</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35</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35</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35</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35</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35</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35</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35</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35</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38</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38</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35</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35</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35</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35</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35</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35</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35</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35</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35</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35</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35</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35</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35</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31</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31</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31</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31</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31</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31</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31</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31</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31</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31</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31</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31</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31</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31</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31</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31</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31</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31</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31</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31</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31</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31</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31</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31</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31</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31</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31</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31</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31</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31</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31</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31</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31</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32</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32</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31</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31</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31</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31</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31</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31</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31</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31</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31</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31</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31</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31</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31</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31</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31</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31</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31</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31</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31</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31</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31</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31</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31</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31</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31</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31</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31</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31</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31</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31</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31</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31</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31</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31</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31</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31</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31</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31</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31</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31</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31</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31</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31</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31</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31</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31</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31</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31</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31</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31</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31</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31</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31</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31</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31</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31</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31</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31</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31</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31</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31</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31</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31</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31</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31</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31</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31</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31</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31</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31</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31</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31</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31</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31</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31</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31</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31</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31</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31</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32</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32</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31</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31</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31</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31</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31</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31</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31</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31</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31</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31</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31</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31</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31</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31</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31</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31</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31</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31</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31</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31</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31</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31</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31</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31</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31</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32</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32</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31</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31</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31</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31</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31</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31</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31</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31</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31</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31</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31</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31</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31</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31</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31</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31</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20</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20</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20</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20</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20</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20</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20</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18</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18</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18</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18</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18</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18</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18</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18</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18</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19</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19</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19</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19</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19</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19</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19</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19</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19</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19</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19</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19</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19</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19</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19</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19</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19</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19</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19</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19</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19</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19</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19</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19</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19</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19</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19</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19</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19</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19</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19</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19</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19</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19</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19</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19</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19</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19</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19</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19</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19</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19</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19</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19</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19</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19</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19</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19</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19</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19</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19</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19</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19</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20</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20</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20</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20</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20</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20</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20</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18</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18</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18</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18</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18</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18</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18</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18</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18</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19</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19</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19</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19</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19</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19</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19</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19</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19</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19</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19</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19</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19</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19</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19</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19</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19</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19</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19</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19</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19</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19</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19</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19</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19</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19</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19</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19</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19</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19</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19</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19</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19</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19</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19</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19</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19</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19</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19</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19</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18</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18</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18</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19</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19</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19</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19</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19</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19</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19</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19</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19</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19</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19</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19</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19</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19</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19</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19</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19</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19</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19</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19</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19</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19</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19</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19</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19</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19</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19</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19</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19</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19</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19</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19</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19</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19</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16</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16</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16</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16</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16</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12</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12</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12</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12</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12</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12</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12</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12</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19</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12</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12</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12</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12</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12</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12</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12</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12</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12</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12</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12</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12</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12</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12</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12</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12</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12</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12</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12</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12</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12</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12</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12</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11</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11</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11</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11</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11</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11</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11</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11</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11</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11</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11</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14</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14</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14</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14</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11</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11</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11</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11</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11</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14</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14</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14</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14</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14</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14</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14</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14</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14</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14</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14</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14</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14</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10</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10</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10</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16</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12</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12</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12</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12</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12</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12</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12</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12</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12</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12</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12</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12</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12</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11</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11</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11</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11</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11</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11</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11</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14</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14</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14</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14</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11</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11</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11</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11</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14</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14</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14</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14</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10</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10</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10</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10</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10</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10</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10</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10</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10</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10</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10</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10</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10</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10</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10</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10</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10</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10</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10</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10</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10</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10</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10</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10</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10</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10</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10</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10</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10</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10</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10</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10</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10</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10</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10</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10</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10</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10</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10</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10</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10</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10</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10</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10</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10</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10</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10</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10</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10</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12</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12</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12</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12</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12</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12</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7</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7</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7</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7</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7</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10</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10</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10</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10</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10</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10</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10</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10</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10</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10</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10</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10</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10</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10</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10</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10</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10</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10</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7</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7</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7</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7</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7</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7</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7</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7</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7</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7</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7</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7</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7</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7</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7</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7</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7</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7</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7</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7</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7</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7</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7</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7</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7</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7</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7</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7</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7</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7</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12</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12</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10</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10</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10</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10</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10</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10</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10</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10</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10</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10</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10</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10</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10</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10</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10</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10</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10</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10</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7</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7</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7</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7</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7</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7</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7</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7</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7</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6</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6</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6</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6</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6</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6</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6</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6</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6</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6</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6</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6</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6</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6</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spans="2:18">
      <c r="B4993" s="136" t="s">
        <v>229</v>
      </c>
      <c r="C4993" s="70">
        <v>45960</v>
      </c>
      <c r="D4993" s="120" t="str">
        <f>VLOOKUP(B4993,辅助信息!E:K,7,FALSE)</f>
        <v>JWDDCD2025092400212</v>
      </c>
      <c r="E4993" s="120" t="str">
        <f>VLOOKUP(F4993,辅助信息!A:B,2,FALSE)</f>
        <v>盘螺</v>
      </c>
      <c r="F4993" s="120" t="s">
        <v>40</v>
      </c>
      <c r="G4993" s="121">
        <f>75-34</f>
        <v>41</v>
      </c>
      <c r="H4993" s="134"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spans="2:18">
      <c r="B4994" s="136" t="s">
        <v>228</v>
      </c>
      <c r="C4994" s="70">
        <v>45960</v>
      </c>
      <c r="D4994" s="120" t="str">
        <f>VLOOKUP(B4994,辅助信息!E:K,7,FALSE)</f>
        <v>JWDDCD2025092400190</v>
      </c>
      <c r="E4994" s="120" t="str">
        <f>VLOOKUP(F4994,辅助信息!A:B,2,FALSE)</f>
        <v>盘螺</v>
      </c>
      <c r="F4994" s="120" t="s">
        <v>41</v>
      </c>
      <c r="G4994" s="121">
        <v>16</v>
      </c>
      <c r="H4994" s="134"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spans="2:18">
      <c r="B4995" s="136" t="s">
        <v>229</v>
      </c>
      <c r="C4995" s="70">
        <v>45960</v>
      </c>
      <c r="D4995" s="120" t="str">
        <f>VLOOKUP(B4995,辅助信息!E:K,7,FALSE)</f>
        <v>JWDDCD2025092400212</v>
      </c>
      <c r="E4995" s="120" t="str">
        <f>VLOOKUP(F4995,辅助信息!A:B,2,FALSE)</f>
        <v>高线</v>
      </c>
      <c r="F4995" s="120" t="s">
        <v>57</v>
      </c>
      <c r="G4995" s="121">
        <v>2</v>
      </c>
      <c r="H4995" s="134"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10</v>
      </c>
      <c r="Q4995" s="29" t="str">
        <f>VLOOKUP(B4995,辅助信息!E:M,9,FALSE)</f>
        <v>ZTWM-CDGS-XS-2025-0156-五冶钢构-2025年九月第一批次钢筋采购合同(三圣乡项目)-中铁物贸成都公司</v>
      </c>
      <c r="R4995" s="29" t="str">
        <f>_xlfn._xlws.FILTER(辅助信息!D:D,辅助信息!E:E=B4995)</f>
        <v>五冶钢构龙泉东洪片区(70亩、85亩)住宅、商业及配套工程项目</v>
      </c>
    </row>
    <row r="4996" spans="2:18">
      <c r="B4996" s="136" t="s">
        <v>229</v>
      </c>
      <c r="C4996" s="70">
        <v>45960</v>
      </c>
      <c r="D4996" s="120" t="str">
        <f>VLOOKUP(B4996,辅助信息!E:K,7,FALSE)</f>
        <v>JWDDCD2025092400212</v>
      </c>
      <c r="E4996" s="120" t="str">
        <f>VLOOKUP(F4996,辅助信息!A:B,2,FALSE)</f>
        <v>高线</v>
      </c>
      <c r="F4996" s="120" t="s">
        <v>53</v>
      </c>
      <c r="G4996" s="121">
        <v>2</v>
      </c>
      <c r="H4996" s="134"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10</v>
      </c>
      <c r="Q4996" s="29" t="str">
        <f>VLOOKUP(B4996,辅助信息!E:M,9,FALSE)</f>
        <v>ZTWM-CDGS-XS-2025-0156-五冶钢构-2025年九月第一批次钢筋采购合同(三圣乡项目)-中铁物贸成都公司</v>
      </c>
      <c r="R4996" s="29" t="str">
        <f>_xlfn._xlws.FILTER(辅助信息!D:D,辅助信息!E:E=B4996)</f>
        <v>五冶钢构龙泉东洪片区(70亩、85亩)住宅、商业及配套工程项目</v>
      </c>
    </row>
    <row r="4997" spans="2:18">
      <c r="B4997" s="136" t="s">
        <v>229</v>
      </c>
      <c r="C4997" s="70">
        <v>45960</v>
      </c>
      <c r="D4997" s="120" t="str">
        <f>VLOOKUP(B4997,辅助信息!E:K,7,FALSE)</f>
        <v>JWDDCD2025092400212</v>
      </c>
      <c r="E4997" s="120" t="str">
        <f>VLOOKUP(F4997,辅助信息!A:B,2,FALSE)</f>
        <v>盘螺</v>
      </c>
      <c r="F4997" s="120" t="s">
        <v>49</v>
      </c>
      <c r="G4997" s="121">
        <v>2</v>
      </c>
      <c r="H4997" s="134"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10</v>
      </c>
      <c r="Q4997" s="29" t="str">
        <f>VLOOKUP(B4997,辅助信息!E:M,9,FALSE)</f>
        <v>ZTWM-CDGS-XS-2025-0156-五冶钢构-2025年九月第一批次钢筋采购合同(三圣乡项目)-中铁物贸成都公司</v>
      </c>
      <c r="R4997" s="29" t="str">
        <f>_xlfn._xlws.FILTER(辅助信息!D:D,辅助信息!E:E=B4997)</f>
        <v>五冶钢构龙泉东洪片区(70亩、85亩)住宅、商业及配套工程项目</v>
      </c>
    </row>
    <row r="4998" spans="2:18">
      <c r="B4998" s="136" t="s">
        <v>229</v>
      </c>
      <c r="C4998" s="70">
        <v>45960</v>
      </c>
      <c r="D4998" s="120" t="str">
        <f>VLOOKUP(B4998,辅助信息!E:K,7,FALSE)</f>
        <v>JWDDCD2025092400212</v>
      </c>
      <c r="E4998" s="120" t="str">
        <f>VLOOKUP(F4998,辅助信息!A:B,2,FALSE)</f>
        <v>盘螺</v>
      </c>
      <c r="F4998" s="120" t="s">
        <v>40</v>
      </c>
      <c r="G4998" s="121">
        <v>8</v>
      </c>
      <c r="H4998" s="134" t="e">
        <f>IF(SUMIFS('[1]2025年已发货'!$E:$E,'[1]2025年已发货'!$F:$F,C4998,'[1]2025年已发货'!$C:$C,F4998,'[1]2025年已发货'!$G:$G,I4998,'[1]2025年已发货'!$H:$H,J4998)=0,"未发货",SUMIFS('[1]2025年已发货'!$E:$E,'[1]2025年已发货'!$F:$F,C4998,'[1]2025年已发货'!$C:$C,F4998,'[1]2025年已发货'!$G:$G,I4998,'[1]2025年已发货'!$H:$H,J4998))</f>
        <v>#VALUE!</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10</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spans="2:18">
      <c r="B4999" s="136" t="s">
        <v>229</v>
      </c>
      <c r="C4999" s="70">
        <v>45960</v>
      </c>
      <c r="D4999" s="120" t="str">
        <f>VLOOKUP(B4999,辅助信息!E:K,7,FALSE)</f>
        <v>JWDDCD2025092400212</v>
      </c>
      <c r="E4999" s="120" t="str">
        <f>VLOOKUP(F4999,辅助信息!A:B,2,FALSE)</f>
        <v>盘螺</v>
      </c>
      <c r="F4999" s="120" t="s">
        <v>41</v>
      </c>
      <c r="G4999" s="121">
        <v>20</v>
      </c>
      <c r="H4999" s="134" t="e">
        <f>IF(SUMIFS('[1]2025年已发货'!$E:$E,'[1]2025年已发货'!$F:$F,C4999,'[1]2025年已发货'!$C:$C,F4999,'[1]2025年已发货'!$G:$G,I4999,'[1]2025年已发货'!$H:$H,J4999)=0,"未发货",SUMIFS('[1]2025年已发货'!$E:$E,'[1]2025年已发货'!$F:$F,C4999,'[1]2025年已发货'!$C:$C,F4999,'[1]2025年已发货'!$G:$G,I4999,'[1]2025年已发货'!$H:$H,J4999))</f>
        <v>#VALUE!</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10</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spans="2:18">
      <c r="B5000" s="136" t="s">
        <v>229</v>
      </c>
      <c r="C5000" s="70">
        <v>45960</v>
      </c>
      <c r="D5000" s="120" t="str">
        <f>VLOOKUP(B5000,辅助信息!E:K,7,FALSE)</f>
        <v>JWDDCD2025092400212</v>
      </c>
      <c r="E5000" s="120" t="str">
        <f>VLOOKUP(F5000,辅助信息!A:B,2,FALSE)</f>
        <v>螺纹钢</v>
      </c>
      <c r="F5000" s="120" t="s">
        <v>27</v>
      </c>
      <c r="G5000" s="121">
        <v>30</v>
      </c>
      <c r="H5000" s="134"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10</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spans="2:18">
      <c r="B5001" s="136" t="s">
        <v>229</v>
      </c>
      <c r="C5001" s="70">
        <v>45960</v>
      </c>
      <c r="D5001" s="120" t="str">
        <f>VLOOKUP(B5001,辅助信息!E:K,7,FALSE)</f>
        <v>JWDDCD2025092400212</v>
      </c>
      <c r="E5001" s="120" t="str">
        <f>VLOOKUP(F5001,辅助信息!A:B,2,FALSE)</f>
        <v>盘螺</v>
      </c>
      <c r="F5001" s="120" t="s">
        <v>49</v>
      </c>
      <c r="G5001" s="121">
        <v>6</v>
      </c>
      <c r="H5001" s="134"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10</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spans="2:18">
      <c r="B5002" s="136" t="s">
        <v>229</v>
      </c>
      <c r="C5002" s="70">
        <v>45960</v>
      </c>
      <c r="D5002" s="120" t="str">
        <f>VLOOKUP(B5002,辅助信息!E:K,7,FALSE)</f>
        <v>JWDDCD2025092400212</v>
      </c>
      <c r="E5002" s="120" t="str">
        <f>VLOOKUP(F5002,辅助信息!A:B,2,FALSE)</f>
        <v>盘螺</v>
      </c>
      <c r="F5002" s="120" t="s">
        <v>40</v>
      </c>
      <c r="G5002" s="121">
        <v>20</v>
      </c>
      <c r="H5002" s="134"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10</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spans="2:18">
      <c r="B5003" s="136" t="s">
        <v>229</v>
      </c>
      <c r="C5003" s="70">
        <v>45960</v>
      </c>
      <c r="D5003" s="120" t="str">
        <f>VLOOKUP(B5003,辅助信息!E:K,7,FALSE)</f>
        <v>JWDDCD2025092400212</v>
      </c>
      <c r="E5003" s="120" t="str">
        <f>VLOOKUP(F5003,辅助信息!A:B,2,FALSE)</f>
        <v>盘螺</v>
      </c>
      <c r="F5003" s="120" t="s">
        <v>41</v>
      </c>
      <c r="G5003" s="121">
        <v>40</v>
      </c>
      <c r="H5003" s="134"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10</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spans="2:18">
      <c r="B5004" s="136" t="s">
        <v>229</v>
      </c>
      <c r="C5004" s="70">
        <v>45960</v>
      </c>
      <c r="D5004" s="120" t="str">
        <f>VLOOKUP(B5004,辅助信息!E:K,7,FALSE)</f>
        <v>JWDDCD2025092400212</v>
      </c>
      <c r="E5004" s="120" t="str">
        <f>VLOOKUP(F5004,辅助信息!A:B,2,FALSE)</f>
        <v>螺纹钢</v>
      </c>
      <c r="F5004" s="120" t="s">
        <v>27</v>
      </c>
      <c r="G5004" s="121">
        <v>57</v>
      </c>
      <c r="H5004" s="134"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10</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spans="2:18">
      <c r="B5005" s="136" t="s">
        <v>229</v>
      </c>
      <c r="C5005" s="70">
        <v>45960</v>
      </c>
      <c r="D5005" s="120" t="str">
        <f>VLOOKUP(B5005,辅助信息!E:K,7,FALSE)</f>
        <v>JWDDCD2025092400212</v>
      </c>
      <c r="E5005" s="120" t="str">
        <f>VLOOKUP(F5005,辅助信息!A:B,2,FALSE)</f>
        <v>螺纹钢</v>
      </c>
      <c r="F5005" s="120" t="s">
        <v>19</v>
      </c>
      <c r="G5005" s="121">
        <v>9</v>
      </c>
      <c r="H5005" s="134"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10</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spans="2:18">
      <c r="B5006" s="136" t="s">
        <v>229</v>
      </c>
      <c r="C5006" s="70">
        <v>45960</v>
      </c>
      <c r="D5006" s="120" t="str">
        <f>VLOOKUP(B5006,辅助信息!E:K,7,FALSE)</f>
        <v>JWDDCD2025092400212</v>
      </c>
      <c r="E5006" s="120" t="str">
        <f>VLOOKUP(F5006,辅助信息!A:B,2,FALSE)</f>
        <v>螺纹钢</v>
      </c>
      <c r="F5006" s="120" t="s">
        <v>32</v>
      </c>
      <c r="G5006" s="121">
        <v>6</v>
      </c>
      <c r="H5006" s="134"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10</v>
      </c>
      <c r="Q5006" s="29" t="str">
        <f>VLOOKUP(B5006,辅助信息!E:M,9,FALSE)</f>
        <v>ZTWM-CDGS-XS-2025-0156-五冶钢构-2025年九月第一批次钢筋采购合同(三圣乡项目)-中铁物贸成都公司</v>
      </c>
      <c r="R5006" s="29" t="str">
        <f>_xlfn._xlws.FILTER(辅助信息!D:D,辅助信息!E:E=B5006)</f>
        <v>五冶钢构龙泉东洪片区(70亩、85亩)住宅、商业及配套工程项目</v>
      </c>
    </row>
    <row r="5007" spans="2:18">
      <c r="B5007" s="136" t="s">
        <v>229</v>
      </c>
      <c r="C5007" s="70">
        <v>45960</v>
      </c>
      <c r="D5007" s="120" t="str">
        <f>VLOOKUP(B5007,辅助信息!E:K,7,FALSE)</f>
        <v>JWDDCD2025092400212</v>
      </c>
      <c r="E5007" s="120" t="str">
        <f>VLOOKUP(F5007,辅助信息!A:B,2,FALSE)</f>
        <v>螺纹钢</v>
      </c>
      <c r="F5007" s="120" t="s">
        <v>30</v>
      </c>
      <c r="G5007" s="121">
        <v>9</v>
      </c>
      <c r="H5007" s="134"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10</v>
      </c>
      <c r="Q5007" s="29" t="str">
        <f>VLOOKUP(B5007,辅助信息!E:M,9,FALSE)</f>
        <v>ZTWM-CDGS-XS-2025-0156-五冶钢构-2025年九月第一批次钢筋采购合同(三圣乡项目)-中铁物贸成都公司</v>
      </c>
      <c r="R5007" s="29" t="str">
        <f>_xlfn._xlws.FILTER(辅助信息!D:D,辅助信息!E:E=B5007)</f>
        <v>五冶钢构龙泉东洪片区(70亩、85亩)住宅、商业及配套工程项目</v>
      </c>
    </row>
    <row r="5008" spans="2:18">
      <c r="B5008" s="136" t="s">
        <v>229</v>
      </c>
      <c r="C5008" s="70">
        <v>45960</v>
      </c>
      <c r="D5008" s="120" t="str">
        <f>VLOOKUP(B5008,辅助信息!E:K,7,FALSE)</f>
        <v>JWDDCD2025092400212</v>
      </c>
      <c r="E5008" s="120" t="str">
        <f>VLOOKUP(F5008,辅助信息!A:B,2,FALSE)</f>
        <v>螺纹钢</v>
      </c>
      <c r="F5008" s="120" t="s">
        <v>18</v>
      </c>
      <c r="G5008" s="121">
        <v>6</v>
      </c>
      <c r="H5008" s="134"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10</v>
      </c>
      <c r="Q5008" s="29" t="str">
        <f>VLOOKUP(B5008,辅助信息!E:M,9,FALSE)</f>
        <v>ZTWM-CDGS-XS-2025-0156-五冶钢构-2025年九月第一批次钢筋采购合同(三圣乡项目)-中铁物贸成都公司</v>
      </c>
      <c r="R5008" s="29" t="str">
        <f>_xlfn._xlws.FILTER(辅助信息!D:D,辅助信息!E:E=B5008)</f>
        <v>五冶钢构龙泉东洪片区(70亩、85亩)住宅、商业及配套工程项目</v>
      </c>
    </row>
    <row r="5009" spans="2:18">
      <c r="B5009" s="136" t="s">
        <v>229</v>
      </c>
      <c r="C5009" s="70">
        <v>45960</v>
      </c>
      <c r="D5009" s="120" t="str">
        <f>VLOOKUP(B5009,辅助信息!E:K,7,FALSE)</f>
        <v>JWDDCD2025092400212</v>
      </c>
      <c r="E5009" s="120" t="str">
        <f>VLOOKUP(F5009,辅助信息!A:B,2,FALSE)</f>
        <v>螺纹钢</v>
      </c>
      <c r="F5009" s="120" t="s">
        <v>66</v>
      </c>
      <c r="G5009" s="121">
        <v>6</v>
      </c>
      <c r="H5009" s="134"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10</v>
      </c>
      <c r="Q5009" s="29" t="str">
        <f>VLOOKUP(B5009,辅助信息!E:M,9,FALSE)</f>
        <v>ZTWM-CDGS-XS-2025-0156-五冶钢构-2025年九月第一批次钢筋采购合同(三圣乡项目)-中铁物贸成都公司</v>
      </c>
      <c r="R5009" s="29" t="str">
        <f>_xlfn._xlws.FILTER(辅助信息!D:D,辅助信息!E:E=B5009)</f>
        <v>五冶钢构龙泉东洪片区(70亩、85亩)住宅、商业及配套工程项目</v>
      </c>
    </row>
    <row r="5010" spans="2:18">
      <c r="B5010" s="136" t="s">
        <v>229</v>
      </c>
      <c r="C5010" s="70">
        <v>45960</v>
      </c>
      <c r="D5010" s="120" t="str">
        <f>VLOOKUP(B5010,辅助信息!E:K,7,FALSE)</f>
        <v>JWDDCD2025092400212</v>
      </c>
      <c r="E5010" s="120" t="str">
        <f>VLOOKUP(F5010,辅助信息!A:B,2,FALSE)</f>
        <v>螺纹钢</v>
      </c>
      <c r="F5010" s="120" t="s">
        <v>58</v>
      </c>
      <c r="G5010" s="121">
        <v>6</v>
      </c>
      <c r="H5010" s="134"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10</v>
      </c>
      <c r="Q5010" s="29" t="str">
        <f>VLOOKUP(B5010,辅助信息!E:M,9,FALSE)</f>
        <v>ZTWM-CDGS-XS-2025-0156-五冶钢构-2025年九月第一批次钢筋采购合同(三圣乡项目)-中铁物贸成都公司</v>
      </c>
      <c r="R5010" s="29" t="str">
        <f>_xlfn._xlws.FILTER(辅助信息!D:D,辅助信息!E:E=B5010)</f>
        <v>五冶钢构龙泉东洪片区(70亩、85亩)住宅、商业及配套工程项目</v>
      </c>
    </row>
    <row r="5011" spans="2:18">
      <c r="B5011" s="136" t="s">
        <v>229</v>
      </c>
      <c r="C5011" s="70">
        <v>45960</v>
      </c>
      <c r="D5011" s="120" t="str">
        <f>VLOOKUP(B5011,辅助信息!E:K,7,FALSE)</f>
        <v>JWDDCD2025092400212</v>
      </c>
      <c r="E5011" s="120" t="str">
        <f>VLOOKUP(F5011,辅助信息!A:B,2,FALSE)</f>
        <v>螺纹钢</v>
      </c>
      <c r="F5011" s="120" t="s">
        <v>46</v>
      </c>
      <c r="G5011" s="121">
        <v>9</v>
      </c>
      <c r="H5011" s="134"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10</v>
      </c>
      <c r="Q5011" s="29" t="str">
        <f>VLOOKUP(B5011,辅助信息!E:M,9,FALSE)</f>
        <v>ZTWM-CDGS-XS-2025-0156-五冶钢构-2025年九月第一批次钢筋采购合同(三圣乡项目)-中铁物贸成都公司</v>
      </c>
      <c r="R5011" s="29" t="str">
        <f>_xlfn._xlws.FILTER(辅助信息!D:D,辅助信息!E:E=B5011)</f>
        <v>五冶钢构龙泉东洪片区(70亩、85亩)住宅、商业及配套工程项目</v>
      </c>
    </row>
    <row r="5012" spans="2:18">
      <c r="B5012" s="136" t="s">
        <v>229</v>
      </c>
      <c r="C5012" s="70">
        <v>45960</v>
      </c>
      <c r="D5012" s="120" t="str">
        <f>VLOOKUP(B5012,辅助信息!E:K,7,FALSE)</f>
        <v>JWDDCD2025092400212</v>
      </c>
      <c r="E5012" s="120" t="str">
        <f>VLOOKUP(F5012,辅助信息!A:B,2,FALSE)</f>
        <v>螺纹钢</v>
      </c>
      <c r="F5012" s="120" t="s">
        <v>22</v>
      </c>
      <c r="G5012" s="121">
        <v>21</v>
      </c>
      <c r="H5012" s="134"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10</v>
      </c>
      <c r="Q5012" s="29" t="str">
        <f>VLOOKUP(B5012,辅助信息!E:M,9,FALSE)</f>
        <v>ZTWM-CDGS-XS-2025-0156-五冶钢构-2025年九月第一批次钢筋采购合同(三圣乡项目)-中铁物贸成都公司</v>
      </c>
      <c r="R5012" s="29" t="str">
        <f>_xlfn._xlws.FILTER(辅助信息!D:D,辅助信息!E:E=B5012)</f>
        <v>五冶钢构龙泉东洪片区(70亩、85亩)住宅、商业及配套工程项目</v>
      </c>
    </row>
    <row r="5013" spans="2:18">
      <c r="B5013" s="136" t="s">
        <v>228</v>
      </c>
      <c r="C5013" s="70">
        <v>45960</v>
      </c>
      <c r="D5013" s="120" t="str">
        <f>VLOOKUP(B5013,辅助信息!E:K,7,FALSE)</f>
        <v>JWDDCD2025092400190</v>
      </c>
      <c r="E5013" s="120" t="str">
        <f>VLOOKUP(F5013,辅助信息!A:B,2,FALSE)</f>
        <v>高线</v>
      </c>
      <c r="F5013" s="120" t="s">
        <v>53</v>
      </c>
      <c r="G5013" s="121">
        <v>2</v>
      </c>
      <c r="H5013" s="134"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7</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五冶钢构龙泉东洪片区(70亩、85亩)住宅、商业及配套工程项目</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6</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五冶钢构龙泉东洪片区(70亩、85亩)住宅、商业及配套工程项目</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6</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五冶钢构龙泉东洪片区(70亩、85亩)住宅、商业及配套工程项目</v>
      </c>
    </row>
    <row r="5016" spans="2:18">
      <c r="B5016" s="136" t="s">
        <v>225</v>
      </c>
      <c r="C5016" s="70">
        <v>45960</v>
      </c>
      <c r="D5016" s="120" t="str">
        <f>VLOOKUP(B5016,辅助信息!E:K,7,FALSE)</f>
        <v>JWDDCD2025092400210</v>
      </c>
      <c r="E5016" s="120" t="str">
        <f>VLOOKUP(F5016,辅助信息!A:B,2,FALSE)</f>
        <v>盘螺</v>
      </c>
      <c r="F5016" s="120" t="s">
        <v>40</v>
      </c>
      <c r="G5016" s="121">
        <v>35</v>
      </c>
      <c r="H5016" s="134"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6</v>
      </c>
      <c r="Q5016" s="29" t="str">
        <f>VLOOKUP(B5016,辅助信息!E:M,9,FALSE)</f>
        <v>ZTWM-CDGS-XS-2025-0156-五冶钢构-2025年九月第一批次钢筋采购合同(三圣乡项目)-中铁物贸成都公司</v>
      </c>
      <c r="R5016" s="29" t="str">
        <f>_xlfn._xlws.FILTER(辅助信息!D:D,辅助信息!E:E=B5016)</f>
        <v>五冶钢构龙泉东洪片区(70亩、85亩)住宅、商业及配套工程项目</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6</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6</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6</v>
      </c>
      <c r="Q5019" s="29" t="str">
        <f>VLOOKUP(B5019,辅助信息!E:M,9,FALSE)</f>
        <v>ZTWM-CDGS-XS-2025-0050-中铁科研院-宜宾泥溪项目</v>
      </c>
      <c r="R5019" s="29" t="str">
        <f>_xlfn._xlws.FILTER(辅助信息!D:D,辅助信息!E:E=B5019)</f>
        <v>中铁科研院宜宾泥溪项目</v>
      </c>
    </row>
    <row r="5020" hidden="1" spans="2:18">
      <c r="B5020" s="135" t="s">
        <v>224</v>
      </c>
      <c r="C5020" s="70">
        <v>45959</v>
      </c>
      <c r="D5020" s="40" t="str">
        <f>VLOOKUP(B5020,辅助信息!E:K,7,FALSE)</f>
        <v>JWDDCD2025092400188</v>
      </c>
      <c r="E5020" s="40" t="str">
        <f>VLOOKUP(F5020,辅助信息!A:B,2,FALSE)</f>
        <v>螺纹钢</v>
      </c>
      <c r="F5020" s="97" t="s">
        <v>27</v>
      </c>
      <c r="G5020" s="36">
        <v>35</v>
      </c>
      <c r="H5020" s="134">
        <v>35</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6</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五冶钢构龙泉东洪片区(70亩、85亩)住宅、商业及配套工程项目</v>
      </c>
    </row>
    <row r="5021" hidden="1" spans="2:18">
      <c r="B5021" s="135" t="s">
        <v>224</v>
      </c>
      <c r="C5021" s="70">
        <v>45959</v>
      </c>
      <c r="D5021" s="40" t="str">
        <f>VLOOKUP(B5021,辅助信息!E:K,7,FALSE)</f>
        <v>JWDDCD2025092400188</v>
      </c>
      <c r="E5021" s="40" t="str">
        <f>VLOOKUP(F5021,辅助信息!A:B,2,FALSE)</f>
        <v>螺纹钢</v>
      </c>
      <c r="F5021" s="40" t="s">
        <v>27</v>
      </c>
      <c r="G5021" s="36">
        <v>10</v>
      </c>
      <c r="H5021" s="134">
        <v>10</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6</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五冶钢构龙泉东洪片区(70亩、85亩)住宅、商业及配套工程项目</v>
      </c>
    </row>
    <row r="5022" hidden="1" spans="2:18">
      <c r="B5022" s="135" t="s">
        <v>224</v>
      </c>
      <c r="C5022" s="70">
        <v>45959</v>
      </c>
      <c r="D5022" s="40" t="str">
        <f>VLOOKUP(B5022,辅助信息!E:K,7,FALSE)</f>
        <v>JWDDCD2025092400188</v>
      </c>
      <c r="E5022" s="40" t="str">
        <f>VLOOKUP(F5022,辅助信息!A:B,2,FALSE)</f>
        <v>螺纹钢</v>
      </c>
      <c r="F5022" s="40" t="s">
        <v>19</v>
      </c>
      <c r="G5022" s="36">
        <v>10</v>
      </c>
      <c r="H5022" s="134">
        <f>IF(SUMIFS('[1]2025年已发货'!$E:$E,'[1]2025年已发货'!$F:$F,C5022,'[1]2025年已发货'!$C:$C,F5022,'[1]2025年已发货'!$G:$G,I5022,'[1]2025年已发货'!$H:$H,J5022)=0,"未发货",SUMIFS('[1]2025年已发货'!$E:$E,'[1]2025年已发货'!$F:$F,C5022,'[1]2025年已发货'!$C:$C,F5022,'[1]2025年已发货'!$G:$G,I5022,'[1]2025年已发货'!$H:$H,J5022))</f>
        <v>10</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6</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五冶钢构龙泉东洪片区(70亩、85亩)住宅、商业及配套工程项目</v>
      </c>
    </row>
    <row r="5023" hidden="1" spans="2:18">
      <c r="B5023" s="135" t="s">
        <v>224</v>
      </c>
      <c r="C5023" s="70">
        <v>45959</v>
      </c>
      <c r="D5023" s="40" t="str">
        <f>VLOOKUP(B5023,辅助信息!E:K,7,FALSE)</f>
        <v>JWDDCD2025092400188</v>
      </c>
      <c r="E5023" s="40" t="str">
        <f>VLOOKUP(F5023,辅助信息!A:B,2,FALSE)</f>
        <v>螺纹钢</v>
      </c>
      <c r="F5023" s="40" t="s">
        <v>32</v>
      </c>
      <c r="G5023" s="36">
        <v>10</v>
      </c>
      <c r="H5023" s="134">
        <f>IF(SUMIFS('[1]2025年已发货'!$E:$E,'[1]2025年已发货'!$F:$F,C5023,'[1]2025年已发货'!$C:$C,F5023,'[1]2025年已发货'!$G:$G,I5023,'[1]2025年已发货'!$H:$H,J5023)=0,"未发货",SUMIFS('[1]2025年已发货'!$E:$E,'[1]2025年已发货'!$F:$F,C5023,'[1]2025年已发货'!$C:$C,F5023,'[1]2025年已发货'!$G:$G,I5023,'[1]2025年已发货'!$H:$H,J5023))</f>
        <v>10</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6</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五冶钢构龙泉东洪片区(70亩、85亩)住宅、商业及配套工程项目</v>
      </c>
    </row>
    <row r="5024" hidden="1" spans="2:18">
      <c r="B5024" s="135" t="s">
        <v>224</v>
      </c>
      <c r="C5024" s="70">
        <v>45959</v>
      </c>
      <c r="D5024" s="40" t="str">
        <f>VLOOKUP(B5024,辅助信息!E:K,7,FALSE)</f>
        <v>JWDDCD2025092400188</v>
      </c>
      <c r="E5024" s="40" t="str">
        <f>VLOOKUP(F5024,辅助信息!A:B,2,FALSE)</f>
        <v>螺纹钢</v>
      </c>
      <c r="F5024" s="40" t="s">
        <v>30</v>
      </c>
      <c r="G5024" s="36">
        <v>10</v>
      </c>
      <c r="H5024" s="134">
        <f>IF(SUMIFS('[1]2025年已发货'!$E:$E,'[1]2025年已发货'!$F:$F,C5024,'[1]2025年已发货'!$C:$C,F5024,'[1]2025年已发货'!$G:$G,I5024,'[1]2025年已发货'!$H:$H,J5024)=0,"未发货",SUMIFS('[1]2025年已发货'!$E:$E,'[1]2025年已发货'!$F:$F,C5024,'[1]2025年已发货'!$C:$C,F5024,'[1]2025年已发货'!$G:$G,I5024,'[1]2025年已发货'!$H:$H,J5024))</f>
        <v>10</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6</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五冶钢构龙泉东洪片区(70亩、85亩)住宅、商业及配套工程项目</v>
      </c>
    </row>
    <row r="5025" hidden="1" spans="2:18">
      <c r="B5025" s="135" t="s">
        <v>224</v>
      </c>
      <c r="C5025" s="70">
        <v>45959</v>
      </c>
      <c r="D5025" s="40" t="str">
        <f>VLOOKUP(B5025,辅助信息!E:K,7,FALSE)</f>
        <v>JWDDCD2025092400188</v>
      </c>
      <c r="E5025" s="40" t="str">
        <f>VLOOKUP(F5025,辅助信息!A:B,2,FALSE)</f>
        <v>螺纹钢</v>
      </c>
      <c r="F5025" s="40" t="s">
        <v>33</v>
      </c>
      <c r="G5025" s="36">
        <v>10</v>
      </c>
      <c r="H5025" s="134">
        <f>IF(SUMIFS('[1]2025年已发货'!$E:$E,'[1]2025年已发货'!$F:$F,C5025,'[1]2025年已发货'!$C:$C,F5025,'[1]2025年已发货'!$G:$G,I5025,'[1]2025年已发货'!$H:$H,J5025)=0,"未发货",SUMIFS('[1]2025年已发货'!$E:$E,'[1]2025年已发货'!$F:$F,C5025,'[1]2025年已发货'!$C:$C,F5025,'[1]2025年已发货'!$G:$G,I5025,'[1]2025年已发货'!$H:$H,J5025))</f>
        <v>10</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6</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五冶钢构龙泉东洪片区(70亩、85亩)住宅、商业及配套工程项目</v>
      </c>
    </row>
    <row r="5026" hidden="1" spans="2:18">
      <c r="B5026" s="135" t="s">
        <v>224</v>
      </c>
      <c r="C5026" s="70">
        <v>45959</v>
      </c>
      <c r="D5026" s="40" t="str">
        <f>VLOOKUP(B5026,辅助信息!E:K,7,FALSE)</f>
        <v>JWDDCD2025092400188</v>
      </c>
      <c r="E5026" s="40" t="str">
        <f>VLOOKUP(F5026,辅助信息!A:B,2,FALSE)</f>
        <v>螺纹钢</v>
      </c>
      <c r="F5026" s="40" t="s">
        <v>28</v>
      </c>
      <c r="G5026" s="36">
        <v>10</v>
      </c>
      <c r="H5026" s="134">
        <f>IF(SUMIFS('[1]2025年已发货'!$E:$E,'[1]2025年已发货'!$F:$F,C5026,'[1]2025年已发货'!$C:$C,F5026,'[1]2025年已发货'!$G:$G,I5026,'[1]2025年已发货'!$H:$H,J5026)=0,"未发货",SUMIFS('[1]2025年已发货'!$E:$E,'[1]2025年已发货'!$F:$F,C5026,'[1]2025年已发货'!$C:$C,F5026,'[1]2025年已发货'!$G:$G,I5026,'[1]2025年已发货'!$H:$H,J5026))</f>
        <v>10</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6</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五冶钢构龙泉东洪片区(70亩、85亩)住宅、商业及配套工程项目</v>
      </c>
    </row>
    <row r="5027" hidden="1" spans="2:18">
      <c r="B5027" s="135" t="s">
        <v>224</v>
      </c>
      <c r="C5027" s="70">
        <v>45959</v>
      </c>
      <c r="D5027" s="40" t="str">
        <f>VLOOKUP(B5027,辅助信息!E:K,7,FALSE)</f>
        <v>JWDDCD2025092400188</v>
      </c>
      <c r="E5027" s="40" t="str">
        <f>VLOOKUP(F5027,辅助信息!A:B,2,FALSE)</f>
        <v>螺纹钢</v>
      </c>
      <c r="F5027" s="40" t="s">
        <v>18</v>
      </c>
      <c r="G5027" s="36">
        <v>10</v>
      </c>
      <c r="H5027" s="134">
        <f>IF(SUMIFS('[1]2025年已发货'!$E:$E,'[1]2025年已发货'!$F:$F,C5027,'[1]2025年已发货'!$C:$C,F5027,'[1]2025年已发货'!$G:$G,I5027,'[1]2025年已发货'!$H:$H,J5027)=0,"未发货",SUMIFS('[1]2025年已发货'!$E:$E,'[1]2025年已发货'!$F:$F,C5027,'[1]2025年已发货'!$C:$C,F5027,'[1]2025年已发货'!$G:$G,I5027,'[1]2025年已发货'!$H:$H,J5027))</f>
        <v>10</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6</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五冶钢构龙泉东洪片区(70亩、85亩)住宅、商业及配套工程项目</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91" si="240">IF(OR(M5028="",N5028&lt;&gt;""),"",MAX(M5028-TODAY(),0))</f>
        <v>0</v>
      </c>
      <c r="P5028" s="62">
        <f ca="1" t="shared" ref="P5028:P5091" si="241">IF(M5028="","",IF(N5028&lt;&gt;"",MAX(N5028-M5028,0),IF(TODAY()&gt;M5028,TODAY()-M5028,0)))</f>
        <v>6</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6</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6</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6</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6</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6</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6</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6</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4</v>
      </c>
      <c r="Q5036" s="29" t="str">
        <f>VLOOKUP(B5036,辅助信息!E:M,9,FALSE)</f>
        <v>ZTWM-CDGS-XS-2025-0073-五冶天府-成都怡心湖片区及龙泉驿医院等项目</v>
      </c>
      <c r="R5036" s="29" t="str">
        <f>_xlfn._xlws.FILTER(辅助信息!D:D,辅助信息!E:E=B5036)</f>
        <v>五冶建设成都盐道街中学初中部改扩建工程</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4</v>
      </c>
      <c r="Q5037" s="29" t="str">
        <f>VLOOKUP(B5037,辅助信息!E:M,9,FALSE)</f>
        <v>ZTWM-CDGS-XS-2025-0073-五冶天府-成都怡心湖片区及龙泉驿医院等项目</v>
      </c>
      <c r="R5037" s="29" t="str">
        <f>_xlfn._xlws.FILTER(辅助信息!D:D,辅助信息!E:E=B5037)</f>
        <v>五冶建设成都盐道街中学初中部改扩建工程</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4</v>
      </c>
      <c r="Q5038" s="29" t="str">
        <f>VLOOKUP(B5038,辅助信息!E:M,9,FALSE)</f>
        <v>ZTWM-CDGS-XS-2025-0073-五冶天府-成都怡心湖片区及龙泉驿医院等项目</v>
      </c>
      <c r="R5038" s="29" t="str">
        <f>_xlfn._xlws.FILTER(辅助信息!D:D,辅助信息!E:E=B5038)</f>
        <v>五冶建设成都盐道街中学初中部改扩建工程</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4</v>
      </c>
      <c r="Q5039" s="29" t="str">
        <f>VLOOKUP(B5039,辅助信息!E:M,9,FALSE)</f>
        <v>ZTWM-CDGS-XS-2025-0073-五冶天府-成都怡心湖片区及龙泉驿医院等项目</v>
      </c>
      <c r="R5039" s="29" t="str">
        <f>_xlfn._xlws.FILTER(辅助信息!D:D,辅助信息!E:E=B5039)</f>
        <v>五冶建设成都盐道街中学初中部改扩建工程</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4</v>
      </c>
      <c r="Q5040" s="29" t="str">
        <f>VLOOKUP(B5040,辅助信息!E:M,9,FALSE)</f>
        <v>ZTWM-CDGS-XS-2025-0073-五冶天府-成都怡心湖片区及龙泉驿医院等项目</v>
      </c>
      <c r="R5040" s="29" t="str">
        <f>_xlfn._xlws.FILTER(辅助信息!D:D,辅助信息!E:E=B5040)</f>
        <v>五冶建设成都盐道街中学初中部改扩建工程</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3</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3</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3</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3</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3</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3</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45960</v>
      </c>
      <c r="D5047" s="40" t="str">
        <f>VLOOKUP(B5047,辅助信息!E:K,7,FALSE)</f>
        <v>JWDDCD2025052800131</v>
      </c>
      <c r="E5047" s="40" t="str">
        <f>VLOOKUP(F5047,辅助信息!A:B,2,FALSE)</f>
        <v>盘螺</v>
      </c>
      <c r="F5047" s="40" t="s">
        <v>40</v>
      </c>
      <c r="G5047" s="36">
        <v>30</v>
      </c>
      <c r="H5047" s="134"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3</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45960</v>
      </c>
      <c r="D5048" s="40" t="str">
        <f>VLOOKUP(B5048,辅助信息!E:K,7,FALSE)</f>
        <v>JWDDCD2025052800131</v>
      </c>
      <c r="E5048" s="40" t="str">
        <f>VLOOKUP(F5048,辅助信息!A:B,2,FALSE)</f>
        <v>盘螺</v>
      </c>
      <c r="F5048" s="40" t="s">
        <v>41</v>
      </c>
      <c r="G5048" s="36">
        <v>15</v>
      </c>
      <c r="H5048" s="134"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3</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45960</v>
      </c>
      <c r="D5049" s="40" t="str">
        <f>VLOOKUP(B5049,辅助信息!E:K,7,FALSE)</f>
        <v>JWDDCD2025052800131</v>
      </c>
      <c r="E5049" s="40" t="str">
        <f>VLOOKUP(F5049,辅助信息!A:B,2,FALSE)</f>
        <v>螺纹钢</v>
      </c>
      <c r="F5049" s="40" t="s">
        <v>33</v>
      </c>
      <c r="G5049" s="36">
        <v>6</v>
      </c>
      <c r="H5049" s="134"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3</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3</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3</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3</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3</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3</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3</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3</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3</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3</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3</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3</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3</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3</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3</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hidden="1" spans="2:18">
      <c r="B5064" s="135" t="s">
        <v>231</v>
      </c>
      <c r="C5064" s="70">
        <v>45959</v>
      </c>
      <c r="D5064" s="40" t="str">
        <f>VLOOKUP(B5064,辅助信息!E:K,7,FALSE)</f>
        <v>JWDDCD2025102100481</v>
      </c>
      <c r="E5064" s="40" t="str">
        <f>VLOOKUP(F5064,辅助信息!A:B,2,FALSE)</f>
        <v>盘螺</v>
      </c>
      <c r="F5064" s="40" t="s">
        <v>26</v>
      </c>
      <c r="G5064" s="36">
        <v>4</v>
      </c>
      <c r="H5064" s="134">
        <f>IF(SUMIFS('[1]2025年已发货'!$E:$E,'[1]2025年已发货'!$F:$F,C5064,'[1]2025年已发货'!$C:$C,F5064,'[1]2025年已发货'!$G:$G,I5064,'[1]2025年已发货'!$H:$H,J5064)=0,"未发货",SUMIFS('[1]2025年已发货'!$E:$E,'[1]2025年已发货'!$F:$F,C5064,'[1]2025年已发货'!$C:$C,F5064,'[1]2025年已发货'!$G:$G,I5064,'[1]2025年已发货'!$H:$H,J5064))</f>
        <v>4</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3</v>
      </c>
      <c r="Q5064" s="29" t="str">
        <f>VLOOKUP(B5064,辅助信息!E:M,9,FALSE)</f>
        <v>ZTWM-CDGS-XS-2025-0073-五冶天府-成都怡心湖片区及龙泉驿医院等项目</v>
      </c>
      <c r="R5064" s="29" t="str">
        <f>_xlfn._xlws.FILTER(辅助信息!D:D,辅助信息!E:E=B5064)</f>
        <v>五冶建设成都盐道街中学初中部改扩建工程</v>
      </c>
    </row>
    <row r="5065" hidden="1" spans="2:18">
      <c r="B5065" s="135" t="s">
        <v>231</v>
      </c>
      <c r="C5065" s="70">
        <v>45959</v>
      </c>
      <c r="D5065" s="40" t="str">
        <f>VLOOKUP(B5065,辅助信息!E:K,7,FALSE)</f>
        <v>JWDDCD2025102100481</v>
      </c>
      <c r="E5065" s="40" t="str">
        <f>VLOOKUP(F5065,辅助信息!A:B,2,FALSE)</f>
        <v>螺纹钢</v>
      </c>
      <c r="F5065" s="40" t="s">
        <v>19</v>
      </c>
      <c r="G5065" s="36">
        <v>10</v>
      </c>
      <c r="H5065" s="134">
        <f>IF(SUMIFS('[1]2025年已发货'!$E:$E,'[1]2025年已发货'!$F:$F,C5065,'[1]2025年已发货'!$C:$C,F5065,'[1]2025年已发货'!$G:$G,I5065,'[1]2025年已发货'!$H:$H,J5065)=0,"未发货",SUMIFS('[1]2025年已发货'!$E:$E,'[1]2025年已发货'!$F:$F,C5065,'[1]2025年已发货'!$C:$C,F5065,'[1]2025年已发货'!$G:$G,I5065,'[1]2025年已发货'!$H:$H,J5065))</f>
        <v>10</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3</v>
      </c>
      <c r="Q5065" s="29" t="str">
        <f>VLOOKUP(B5065,辅助信息!E:M,9,FALSE)</f>
        <v>ZTWM-CDGS-XS-2025-0073-五冶天府-成都怡心湖片区及龙泉驿医院等项目</v>
      </c>
      <c r="R5065" s="29" t="str">
        <f>_xlfn._xlws.FILTER(辅助信息!D:D,辅助信息!E:E=B5065)</f>
        <v>五冶建设成都盐道街中学初中部改扩建工程</v>
      </c>
    </row>
    <row r="5066" hidden="1" spans="2:18">
      <c r="B5066" s="135" t="s">
        <v>231</v>
      </c>
      <c r="C5066" s="70">
        <v>45959</v>
      </c>
      <c r="D5066" s="40" t="str">
        <f>VLOOKUP(B5066,辅助信息!E:K,7,FALSE)</f>
        <v>JWDDCD2025102100481</v>
      </c>
      <c r="E5066" s="40" t="str">
        <f>VLOOKUP(F5066,辅助信息!A:B,2,FALSE)</f>
        <v>螺纹钢</v>
      </c>
      <c r="F5066" s="40" t="s">
        <v>32</v>
      </c>
      <c r="G5066" s="36">
        <v>2.5</v>
      </c>
      <c r="H5066" s="134">
        <f>IF(SUMIFS('[1]2025年已发货'!$E:$E,'[1]2025年已发货'!$F:$F,C5066,'[1]2025年已发货'!$C:$C,F5066,'[1]2025年已发货'!$G:$G,I5066,'[1]2025年已发货'!$H:$H,J5066)=0,"未发货",SUMIFS('[1]2025年已发货'!$E:$E,'[1]2025年已发货'!$F:$F,C5066,'[1]2025年已发货'!$C:$C,F5066,'[1]2025年已发货'!$G:$G,I5066,'[1]2025年已发货'!$H:$H,J5066))</f>
        <v>2.5</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3</v>
      </c>
      <c r="Q5066" s="29" t="str">
        <f>VLOOKUP(B5066,辅助信息!E:M,9,FALSE)</f>
        <v>ZTWM-CDGS-XS-2025-0073-五冶天府-成都怡心湖片区及龙泉驿医院等项目</v>
      </c>
      <c r="R5066" s="29" t="str">
        <f>_xlfn._xlws.FILTER(辅助信息!D:D,辅助信息!E:E=B5066)</f>
        <v>五冶建设成都盐道街中学初中部改扩建工程</v>
      </c>
    </row>
    <row r="5067" hidden="1" spans="2:18">
      <c r="B5067" s="135" t="s">
        <v>231</v>
      </c>
      <c r="C5067" s="70">
        <v>45959</v>
      </c>
      <c r="D5067" s="40" t="str">
        <f>VLOOKUP(B5067,辅助信息!E:K,7,FALSE)</f>
        <v>JWDDCD2025102100481</v>
      </c>
      <c r="E5067" s="40" t="str">
        <f>VLOOKUP(F5067,辅助信息!A:B,2,FALSE)</f>
        <v>螺纹钢</v>
      </c>
      <c r="F5067" s="40" t="s">
        <v>33</v>
      </c>
      <c r="G5067" s="36">
        <v>10</v>
      </c>
      <c r="H5067" s="134">
        <f>IF(SUMIFS('[1]2025年已发货'!$E:$E,'[1]2025年已发货'!$F:$F,C5067,'[1]2025年已发货'!$C:$C,F5067,'[1]2025年已发货'!$G:$G,I5067,'[1]2025年已发货'!$H:$H,J5067)=0,"未发货",SUMIFS('[1]2025年已发货'!$E:$E,'[1]2025年已发货'!$F:$F,C5067,'[1]2025年已发货'!$C:$C,F5067,'[1]2025年已发货'!$G:$G,I5067,'[1]2025年已发货'!$H:$H,J5067))</f>
        <v>10</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3</v>
      </c>
      <c r="Q5067" s="29" t="str">
        <f>VLOOKUP(B5067,辅助信息!E:M,9,FALSE)</f>
        <v>ZTWM-CDGS-XS-2025-0073-五冶天府-成都怡心湖片区及龙泉驿医院等项目</v>
      </c>
      <c r="R5067" s="29" t="str">
        <f>_xlfn._xlws.FILTER(辅助信息!D:D,辅助信息!E:E=B5067)</f>
        <v>五冶建设成都盐道街中学初中部改扩建工程</v>
      </c>
    </row>
    <row r="5068" hidden="1" spans="2:18">
      <c r="B5068" s="135" t="s">
        <v>231</v>
      </c>
      <c r="C5068" s="70">
        <v>45959</v>
      </c>
      <c r="D5068" s="40" t="str">
        <f>VLOOKUP(B5068,辅助信息!E:K,7,FALSE)</f>
        <v>JWDDCD2025102100481</v>
      </c>
      <c r="E5068" s="40" t="str">
        <f>VLOOKUP(F5068,辅助信息!A:B,2,FALSE)</f>
        <v>螺纹钢</v>
      </c>
      <c r="F5068" s="40" t="s">
        <v>28</v>
      </c>
      <c r="G5068" s="36">
        <v>5</v>
      </c>
      <c r="H5068" s="134">
        <f>IF(SUMIFS('[1]2025年已发货'!$E:$E,'[1]2025年已发货'!$F:$F,C5068,'[1]2025年已发货'!$C:$C,F5068,'[1]2025年已发货'!$G:$G,I5068,'[1]2025年已发货'!$H:$H,J5068)=0,"未发货",SUMIFS('[1]2025年已发货'!$E:$E,'[1]2025年已发货'!$F:$F,C5068,'[1]2025年已发货'!$C:$C,F5068,'[1]2025年已发货'!$G:$G,I5068,'[1]2025年已发货'!$H:$H,J5068))</f>
        <v>5</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3</v>
      </c>
      <c r="Q5068" s="29" t="str">
        <f>VLOOKUP(B5068,辅助信息!E:M,9,FALSE)</f>
        <v>ZTWM-CDGS-XS-2025-0073-五冶天府-成都怡心湖片区及龙泉驿医院等项目</v>
      </c>
      <c r="R5068" s="29" t="str">
        <f>_xlfn._xlws.FILTER(辅助信息!D:D,辅助信息!E:E=B5068)</f>
        <v>五冶建设成都盐道街中学初中部改扩建工程</v>
      </c>
    </row>
    <row r="5069" hidden="1" spans="2:18">
      <c r="B5069" s="135" t="s">
        <v>231</v>
      </c>
      <c r="C5069" s="70">
        <v>45959</v>
      </c>
      <c r="D5069" s="40" t="str">
        <f>VLOOKUP(B5069,辅助信息!E:K,7,FALSE)</f>
        <v>JWDDCD2025102100481</v>
      </c>
      <c r="E5069" s="40" t="str">
        <f>VLOOKUP(F5069,辅助信息!A:B,2,FALSE)</f>
        <v>螺纹钢</v>
      </c>
      <c r="F5069" s="40" t="s">
        <v>18</v>
      </c>
      <c r="G5069" s="36">
        <v>5</v>
      </c>
      <c r="H5069" s="134">
        <f>IF(SUMIFS('[1]2025年已发货'!$E:$E,'[1]2025年已发货'!$F:$F,C5069,'[1]2025年已发货'!$C:$C,F5069,'[1]2025年已发货'!$G:$G,I5069,'[1]2025年已发货'!$H:$H,J5069)=0,"未发货",SUMIFS('[1]2025年已发货'!$E:$E,'[1]2025年已发货'!$F:$F,C5069,'[1]2025年已发货'!$C:$C,F5069,'[1]2025年已发货'!$G:$G,I5069,'[1]2025年已发货'!$H:$H,J5069))</f>
        <v>5</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3</v>
      </c>
      <c r="Q5069" s="29" t="str">
        <f>VLOOKUP(B5069,辅助信息!E:M,9,FALSE)</f>
        <v>ZTWM-CDGS-XS-2025-0073-五冶天府-成都怡心湖片区及龙泉驿医院等项目</v>
      </c>
      <c r="R5069" s="29" t="str">
        <f>_xlfn._xlws.FILTER(辅助信息!D:D,辅助信息!E:E=B5069)</f>
        <v>五冶建设成都盐道街中学初中部改扩建工程</v>
      </c>
    </row>
    <row r="5070" spans="2:18">
      <c r="B5070" s="135" t="s">
        <v>81</v>
      </c>
      <c r="C5070" s="70">
        <v>45960</v>
      </c>
      <c r="D5070" s="40" t="str">
        <f>VLOOKUP(B5070,辅助信息!E:K,7,FALSE)</f>
        <v>JWDDCD2025060900080</v>
      </c>
      <c r="E5070" s="40" t="str">
        <f>VLOOKUP(F5070,辅助信息!A:B,2,FALSE)</f>
        <v>盘螺</v>
      </c>
      <c r="F5070" s="40" t="s">
        <v>49</v>
      </c>
      <c r="G5070" s="36">
        <v>8</v>
      </c>
      <c r="H5070" s="134"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 t="shared" si="240"/>
        <v>0</v>
      </c>
      <c r="P5070" s="62">
        <f ca="1" t="shared" si="241"/>
        <v>1</v>
      </c>
      <c r="Q5070" s="29" t="str">
        <f>VLOOKUP(B5070,辅助信息!E:M,9,FALSE)</f>
        <v>ZTWM-CDGS-XS-2024-0030-华西集采-简州大道</v>
      </c>
      <c r="R5070" s="29" t="str">
        <f>_xlfn._xlws.FILTER(辅助信息!D:D,辅助信息!E:E=B5070)</f>
        <v>华西简阳西城嘉苑</v>
      </c>
    </row>
    <row r="5071" spans="2:18">
      <c r="B5071" s="135" t="s">
        <v>81</v>
      </c>
      <c r="C5071" s="70">
        <v>45960</v>
      </c>
      <c r="D5071" s="40" t="str">
        <f>VLOOKUP(B5071,辅助信息!E:K,7,FALSE)</f>
        <v>JWDDCD2025060900080</v>
      </c>
      <c r="E5071" s="40" t="str">
        <f>VLOOKUP(F5071,辅助信息!A:B,2,FALSE)</f>
        <v>盘螺</v>
      </c>
      <c r="F5071" s="40" t="s">
        <v>41</v>
      </c>
      <c r="G5071" s="36">
        <v>12</v>
      </c>
      <c r="H5071" s="134"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 t="shared" si="240"/>
        <v>0</v>
      </c>
      <c r="P5071" s="62">
        <f ca="1" t="shared" si="241"/>
        <v>1</v>
      </c>
      <c r="Q5071" s="29" t="str">
        <f>VLOOKUP(B5071,辅助信息!E:M,9,FALSE)</f>
        <v>ZTWM-CDGS-XS-2024-0030-华西集采-简州大道</v>
      </c>
      <c r="R5071" s="29" t="str">
        <f>_xlfn._xlws.FILTER(辅助信息!D:D,辅助信息!E:E=B5071)</f>
        <v>华西简阳西城嘉苑</v>
      </c>
    </row>
    <row r="5072" spans="2:18">
      <c r="B5072" s="135" t="s">
        <v>81</v>
      </c>
      <c r="C5072" s="70">
        <v>45960</v>
      </c>
      <c r="D5072" s="40" t="str">
        <f>VLOOKUP(B5072,辅助信息!E:K,7,FALSE)</f>
        <v>JWDDCD2025060900080</v>
      </c>
      <c r="E5072" s="40" t="str">
        <f>VLOOKUP(F5072,辅助信息!A:B,2,FALSE)</f>
        <v>盘螺</v>
      </c>
      <c r="F5072" s="40" t="s">
        <v>26</v>
      </c>
      <c r="G5072" s="36">
        <v>15</v>
      </c>
      <c r="H5072" s="134"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 t="shared" si="240"/>
        <v>0</v>
      </c>
      <c r="P5072" s="62">
        <f ca="1" t="shared" si="241"/>
        <v>1</v>
      </c>
      <c r="Q5072" s="29" t="str">
        <f>VLOOKUP(B5072,辅助信息!E:M,9,FALSE)</f>
        <v>ZTWM-CDGS-XS-2024-0030-华西集采-简州大道</v>
      </c>
      <c r="R5072" s="29" t="str">
        <f>_xlfn._xlws.FILTER(辅助信息!D:D,辅助信息!E:E=B5072)</f>
        <v>华西简阳西城嘉苑</v>
      </c>
    </row>
    <row r="5073" hidden="1" spans="2:18">
      <c r="B5073" s="135" t="s">
        <v>240</v>
      </c>
      <c r="C5073" s="70">
        <v>45959</v>
      </c>
      <c r="D5073" s="40" t="str">
        <f>VLOOKUP(B5073,辅助信息!E:K,7,FALSE)</f>
        <v>JWDDCD2025092400204</v>
      </c>
      <c r="E5073" s="40" t="str">
        <f>VLOOKUP(F5073,辅助信息!A:B,2,FALSE)</f>
        <v>高线</v>
      </c>
      <c r="F5073" s="40" t="s">
        <v>53</v>
      </c>
      <c r="G5073" s="36">
        <v>2.5</v>
      </c>
      <c r="H5073" s="134" t="str">
        <f>IF(SUMIFS('[1]2025年已发货'!$E:$E,'[1]2025年已发货'!$F:$F,C5073,'[1]2025年已发货'!$C:$C,F5073,'[1]2025年已发货'!$G:$G,I5073,'[1]2025年已发货'!$H:$H,J5073)=0,"未发货",SUMIFS('[1]2025年已发货'!$E:$E,'[1]2025年已发货'!$F:$F,C5073,'[1]2025年已发货'!$C:$C,F5073,'[1]2025年已发货'!$G:$G,I5073,'[1]2025年已发货'!$H:$H,J5073))</f>
        <v>未发货</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 t="shared" si="240"/>
        <v>0</v>
      </c>
      <c r="P5073" s="62">
        <f ca="1" t="shared" si="241"/>
        <v>1</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五冶钢构龙泉东洪片区(70亩、85亩)住宅、商业及配套工程项目</v>
      </c>
    </row>
    <row r="5074" spans="2:18">
      <c r="B5074" s="135" t="s">
        <v>240</v>
      </c>
      <c r="C5074" s="70">
        <v>45960</v>
      </c>
      <c r="D5074" s="40" t="str">
        <f>VLOOKUP(B5074,辅助信息!E:K,7,FALSE)</f>
        <v>JWDDCD2025092400204</v>
      </c>
      <c r="E5074" s="40" t="str">
        <f>VLOOKUP(F5074,辅助信息!A:B,2,FALSE)</f>
        <v>盘螺</v>
      </c>
      <c r="F5074" s="40" t="s">
        <v>41</v>
      </c>
      <c r="G5074" s="36">
        <v>15</v>
      </c>
      <c r="H5074" s="134"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 t="shared" si="240"/>
        <v>0</v>
      </c>
      <c r="P5074" s="62">
        <f ca="1" t="shared" si="241"/>
        <v>1</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五冶钢构龙泉东洪片区(70亩、85亩)住宅、商业及配套工程项目</v>
      </c>
    </row>
    <row r="5075" spans="2:18">
      <c r="B5075" s="135" t="s">
        <v>240</v>
      </c>
      <c r="C5075" s="70">
        <v>45960</v>
      </c>
      <c r="D5075" s="40" t="str">
        <f>VLOOKUP(B5075,辅助信息!E:K,7,FALSE)</f>
        <v>JWDDCD2025092400204</v>
      </c>
      <c r="E5075" s="40" t="str">
        <f>VLOOKUP(F5075,辅助信息!A:B,2,FALSE)</f>
        <v>螺纹钢</v>
      </c>
      <c r="F5075" s="40" t="s">
        <v>19</v>
      </c>
      <c r="G5075" s="36">
        <v>10</v>
      </c>
      <c r="H5075" s="134"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 t="shared" si="240"/>
        <v>0</v>
      </c>
      <c r="P5075" s="62">
        <f ca="1" t="shared" si="241"/>
        <v>1</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五冶钢构龙泉东洪片区(70亩、85亩)住宅、商业及配套工程项目</v>
      </c>
    </row>
    <row r="5076" spans="2:18">
      <c r="B5076" s="135" t="s">
        <v>240</v>
      </c>
      <c r="C5076" s="70">
        <v>45960</v>
      </c>
      <c r="D5076" s="40" t="str">
        <f>VLOOKUP(B5076,辅助信息!E:K,7,FALSE)</f>
        <v>JWDDCD2025092400204</v>
      </c>
      <c r="E5076" s="40" t="str">
        <f>VLOOKUP(F5076,辅助信息!A:B,2,FALSE)</f>
        <v>螺纹钢</v>
      </c>
      <c r="F5076" s="40" t="s">
        <v>32</v>
      </c>
      <c r="G5076" s="36">
        <v>60</v>
      </c>
      <c r="H5076" s="134"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 t="shared" si="240"/>
        <v>0</v>
      </c>
      <c r="P5076" s="62">
        <f ca="1" t="shared" si="241"/>
        <v>1</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五冶钢构龙泉东洪片区(70亩、85亩)住宅、商业及配套工程项目</v>
      </c>
    </row>
    <row r="5077" spans="2:18">
      <c r="B5077" s="135" t="s">
        <v>240</v>
      </c>
      <c r="C5077" s="70">
        <v>45960</v>
      </c>
      <c r="D5077" s="40" t="str">
        <f>VLOOKUP(B5077,辅助信息!E:K,7,FALSE)</f>
        <v>JWDDCD2025092400204</v>
      </c>
      <c r="E5077" s="40" t="str">
        <f>VLOOKUP(F5077,辅助信息!A:B,2,FALSE)</f>
        <v>螺纹钢</v>
      </c>
      <c r="F5077" s="40" t="s">
        <v>33</v>
      </c>
      <c r="G5077" s="36">
        <v>6</v>
      </c>
      <c r="H5077" s="134"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 t="shared" si="240"/>
        <v>0</v>
      </c>
      <c r="P5077" s="62">
        <f ca="1" t="shared" si="241"/>
        <v>1</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五冶钢构龙泉东洪片区(70亩、85亩)住宅、商业及配套工程项目</v>
      </c>
    </row>
    <row r="5078" spans="2:18">
      <c r="B5078" s="135" t="s">
        <v>240</v>
      </c>
      <c r="C5078" s="70">
        <v>45960</v>
      </c>
      <c r="D5078" s="40" t="str">
        <f>VLOOKUP(B5078,辅助信息!E:K,7,FALSE)</f>
        <v>JWDDCD2025092400204</v>
      </c>
      <c r="E5078" s="40" t="str">
        <f>VLOOKUP(F5078,辅助信息!A:B,2,FALSE)</f>
        <v>螺纹钢</v>
      </c>
      <c r="F5078" s="40" t="s">
        <v>18</v>
      </c>
      <c r="G5078" s="36">
        <v>10</v>
      </c>
      <c r="H5078" s="134"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 t="shared" si="240"/>
        <v>0</v>
      </c>
      <c r="P5078" s="62">
        <f ca="1" t="shared" si="241"/>
        <v>1</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五冶钢构龙泉东洪片区(70亩、85亩)住宅、商业及配套工程项目</v>
      </c>
    </row>
    <row r="5079" spans="2:18">
      <c r="B5079" s="135" t="s">
        <v>240</v>
      </c>
      <c r="C5079" s="70">
        <v>45960</v>
      </c>
      <c r="D5079" s="40" t="str">
        <f>VLOOKUP(B5079,辅助信息!E:K,7,FALSE)</f>
        <v>JWDDCD2025092400204</v>
      </c>
      <c r="E5079" s="40" t="str">
        <f>VLOOKUP(F5079,辅助信息!A:B,2,FALSE)</f>
        <v>螺纹钢</v>
      </c>
      <c r="F5079" s="40" t="s">
        <v>66</v>
      </c>
      <c r="G5079" s="36">
        <v>3</v>
      </c>
      <c r="H5079" s="134"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 t="shared" si="240"/>
        <v>0</v>
      </c>
      <c r="P5079" s="62">
        <f ca="1" t="shared" si="241"/>
        <v>1</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五冶钢构龙泉东洪片区(70亩、85亩)住宅、商业及配套工程项目</v>
      </c>
    </row>
    <row r="5080" spans="2:18">
      <c r="B5080" s="135" t="s">
        <v>240</v>
      </c>
      <c r="C5080" s="70">
        <v>45960</v>
      </c>
      <c r="D5080" s="40" t="str">
        <f>VLOOKUP(B5080,辅助信息!E:K,7,FALSE)</f>
        <v>JWDDCD2025092400204</v>
      </c>
      <c r="E5080" s="40" t="str">
        <f>VLOOKUP(F5080,辅助信息!A:B,2,FALSE)</f>
        <v>螺纹钢</v>
      </c>
      <c r="F5080" s="40" t="s">
        <v>45</v>
      </c>
      <c r="G5080" s="36">
        <v>3</v>
      </c>
      <c r="H5080" s="134"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 t="shared" si="240"/>
        <v>0</v>
      </c>
      <c r="P5080" s="62">
        <f ca="1" t="shared" si="241"/>
        <v>1</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五冶钢构龙泉东洪片区(70亩、85亩)住宅、商业及配套工程项目</v>
      </c>
    </row>
    <row r="5081" spans="2:18">
      <c r="B5081" s="135" t="s">
        <v>240</v>
      </c>
      <c r="C5081" s="70">
        <v>45960</v>
      </c>
      <c r="D5081" s="40" t="str">
        <f>VLOOKUP(B5081,辅助信息!E:K,7,FALSE)</f>
        <v>JWDDCD2025092400204</v>
      </c>
      <c r="E5081" s="40" t="str">
        <f>VLOOKUP(F5081,辅助信息!A:B,2,FALSE)</f>
        <v>螺纹钢</v>
      </c>
      <c r="F5081" s="40" t="s">
        <v>58</v>
      </c>
      <c r="G5081" s="36">
        <v>3</v>
      </c>
      <c r="H5081" s="134"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 t="shared" si="240"/>
        <v>0</v>
      </c>
      <c r="P5081" s="62">
        <f ca="1" t="shared" si="241"/>
        <v>1</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五冶钢构龙泉东洪片区(70亩、85亩)住宅、商业及配套工程项目</v>
      </c>
    </row>
    <row r="5082" spans="2:18">
      <c r="B5082" s="135" t="s">
        <v>240</v>
      </c>
      <c r="C5082" s="70">
        <v>45960</v>
      </c>
      <c r="D5082" s="40" t="str">
        <f>VLOOKUP(B5082,辅助信息!E:K,7,FALSE)</f>
        <v>JWDDCD2025092400204</v>
      </c>
      <c r="E5082" s="40" t="str">
        <f>VLOOKUP(F5082,辅助信息!A:B,2,FALSE)</f>
        <v>螺纹钢</v>
      </c>
      <c r="F5082" s="40" t="s">
        <v>46</v>
      </c>
      <c r="G5082" s="36">
        <v>6</v>
      </c>
      <c r="H5082" s="134"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 t="shared" si="240"/>
        <v>0</v>
      </c>
      <c r="P5082" s="62">
        <f ca="1" t="shared" si="241"/>
        <v>1</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五冶钢构龙泉东洪片区(70亩、85亩)住宅、商业及配套工程项目</v>
      </c>
    </row>
    <row r="5083" spans="2:18">
      <c r="B5083" s="135" t="s">
        <v>240</v>
      </c>
      <c r="C5083" s="70">
        <v>45960</v>
      </c>
      <c r="D5083" s="40" t="str">
        <f>VLOOKUP(B5083,辅助信息!E:K,7,FALSE)</f>
        <v>JWDDCD2025092400204</v>
      </c>
      <c r="E5083" s="40" t="str">
        <f>VLOOKUP(F5083,辅助信息!A:B,2,FALSE)</f>
        <v>螺纹钢</v>
      </c>
      <c r="F5083" s="40" t="s">
        <v>22</v>
      </c>
      <c r="G5083" s="36">
        <v>25</v>
      </c>
      <c r="H5083" s="134"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 t="shared" si="240"/>
        <v>0</v>
      </c>
      <c r="P5083" s="62">
        <f ca="1" t="shared" si="241"/>
        <v>1</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五冶钢构龙泉东洪片区(70亩、85亩)住宅、商业及配套工程项目</v>
      </c>
    </row>
    <row r="5084" spans="2:18">
      <c r="B5084" s="135" t="s">
        <v>31</v>
      </c>
      <c r="C5084" s="70">
        <v>45960</v>
      </c>
      <c r="D5084" s="40" t="str">
        <f>VLOOKUP(B5084,辅助信息!E:K,7,FALSE)</f>
        <v>JWDDCD2024121000136</v>
      </c>
      <c r="E5084" s="40" t="str">
        <f>VLOOKUP(F5084,辅助信息!A:B,2,FALSE)</f>
        <v>盘螺</v>
      </c>
      <c r="F5084" s="40" t="s">
        <v>49</v>
      </c>
      <c r="G5084" s="36">
        <v>24</v>
      </c>
      <c r="H5084" s="134"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 t="shared" si="240"/>
        <v>0</v>
      </c>
      <c r="P5084" s="62">
        <f ca="1" t="shared" si="241"/>
        <v>1</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45960</v>
      </c>
      <c r="D5085" s="40" t="str">
        <f>VLOOKUP(B5085,辅助信息!E:K,7,FALSE)</f>
        <v>JWDDCD2024121000136</v>
      </c>
      <c r="E5085" s="40" t="str">
        <f>VLOOKUP(F5085,辅助信息!A:B,2,FALSE)</f>
        <v>螺纹钢</v>
      </c>
      <c r="F5085" s="40" t="s">
        <v>19</v>
      </c>
      <c r="G5085" s="36">
        <v>11</v>
      </c>
      <c r="H5085" s="134"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 t="shared" si="240"/>
        <v>0</v>
      </c>
      <c r="P5085" s="62">
        <f ca="1" t="shared" si="241"/>
        <v>1</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45960</v>
      </c>
      <c r="D5086" s="40" t="str">
        <f>VLOOKUP(B5086,辅助信息!E:K,7,FALSE)</f>
        <v>JWDDCD2024121000136</v>
      </c>
      <c r="E5086" s="40" t="str">
        <f>VLOOKUP(F5086,辅助信息!A:B,2,FALSE)</f>
        <v>螺纹钢</v>
      </c>
      <c r="F5086" s="40" t="s">
        <v>22</v>
      </c>
      <c r="G5086" s="36">
        <v>35</v>
      </c>
      <c r="H5086" s="134"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 t="shared" si="240"/>
        <v>0</v>
      </c>
      <c r="P5086" s="62">
        <f ca="1" t="shared" si="241"/>
        <v>1</v>
      </c>
      <c r="Q5086" s="29" t="str">
        <f>VLOOKUP(B5086,辅助信息!E:M,9,FALSE)</f>
        <v>ZTWM-CDGS-XS-2024-0179-四川商投-射洪城乡一体化建设项目</v>
      </c>
      <c r="R5086" s="29" t="str">
        <f>_xlfn._xlws.FILTER(辅助信息!D:D,辅助信息!E:E=B5086)</f>
        <v>四川商建
射洪城乡一体化项目</v>
      </c>
    </row>
    <row r="5087" hidden="1" spans="2:18">
      <c r="B5087" s="135" t="s">
        <v>224</v>
      </c>
      <c r="C5087" s="70">
        <v>45959</v>
      </c>
      <c r="D5087" s="40" t="str">
        <f>VLOOKUP(B5087,辅助信息!E:K,7,FALSE)</f>
        <v>JWDDCD2025092400188</v>
      </c>
      <c r="E5087" s="40" t="str">
        <f>VLOOKUP(F5087,辅助信息!A:B,2,FALSE)</f>
        <v>盘螺</v>
      </c>
      <c r="F5087" s="40" t="s">
        <v>49</v>
      </c>
      <c r="G5087" s="36">
        <v>6</v>
      </c>
      <c r="H5087" s="134">
        <f>IF(SUMIFS('[1]2025年已发货'!$E:$E,'[1]2025年已发货'!$F:$F,C5087,'[1]2025年已发货'!$C:$C,F5087,'[1]2025年已发货'!$G:$G,I5087,'[1]2025年已发货'!$H:$H,J5087)=0,"未发货",SUMIFS('[1]2025年已发货'!$E:$E,'[1]2025年已发货'!$F:$F,C5087,'[1]2025年已发货'!$C:$C,F5087,'[1]2025年已发货'!$G:$G,I5087,'[1]2025年已发货'!$H:$H,J5087))</f>
        <v>6</v>
      </c>
      <c r="I5087" s="39" t="str">
        <f>VLOOKUP(B5087,辅助信息!E:I,3,FALSE)</f>
        <v>(五冶钢构龙泉东洪片区70亩住宅、商业及配套工程项目一标段)成都市龙泉驿外东洪路地铁2号线惠王陵地铁C口</v>
      </c>
      <c r="J5087" s="40" t="str">
        <f>VLOOKUP(B5087,辅助信息!E:I,4,FALSE)</f>
        <v>邹爱国</v>
      </c>
      <c r="K5087" s="40">
        <f>VLOOKUP(J5087,辅助信息!H:I,2,FALSE)</f>
        <v>13540231225</v>
      </c>
      <c r="L5087" s="109">
        <f>VLOOKUP(B5087,辅助信息!E:J,6,FALSE)</f>
        <v>0</v>
      </c>
      <c r="M5087" s="91">
        <v>45959</v>
      </c>
      <c r="O5087" s="62">
        <f ca="1" t="shared" si="240"/>
        <v>0</v>
      </c>
      <c r="P5087" s="62">
        <f ca="1" t="shared" si="241"/>
        <v>1</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五冶钢构龙泉东洪片区(70亩、85亩)住宅、商业及配套工程项目</v>
      </c>
    </row>
    <row r="5088" hidden="1" spans="2:18">
      <c r="B5088" s="135" t="s">
        <v>224</v>
      </c>
      <c r="C5088" s="70">
        <v>45959</v>
      </c>
      <c r="D5088" s="40" t="str">
        <f>VLOOKUP(B5088,辅助信息!E:K,7,FALSE)</f>
        <v>JWDDCD2025092400188</v>
      </c>
      <c r="E5088" s="40" t="str">
        <f>VLOOKUP(F5088,辅助信息!A:B,2,FALSE)</f>
        <v>盘螺</v>
      </c>
      <c r="F5088" s="40" t="s">
        <v>40</v>
      </c>
      <c r="G5088" s="36">
        <v>30</v>
      </c>
      <c r="H5088" s="134">
        <f>IF(SUMIFS('[1]2025年已发货'!$E:$E,'[1]2025年已发货'!$F:$F,C5088,'[1]2025年已发货'!$C:$C,F5088,'[1]2025年已发货'!$G:$G,I5088,'[1]2025年已发货'!$H:$H,J5088)=0,"未发货",SUMIFS('[1]2025年已发货'!$E:$E,'[1]2025年已发货'!$F:$F,C5088,'[1]2025年已发货'!$C:$C,F5088,'[1]2025年已发货'!$G:$G,I5088,'[1]2025年已发货'!$H:$H,J5088))</f>
        <v>30</v>
      </c>
      <c r="I5088" s="39" t="str">
        <f>VLOOKUP(B5088,辅助信息!E:I,3,FALSE)</f>
        <v>(五冶钢构龙泉东洪片区70亩住宅、商业及配套工程项目一标段)成都市龙泉驿外东洪路地铁2号线惠王陵地铁C口</v>
      </c>
      <c r="J5088" s="40" t="str">
        <f>VLOOKUP(B5088,辅助信息!E:I,4,FALSE)</f>
        <v>邹爱国</v>
      </c>
      <c r="K5088" s="40">
        <f>VLOOKUP(J5088,辅助信息!H:I,2,FALSE)</f>
        <v>13540231225</v>
      </c>
      <c r="L5088" s="109">
        <f>VLOOKUP(B5088,辅助信息!E:J,6,FALSE)</f>
        <v>0</v>
      </c>
      <c r="M5088" s="91">
        <v>45959</v>
      </c>
      <c r="O5088" s="62">
        <f ca="1" t="shared" si="240"/>
        <v>0</v>
      </c>
      <c r="P5088" s="62">
        <f ca="1" t="shared" si="241"/>
        <v>1</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五冶钢构龙泉东洪片区(70亩、85亩)住宅、商业及配套工程项目</v>
      </c>
    </row>
    <row r="5089" hidden="1" spans="2:18">
      <c r="B5089" s="135" t="s">
        <v>226</v>
      </c>
      <c r="C5089" s="70">
        <v>45959</v>
      </c>
      <c r="D5089" s="40" t="str">
        <f>VLOOKUP(B5089,辅助信息!E:K,7,FALSE)</f>
        <v>JWDDCD2025092400211</v>
      </c>
      <c r="E5089" s="40" t="str">
        <f>VLOOKUP(F5089,辅助信息!A:B,2,FALSE)</f>
        <v>盘螺</v>
      </c>
      <c r="F5089" s="40" t="s">
        <v>40</v>
      </c>
      <c r="G5089" s="36">
        <v>35</v>
      </c>
      <c r="H5089" s="134">
        <f>IF(SUMIFS('[1]2025年已发货'!$E:$E,'[1]2025年已发货'!$F:$F,C5089,'[1]2025年已发货'!$C:$C,F5089,'[1]2025年已发货'!$G:$G,I5089,'[1]2025年已发货'!$H:$H,J5089)=0,"未发货",SUMIFS('[1]2025年已发货'!$E:$E,'[1]2025年已发货'!$F:$F,C5089,'[1]2025年已发货'!$C:$C,F5089,'[1]2025年已发货'!$G:$G,I5089,'[1]2025年已发货'!$H:$H,J5089))</f>
        <v>35</v>
      </c>
      <c r="I5089" s="39" t="str">
        <f>VLOOKUP(B5089,辅助信息!E:I,3,FALSE)</f>
        <v>(五冶钢构龙泉东洪片区85亩住宅、商业及配套工程项目二标段)成都市龙泉驿外东洪路地铁2号线惠王陵地铁C口</v>
      </c>
      <c r="J5089" s="40" t="str">
        <f>VLOOKUP(B5089,辅助信息!E:I,4,FALSE)</f>
        <v>李渊</v>
      </c>
      <c r="K5089" s="40">
        <f>VLOOKUP(J5089,辅助信息!H:I,2,FALSE)</f>
        <v>18381013849</v>
      </c>
      <c r="L5089" s="109">
        <f>VLOOKUP(B5089,辅助信息!E:J,6,FALSE)</f>
        <v>0</v>
      </c>
      <c r="M5089" s="159">
        <v>45959</v>
      </c>
      <c r="O5089" s="62">
        <f ca="1" t="shared" si="240"/>
        <v>0</v>
      </c>
      <c r="P5089" s="62">
        <f ca="1" t="shared" si="241"/>
        <v>1</v>
      </c>
      <c r="Q5089" s="29" t="str">
        <f>VLOOKUP(B5089,辅助信息!E:M,9,FALSE)</f>
        <v>ZTWM-CDGS-XS-2025-0156-五冶钢构-2025年九月第一批次钢筋采购合同(三圣乡项目)-中铁物贸成都公司</v>
      </c>
      <c r="R5089" s="29" t="str">
        <f>_xlfn._xlws.FILTER(辅助信息!D:D,辅助信息!E:E=B5089)</f>
        <v>五冶钢构龙泉东洪片区(70亩、85亩)住宅、商业及配套工程项目</v>
      </c>
    </row>
    <row r="5090" hidden="1" spans="2:18">
      <c r="B5090" s="135" t="s">
        <v>226</v>
      </c>
      <c r="C5090" s="70">
        <v>45959</v>
      </c>
      <c r="D5090" s="40" t="str">
        <f>VLOOKUP(B5090,辅助信息!E:K,7,FALSE)</f>
        <v>JWDDCD2025092400211</v>
      </c>
      <c r="E5090" s="40" t="str">
        <f>VLOOKUP(F5090,辅助信息!A:B,2,FALSE)</f>
        <v>螺纹钢</v>
      </c>
      <c r="F5090" s="40" t="s">
        <v>19</v>
      </c>
      <c r="G5090" s="36">
        <v>10</v>
      </c>
      <c r="H5090" s="134">
        <f>IF(SUMIFS('[1]2025年已发货'!$E:$E,'[1]2025年已发货'!$F:$F,C5090,'[1]2025年已发货'!$C:$C,F5090,'[1]2025年已发货'!$G:$G,I5090,'[1]2025年已发货'!$H:$H,J5090)=0,"未发货",SUMIFS('[1]2025年已发货'!$E:$E,'[1]2025年已发货'!$F:$F,C5090,'[1]2025年已发货'!$C:$C,F5090,'[1]2025年已发货'!$G:$G,I5090,'[1]2025年已发货'!$H:$H,J5090))</f>
        <v>12.5</v>
      </c>
      <c r="I5090" s="39" t="str">
        <f>VLOOKUP(B5090,辅助信息!E:I,3,FALSE)</f>
        <v>(五冶钢构龙泉东洪片区85亩住宅、商业及配套工程项目二标段)成都市龙泉驿外东洪路地铁2号线惠王陵地铁C口</v>
      </c>
      <c r="J5090" s="40" t="str">
        <f>VLOOKUP(B5090,辅助信息!E:I,4,FALSE)</f>
        <v>李渊</v>
      </c>
      <c r="K5090" s="40">
        <f>VLOOKUP(J5090,辅助信息!H:I,2,FALSE)</f>
        <v>18381013849</v>
      </c>
      <c r="L5090" s="109">
        <f>VLOOKUP(B5090,辅助信息!E:J,6,FALSE)</f>
        <v>0</v>
      </c>
      <c r="M5090" s="159">
        <v>45959</v>
      </c>
      <c r="O5090" s="62">
        <f ca="1" t="shared" si="240"/>
        <v>0</v>
      </c>
      <c r="P5090" s="62">
        <f ca="1" t="shared" si="241"/>
        <v>1</v>
      </c>
      <c r="Q5090" s="29" t="str">
        <f>VLOOKUP(B5090,辅助信息!E:M,9,FALSE)</f>
        <v>ZTWM-CDGS-XS-2025-0156-五冶钢构-2025年九月第一批次钢筋采购合同(三圣乡项目)-中铁物贸成都公司</v>
      </c>
      <c r="R5090" s="29" t="str">
        <f>_xlfn._xlws.FILTER(辅助信息!D:D,辅助信息!E:E=B5090)</f>
        <v>五冶钢构龙泉东洪片区(70亩、85亩)住宅、商业及配套工程项目</v>
      </c>
    </row>
    <row r="5091" hidden="1" spans="2:18">
      <c r="B5091" s="135" t="s">
        <v>226</v>
      </c>
      <c r="C5091" s="70">
        <v>45959</v>
      </c>
      <c r="D5091" s="40" t="str">
        <f>VLOOKUP(B5091,辅助信息!E:K,7,FALSE)</f>
        <v>JWDDCD2025092400211</v>
      </c>
      <c r="E5091" s="40" t="str">
        <f>VLOOKUP(F5091,辅助信息!A:B,2,FALSE)</f>
        <v>螺纹钢</v>
      </c>
      <c r="F5091" s="40" t="s">
        <v>32</v>
      </c>
      <c r="G5091" s="36">
        <v>10</v>
      </c>
      <c r="H5091" s="134">
        <f>IF(SUMIFS('[1]2025年已发货'!$E:$E,'[1]2025年已发货'!$F:$F,C5091,'[1]2025年已发货'!$C:$C,F5091,'[1]2025年已发货'!$G:$G,I5091,'[1]2025年已发货'!$H:$H,J5091)=0,"未发货",SUMIFS('[1]2025年已发货'!$E:$E,'[1]2025年已发货'!$F:$F,C5091,'[1]2025年已发货'!$C:$C,F5091,'[1]2025年已发货'!$G:$G,I5091,'[1]2025年已发货'!$H:$H,J5091))</f>
        <v>12.5</v>
      </c>
      <c r="I5091" s="39" t="str">
        <f>VLOOKUP(B5091,辅助信息!E:I,3,FALSE)</f>
        <v>(五冶钢构龙泉东洪片区85亩住宅、商业及配套工程项目二标段)成都市龙泉驿外东洪路地铁2号线惠王陵地铁C口</v>
      </c>
      <c r="J5091" s="40" t="str">
        <f>VLOOKUP(B5091,辅助信息!E:I,4,FALSE)</f>
        <v>李渊</v>
      </c>
      <c r="K5091" s="40">
        <f>VLOOKUP(J5091,辅助信息!H:I,2,FALSE)</f>
        <v>18381013849</v>
      </c>
      <c r="L5091" s="109">
        <f>VLOOKUP(B5091,辅助信息!E:J,6,FALSE)</f>
        <v>0</v>
      </c>
      <c r="M5091" s="159">
        <v>45959</v>
      </c>
      <c r="O5091" s="62">
        <f ca="1" t="shared" si="240"/>
        <v>0</v>
      </c>
      <c r="P5091" s="62">
        <f ca="1" t="shared" si="241"/>
        <v>1</v>
      </c>
      <c r="Q5091" s="29" t="str">
        <f>VLOOKUP(B5091,辅助信息!E:M,9,FALSE)</f>
        <v>ZTWM-CDGS-XS-2025-0156-五冶钢构-2025年九月第一批次钢筋采购合同(三圣乡项目)-中铁物贸成都公司</v>
      </c>
      <c r="R5091" s="29" t="str">
        <f>_xlfn._xlws.FILTER(辅助信息!D:D,辅助信息!E:E=B5091)</f>
        <v>五冶钢构龙泉东洪片区(70亩、85亩)住宅、商业及配套工程项目</v>
      </c>
    </row>
    <row r="5092" hidden="1" spans="2:18">
      <c r="B5092" s="135" t="s">
        <v>226</v>
      </c>
      <c r="C5092" s="70">
        <v>45959</v>
      </c>
      <c r="D5092" s="40" t="str">
        <f>VLOOKUP(B5092,辅助信息!E:K,7,FALSE)</f>
        <v>JWDDCD2025092400211</v>
      </c>
      <c r="E5092" s="40" t="str">
        <f>VLOOKUP(F5092,辅助信息!A:B,2,FALSE)</f>
        <v>螺纹钢</v>
      </c>
      <c r="F5092" s="40" t="s">
        <v>30</v>
      </c>
      <c r="G5092" s="36">
        <v>15</v>
      </c>
      <c r="H5092" s="134">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(五冶钢构龙泉东洪片区85亩住宅、商业及配套工程项目二标段)成都市龙泉驿外东洪路地铁2号线惠王陵地铁C口</v>
      </c>
      <c r="J5092" s="40" t="str">
        <f>VLOOKUP(B5092,辅助信息!E:I,4,FALSE)</f>
        <v>李渊</v>
      </c>
      <c r="K5092" s="40">
        <f>VLOOKUP(J5092,辅助信息!H:I,2,FALSE)</f>
        <v>18381013849</v>
      </c>
      <c r="L5092" s="109">
        <f>VLOOKUP(B5092,辅助信息!E:J,6,FALSE)</f>
        <v>0</v>
      </c>
      <c r="M5092" s="159">
        <v>45959</v>
      </c>
      <c r="O5092" s="62">
        <f ca="1" t="shared" ref="O5092:O5107" si="242">IF(OR(M5092="",N5092&lt;&gt;""),"",MAX(M5092-TODAY(),0))</f>
        <v>0</v>
      </c>
      <c r="P5092" s="62">
        <f ca="1" t="shared" ref="P5092:P5107" si="243">IF(M5092="","",IF(N5092&lt;&gt;"",MAX(N5092-M5092,0),IF(TODAY()&gt;M5092,TODAY()-M5092,0)))</f>
        <v>1</v>
      </c>
      <c r="Q5092" s="29" t="str">
        <f>VLOOKUP(B5092,辅助信息!E:M,9,FALSE)</f>
        <v>ZTWM-CDGS-XS-2025-0156-五冶钢构-2025年九月第一批次钢筋采购合同(三圣乡项目)-中铁物贸成都公司</v>
      </c>
      <c r="R5092" s="29" t="str">
        <f>_xlfn._xlws.FILTER(辅助信息!D:D,辅助信息!E:E=B5092)</f>
        <v>五冶钢构龙泉东洪片区(70亩、85亩)住宅、商业及配套工程项目</v>
      </c>
    </row>
    <row r="5093" spans="2:18">
      <c r="B5093" s="135" t="s">
        <v>215</v>
      </c>
      <c r="C5093" s="70">
        <v>45960</v>
      </c>
      <c r="D5093" s="40" t="str">
        <f>VLOOKUP(B5093,辅助信息!E:K,7,FALSE)</f>
        <v>JWDDCD2025102100486</v>
      </c>
      <c r="E5093" s="40" t="str">
        <f>VLOOKUP(F5093,辅助信息!A:B,2,FALSE)</f>
        <v>盘螺</v>
      </c>
      <c r="F5093" s="40" t="s">
        <v>40</v>
      </c>
      <c r="G5093" s="36">
        <v>16</v>
      </c>
      <c r="H5093" s="146"/>
      <c r="I5093" s="39" t="str">
        <f>VLOOKUP(B5093,辅助信息!E:I,3,FALSE)</f>
        <v>(五冶建设龙泉驿一医院配套建设工程)成都市龙泉驿区董朗路69号龙泉驿一医院5号门</v>
      </c>
      <c r="J5093" s="40" t="str">
        <f>VLOOKUP(B5093,辅助信息!E:I,4,FALSE)</f>
        <v>孙敏</v>
      </c>
      <c r="K5093" s="40">
        <f>VLOOKUP(J5093,辅助信息!H:I,2,FALSE)</f>
        <v>13617695006</v>
      </c>
      <c r="L5093" s="109" t="str">
        <f>VLOOKUP(B5093,辅助信息!E:J,6,FALSE)</f>
        <v>联系实际收货人（孙敏13617695006）五冶建设送货单,6份材质书,锈货不收，装货前联系收货人核实到场规格,没提前告知进场规格现场不给予接收</v>
      </c>
      <c r="M5093" s="91">
        <v>45960</v>
      </c>
      <c r="O5093" s="62">
        <f ca="1" t="shared" si="242"/>
        <v>0</v>
      </c>
      <c r="P5093" s="62">
        <f ca="1" t="shared" si="243"/>
        <v>0</v>
      </c>
      <c r="Q5093" s="29" t="str">
        <f>VLOOKUP(B5093,辅助信息!E:M,9,FALSE)</f>
        <v>ZTWM-CDGS-XS-2025-0073-五冶天府-成都怡心湖片区及龙泉驿医院等项目</v>
      </c>
      <c r="R5093" s="29" t="str">
        <f>_xlfn._xlws.FILTER(辅助信息!D:D,辅助信息!E:E=B5093)</f>
        <v>五冶建设龙泉驿一医院配套建设工程</v>
      </c>
    </row>
    <row r="5094" spans="2:18">
      <c r="B5094" s="135" t="s">
        <v>215</v>
      </c>
      <c r="C5094" s="70">
        <v>45960</v>
      </c>
      <c r="D5094" s="40" t="str">
        <f>VLOOKUP(B5094,辅助信息!E:K,7,FALSE)</f>
        <v>JWDDCD2025102100486</v>
      </c>
      <c r="E5094" s="40" t="str">
        <f>VLOOKUP(F5094,辅助信息!A:B,2,FALSE)</f>
        <v>盘螺</v>
      </c>
      <c r="F5094" s="40" t="s">
        <v>41</v>
      </c>
      <c r="G5094" s="36">
        <v>18</v>
      </c>
      <c r="H5094" s="146"/>
      <c r="I5094" s="39" t="str">
        <f>VLOOKUP(B5094,辅助信息!E:I,3,FALSE)</f>
        <v>(五冶建设龙泉驿一医院配套建设工程)成都市龙泉驿区董朗路69号龙泉驿一医院5号门</v>
      </c>
      <c r="J5094" s="40" t="str">
        <f>VLOOKUP(B5094,辅助信息!E:I,4,FALSE)</f>
        <v>孙敏</v>
      </c>
      <c r="K5094" s="40">
        <f>VLOOKUP(J5094,辅助信息!H:I,2,FALSE)</f>
        <v>13617695006</v>
      </c>
      <c r="L5094" s="109" t="str">
        <f>VLOOKUP(B5094,辅助信息!E:J,6,FALSE)</f>
        <v>联系实际收货人（孙敏13617695006）五冶建设送货单,6份材质书,锈货不收，装货前联系收货人核实到场规格,没提前告知进场规格现场不给予接收</v>
      </c>
      <c r="M5094" s="91">
        <v>45960</v>
      </c>
      <c r="O5094" s="62">
        <f ca="1" t="shared" si="242"/>
        <v>0</v>
      </c>
      <c r="P5094" s="62">
        <f ca="1" t="shared" si="243"/>
        <v>0</v>
      </c>
      <c r="Q5094" s="29" t="str">
        <f>VLOOKUP(B5094,辅助信息!E:M,9,FALSE)</f>
        <v>ZTWM-CDGS-XS-2025-0073-五冶天府-成都怡心湖片区及龙泉驿医院等项目</v>
      </c>
      <c r="R5094" s="29" t="str">
        <f>_xlfn._xlws.FILTER(辅助信息!D:D,辅助信息!E:E=B5094)</f>
        <v>五冶建设龙泉驿一医院配套建设工程</v>
      </c>
    </row>
    <row r="5095" spans="2:18">
      <c r="B5095" s="135" t="s">
        <v>215</v>
      </c>
      <c r="C5095" s="70">
        <v>45960</v>
      </c>
      <c r="D5095" s="40" t="str">
        <f>VLOOKUP(B5095,辅助信息!E:K,7,FALSE)</f>
        <v>JWDDCD2025102100486</v>
      </c>
      <c r="E5095" s="40" t="str">
        <f>VLOOKUP(F5095,辅助信息!A:B,2,FALSE)</f>
        <v>盘螺</v>
      </c>
      <c r="F5095" s="40" t="s">
        <v>26</v>
      </c>
      <c r="G5095" s="36">
        <v>6</v>
      </c>
      <c r="H5095" s="146"/>
      <c r="I5095" s="39" t="str">
        <f>VLOOKUP(B5095,辅助信息!E:I,3,FALSE)</f>
        <v>(五冶建设龙泉驿一医院配套建设工程)成都市龙泉驿区董朗路69号龙泉驿一医院5号门</v>
      </c>
      <c r="J5095" s="40" t="str">
        <f>VLOOKUP(B5095,辅助信息!E:I,4,FALSE)</f>
        <v>孙敏</v>
      </c>
      <c r="K5095" s="40">
        <f>VLOOKUP(J5095,辅助信息!H:I,2,FALSE)</f>
        <v>13617695006</v>
      </c>
      <c r="L5095" s="109" t="str">
        <f>VLOOKUP(B5095,辅助信息!E:J,6,FALSE)</f>
        <v>联系实际收货人（孙敏13617695006）五冶建设送货单,6份材质书,锈货不收，装货前联系收货人核实到场规格,没提前告知进场规格现场不给予接收</v>
      </c>
      <c r="M5095" s="91">
        <v>45960</v>
      </c>
      <c r="O5095" s="62">
        <f ca="1" t="shared" si="242"/>
        <v>0</v>
      </c>
      <c r="P5095" s="62">
        <f ca="1" t="shared" si="243"/>
        <v>0</v>
      </c>
      <c r="Q5095" s="29" t="str">
        <f>VLOOKUP(B5095,辅助信息!E:M,9,FALSE)</f>
        <v>ZTWM-CDGS-XS-2025-0073-五冶天府-成都怡心湖片区及龙泉驿医院等项目</v>
      </c>
      <c r="R5095" s="29" t="str">
        <f>_xlfn._xlws.FILTER(辅助信息!D:D,辅助信息!E:E=B5095)</f>
        <v>五冶建设龙泉驿一医院配套建设工程</v>
      </c>
    </row>
    <row r="5096" spans="2:18">
      <c r="B5096" s="135" t="s">
        <v>215</v>
      </c>
      <c r="C5096" s="70">
        <v>45960</v>
      </c>
      <c r="D5096" s="40" t="str">
        <f>VLOOKUP(B5096,辅助信息!E:K,7,FALSE)</f>
        <v>JWDDCD2025102100486</v>
      </c>
      <c r="E5096" s="40" t="str">
        <f>VLOOKUP(F5096,辅助信息!A:B,2,FALSE)</f>
        <v>螺纹钢</v>
      </c>
      <c r="F5096" s="40" t="s">
        <v>27</v>
      </c>
      <c r="G5096" s="36">
        <v>3</v>
      </c>
      <c r="H5096" s="146"/>
      <c r="I5096" s="39" t="str">
        <f>VLOOKUP(B5096,辅助信息!E:I,3,FALSE)</f>
        <v>(五冶建设龙泉驿一医院配套建设工程)成都市龙泉驿区董朗路69号龙泉驿一医院5号门</v>
      </c>
      <c r="J5096" s="40" t="str">
        <f>VLOOKUP(B5096,辅助信息!E:I,4,FALSE)</f>
        <v>孙敏</v>
      </c>
      <c r="K5096" s="40">
        <f>VLOOKUP(J5096,辅助信息!H:I,2,FALSE)</f>
        <v>13617695006</v>
      </c>
      <c r="L5096" s="109" t="str">
        <f>VLOOKUP(B5096,辅助信息!E:J,6,FALSE)</f>
        <v>联系实际收货人（孙敏13617695006）五冶建设送货单,6份材质书,锈货不收，装货前联系收货人核实到场规格,没提前告知进场规格现场不给予接收</v>
      </c>
      <c r="M5096" s="91">
        <v>45960</v>
      </c>
      <c r="O5096" s="62">
        <f ca="1" t="shared" si="242"/>
        <v>0</v>
      </c>
      <c r="P5096" s="62">
        <f ca="1" t="shared" si="243"/>
        <v>0</v>
      </c>
      <c r="Q5096" s="29" t="str">
        <f>VLOOKUP(B5096,辅助信息!E:M,9,FALSE)</f>
        <v>ZTWM-CDGS-XS-2025-0073-五冶天府-成都怡心湖片区及龙泉驿医院等项目</v>
      </c>
      <c r="R5096" s="29" t="str">
        <f>_xlfn._xlws.FILTER(辅助信息!D:D,辅助信息!E:E=B5096)</f>
        <v>五冶建设龙泉驿一医院配套建设工程</v>
      </c>
    </row>
    <row r="5097" spans="2:18">
      <c r="B5097" s="135" t="s">
        <v>215</v>
      </c>
      <c r="C5097" s="70">
        <v>45960</v>
      </c>
      <c r="D5097" s="40" t="str">
        <f>VLOOKUP(B5097,辅助信息!E:K,7,FALSE)</f>
        <v>JWDDCD2025102100486</v>
      </c>
      <c r="E5097" s="40" t="str">
        <f>VLOOKUP(F5097,辅助信息!A:B,2,FALSE)</f>
        <v>螺纹钢</v>
      </c>
      <c r="F5097" s="40" t="s">
        <v>19</v>
      </c>
      <c r="G5097" s="36">
        <v>3</v>
      </c>
      <c r="H5097" s="146"/>
      <c r="I5097" s="39" t="str">
        <f>VLOOKUP(B5097,辅助信息!E:I,3,FALSE)</f>
        <v>(五冶建设龙泉驿一医院配套建设工程)成都市龙泉驿区董朗路69号龙泉驿一医院5号门</v>
      </c>
      <c r="J5097" s="40" t="str">
        <f>VLOOKUP(B5097,辅助信息!E:I,4,FALSE)</f>
        <v>孙敏</v>
      </c>
      <c r="K5097" s="40">
        <f>VLOOKUP(J5097,辅助信息!H:I,2,FALSE)</f>
        <v>13617695006</v>
      </c>
      <c r="L5097" s="109" t="str">
        <f>VLOOKUP(B5097,辅助信息!E:J,6,FALSE)</f>
        <v>联系实际收货人（孙敏13617695006）五冶建设送货单,6份材质书,锈货不收，装货前联系收货人核实到场规格,没提前告知进场规格现场不给予接收</v>
      </c>
      <c r="M5097" s="91">
        <v>45960</v>
      </c>
      <c r="O5097" s="62">
        <f ca="1" t="shared" si="242"/>
        <v>0</v>
      </c>
      <c r="P5097" s="62">
        <f ca="1" t="shared" si="243"/>
        <v>0</v>
      </c>
      <c r="Q5097" s="29" t="str">
        <f>VLOOKUP(B5097,辅助信息!E:M,9,FALSE)</f>
        <v>ZTWM-CDGS-XS-2025-0073-五冶天府-成都怡心湖片区及龙泉驿医院等项目</v>
      </c>
      <c r="R5097" s="29" t="str">
        <f>_xlfn._xlws.FILTER(辅助信息!D:D,辅助信息!E:E=B5097)</f>
        <v>五冶建设龙泉驿一医院配套建设工程</v>
      </c>
    </row>
    <row r="5098" spans="2:18">
      <c r="B5098" s="135" t="s">
        <v>215</v>
      </c>
      <c r="C5098" s="70">
        <v>45960</v>
      </c>
      <c r="D5098" s="40" t="str">
        <f>VLOOKUP(B5098,辅助信息!E:K,7,FALSE)</f>
        <v>JWDDCD2025102100486</v>
      </c>
      <c r="E5098" s="40" t="str">
        <f>VLOOKUP(F5098,辅助信息!A:B,2,FALSE)</f>
        <v>螺纹钢</v>
      </c>
      <c r="F5098" s="40" t="s">
        <v>32</v>
      </c>
      <c r="G5098" s="36">
        <v>3</v>
      </c>
      <c r="H5098" s="146"/>
      <c r="I5098" s="39" t="str">
        <f>VLOOKUP(B5098,辅助信息!E:I,3,FALSE)</f>
        <v>(五冶建设龙泉驿一医院配套建设工程)成都市龙泉驿区董朗路69号龙泉驿一医院5号门</v>
      </c>
      <c r="J5098" s="40" t="str">
        <f>VLOOKUP(B5098,辅助信息!E:I,4,FALSE)</f>
        <v>孙敏</v>
      </c>
      <c r="K5098" s="40">
        <f>VLOOKUP(J5098,辅助信息!H:I,2,FALSE)</f>
        <v>13617695006</v>
      </c>
      <c r="L5098" s="109" t="str">
        <f>VLOOKUP(B5098,辅助信息!E:J,6,FALSE)</f>
        <v>联系实际收货人（孙敏13617695006）五冶建设送货单,6份材质书,锈货不收，装货前联系收货人核实到场规格,没提前告知进场规格现场不给予接收</v>
      </c>
      <c r="M5098" s="91">
        <v>45960</v>
      </c>
      <c r="O5098" s="62">
        <f ca="1" t="shared" si="242"/>
        <v>0</v>
      </c>
      <c r="P5098" s="62">
        <f ca="1" t="shared" si="243"/>
        <v>0</v>
      </c>
      <c r="Q5098" s="29" t="str">
        <f>VLOOKUP(B5098,辅助信息!E:M,9,FALSE)</f>
        <v>ZTWM-CDGS-XS-2025-0073-五冶天府-成都怡心湖片区及龙泉驿医院等项目</v>
      </c>
      <c r="R5098" s="29" t="str">
        <f>_xlfn._xlws.FILTER(辅助信息!D:D,辅助信息!E:E=B5098)</f>
        <v>五冶建设龙泉驿一医院配套建设工程</v>
      </c>
    </row>
    <row r="5099" spans="2:18">
      <c r="B5099" s="135" t="s">
        <v>215</v>
      </c>
      <c r="C5099" s="70">
        <v>45960</v>
      </c>
      <c r="D5099" s="40" t="str">
        <f>VLOOKUP(B5099,辅助信息!E:K,7,FALSE)</f>
        <v>JWDDCD2025102100486</v>
      </c>
      <c r="E5099" s="40" t="str">
        <f>VLOOKUP(F5099,辅助信息!A:B,2,FALSE)</f>
        <v>螺纹钢</v>
      </c>
      <c r="F5099" s="40" t="s">
        <v>82</v>
      </c>
      <c r="G5099" s="36">
        <v>3</v>
      </c>
      <c r="H5099" s="146"/>
      <c r="I5099" s="39" t="str">
        <f>VLOOKUP(B5099,辅助信息!E:I,3,FALSE)</f>
        <v>(五冶建设龙泉驿一医院配套建设工程)成都市龙泉驿区董朗路69号龙泉驿一医院5号门</v>
      </c>
      <c r="J5099" s="40" t="str">
        <f>VLOOKUP(B5099,辅助信息!E:I,4,FALSE)</f>
        <v>孙敏</v>
      </c>
      <c r="K5099" s="40">
        <f>VLOOKUP(J5099,辅助信息!H:I,2,FALSE)</f>
        <v>13617695006</v>
      </c>
      <c r="L5099" s="109" t="str">
        <f>VLOOKUP(B5099,辅助信息!E:J,6,FALSE)</f>
        <v>联系实际收货人（孙敏13617695006）五冶建设送货单,6份材质书,锈货不收，装货前联系收货人核实到场规格,没提前告知进场规格现场不给予接收</v>
      </c>
      <c r="M5099" s="91">
        <v>45960</v>
      </c>
      <c r="O5099" s="62">
        <f ca="1" t="shared" si="242"/>
        <v>0</v>
      </c>
      <c r="P5099" s="62">
        <f ca="1" t="shared" si="243"/>
        <v>0</v>
      </c>
      <c r="Q5099" s="29" t="str">
        <f>VLOOKUP(B5099,辅助信息!E:M,9,FALSE)</f>
        <v>ZTWM-CDGS-XS-2025-0073-五冶天府-成都怡心湖片区及龙泉驿医院等项目</v>
      </c>
      <c r="R5099" s="29" t="str">
        <f>_xlfn._xlws.FILTER(辅助信息!D:D,辅助信息!E:E=B5099)</f>
        <v>五冶建设龙泉驿一医院配套建设工程</v>
      </c>
    </row>
    <row r="5100" spans="2:18">
      <c r="B5100" s="135" t="s">
        <v>215</v>
      </c>
      <c r="C5100" s="70">
        <v>45960</v>
      </c>
      <c r="D5100" s="40" t="str">
        <f>VLOOKUP(B5100,辅助信息!E:K,7,FALSE)</f>
        <v>JWDDCD2025102100486</v>
      </c>
      <c r="E5100" s="40" t="str">
        <f>VLOOKUP(F5100,辅助信息!A:B,2,FALSE)</f>
        <v>螺纹钢</v>
      </c>
      <c r="F5100" s="40" t="s">
        <v>21</v>
      </c>
      <c r="G5100" s="36">
        <v>3</v>
      </c>
      <c r="H5100" s="146"/>
      <c r="I5100" s="39" t="str">
        <f>VLOOKUP(B5100,辅助信息!E:I,3,FALSE)</f>
        <v>(五冶建设龙泉驿一医院配套建设工程)成都市龙泉驿区董朗路69号龙泉驿一医院5号门</v>
      </c>
      <c r="J5100" s="40" t="str">
        <f>VLOOKUP(B5100,辅助信息!E:I,4,FALSE)</f>
        <v>孙敏</v>
      </c>
      <c r="K5100" s="40">
        <f>VLOOKUP(J5100,辅助信息!H:I,2,FALSE)</f>
        <v>13617695006</v>
      </c>
      <c r="L5100" s="109" t="str">
        <f>VLOOKUP(B5100,辅助信息!E:J,6,FALSE)</f>
        <v>联系实际收货人（孙敏13617695006）五冶建设送货单,6份材质书,锈货不收，装货前联系收货人核实到场规格,没提前告知进场规格现场不给予接收</v>
      </c>
      <c r="M5100" s="91">
        <v>45960</v>
      </c>
      <c r="O5100" s="62">
        <f ca="1" t="shared" si="242"/>
        <v>0</v>
      </c>
      <c r="P5100" s="62">
        <f ca="1" t="shared" si="243"/>
        <v>0</v>
      </c>
      <c r="Q5100" s="29" t="str">
        <f>VLOOKUP(B5100,辅助信息!E:M,9,FALSE)</f>
        <v>ZTWM-CDGS-XS-2025-0073-五冶天府-成都怡心湖片区及龙泉驿医院等项目</v>
      </c>
      <c r="R5100" s="29" t="str">
        <f>_xlfn._xlws.FILTER(辅助信息!D:D,辅助信息!E:E=B5100)</f>
        <v>五冶建设龙泉驿一医院配套建设工程</v>
      </c>
    </row>
    <row r="5101" spans="2:18">
      <c r="B5101" s="135" t="s">
        <v>215</v>
      </c>
      <c r="C5101" s="70">
        <v>45960</v>
      </c>
      <c r="D5101" s="40" t="str">
        <f>VLOOKUP(B5101,辅助信息!E:K,7,FALSE)</f>
        <v>JWDDCD2025102100486</v>
      </c>
      <c r="E5101" s="40" t="str">
        <f>VLOOKUP(F5101,辅助信息!A:B,2,FALSE)</f>
        <v>螺纹钢</v>
      </c>
      <c r="F5101" s="40" t="s">
        <v>58</v>
      </c>
      <c r="G5101" s="36">
        <v>12</v>
      </c>
      <c r="H5101" s="146"/>
      <c r="I5101" s="39" t="str">
        <f>VLOOKUP(B5101,辅助信息!E:I,3,FALSE)</f>
        <v>(五冶建设龙泉驿一医院配套建设工程)成都市龙泉驿区董朗路69号龙泉驿一医院5号门</v>
      </c>
      <c r="J5101" s="40" t="str">
        <f>VLOOKUP(B5101,辅助信息!E:I,4,FALSE)</f>
        <v>孙敏</v>
      </c>
      <c r="K5101" s="40">
        <f>VLOOKUP(J5101,辅助信息!H:I,2,FALSE)</f>
        <v>13617695006</v>
      </c>
      <c r="L5101" s="109" t="str">
        <f>VLOOKUP(B5101,辅助信息!E:J,6,FALSE)</f>
        <v>联系实际收货人（孙敏13617695006）五冶建设送货单,6份材质书,锈货不收，装货前联系收货人核实到场规格,没提前告知进场规格现场不给予接收</v>
      </c>
      <c r="M5101" s="91">
        <v>45960</v>
      </c>
      <c r="O5101" s="62">
        <f ca="1" t="shared" si="242"/>
        <v>0</v>
      </c>
      <c r="P5101" s="62">
        <f ca="1" t="shared" si="243"/>
        <v>0</v>
      </c>
      <c r="Q5101" s="29" t="str">
        <f>VLOOKUP(B5101,辅助信息!E:M,9,FALSE)</f>
        <v>ZTWM-CDGS-XS-2025-0073-五冶天府-成都怡心湖片区及龙泉驿医院等项目</v>
      </c>
      <c r="R5101" s="29" t="str">
        <f>_xlfn._xlws.FILTER(辅助信息!D:D,辅助信息!E:E=B5101)</f>
        <v>五冶建设龙泉驿一医院配套建设工程</v>
      </c>
    </row>
    <row r="5102" spans="2:18">
      <c r="B5102" s="135" t="s">
        <v>215</v>
      </c>
      <c r="C5102" s="70">
        <v>45960</v>
      </c>
      <c r="D5102" s="40" t="str">
        <f>VLOOKUP(B5102,辅助信息!E:K,7,FALSE)</f>
        <v>JWDDCD2025102100486</v>
      </c>
      <c r="E5102" s="40" t="str">
        <f>VLOOKUP(F5102,辅助信息!A:B,2,FALSE)</f>
        <v>螺纹钢</v>
      </c>
      <c r="F5102" s="40" t="s">
        <v>46</v>
      </c>
      <c r="G5102" s="36">
        <v>3</v>
      </c>
      <c r="H5102" s="146"/>
      <c r="I5102" s="39" t="str">
        <f>VLOOKUP(B5102,辅助信息!E:I,3,FALSE)</f>
        <v>(五冶建设龙泉驿一医院配套建设工程)成都市龙泉驿区董朗路69号龙泉驿一医院5号门</v>
      </c>
      <c r="J5102" s="40" t="str">
        <f>VLOOKUP(B5102,辅助信息!E:I,4,FALSE)</f>
        <v>孙敏</v>
      </c>
      <c r="K5102" s="40">
        <f>VLOOKUP(J5102,辅助信息!H:I,2,FALSE)</f>
        <v>13617695006</v>
      </c>
      <c r="L5102" s="109" t="str">
        <f>VLOOKUP(B5102,辅助信息!E:J,6,FALSE)</f>
        <v>联系实际收货人（孙敏13617695006）五冶建设送货单,6份材质书,锈货不收，装货前联系收货人核实到场规格,没提前告知进场规格现场不给予接收</v>
      </c>
      <c r="M5102" s="91">
        <v>45960</v>
      </c>
      <c r="O5102" s="62">
        <f ca="1" t="shared" si="242"/>
        <v>0</v>
      </c>
      <c r="P5102" s="62">
        <f ca="1" t="shared" si="243"/>
        <v>0</v>
      </c>
      <c r="Q5102" s="29" t="str">
        <f>VLOOKUP(B5102,辅助信息!E:M,9,FALSE)</f>
        <v>ZTWM-CDGS-XS-2025-0073-五冶天府-成都怡心湖片区及龙泉驿医院等项目</v>
      </c>
      <c r="R5102" s="29" t="str">
        <f>_xlfn._xlws.FILTER(辅助信息!D:D,辅助信息!E:E=B5102)</f>
        <v>五冶建设龙泉驿一医院配套建设工程</v>
      </c>
    </row>
    <row r="5103" spans="2:18">
      <c r="B5103" s="135" t="s">
        <v>215</v>
      </c>
      <c r="C5103" s="70">
        <v>45960</v>
      </c>
      <c r="D5103" s="40" t="str">
        <f>VLOOKUP(B5103,辅助信息!E:K,7,FALSE)</f>
        <v>JWDDCD2025102100486</v>
      </c>
      <c r="E5103" s="40" t="str">
        <f>VLOOKUP(F5103,辅助信息!A:B,2,FALSE)</f>
        <v>螺纹钢</v>
      </c>
      <c r="F5103" s="40" t="s">
        <v>22</v>
      </c>
      <c r="G5103" s="36">
        <v>35</v>
      </c>
      <c r="H5103" s="146"/>
      <c r="I5103" s="39" t="str">
        <f>VLOOKUP(B5103,辅助信息!E:I,3,FALSE)</f>
        <v>(五冶建设龙泉驿一医院配套建设工程)成都市龙泉驿区董朗路69号龙泉驿一医院5号门</v>
      </c>
      <c r="J5103" s="40" t="str">
        <f>VLOOKUP(B5103,辅助信息!E:I,4,FALSE)</f>
        <v>孙敏</v>
      </c>
      <c r="K5103" s="40">
        <f>VLOOKUP(J5103,辅助信息!H:I,2,FALSE)</f>
        <v>13617695006</v>
      </c>
      <c r="L5103" s="109" t="str">
        <f>VLOOKUP(B5103,辅助信息!E:J,6,FALSE)</f>
        <v>联系实际收货人（孙敏13617695006）五冶建设送货单,6份材质书,锈货不收，装货前联系收货人核实到场规格,没提前告知进场规格现场不给予接收</v>
      </c>
      <c r="M5103" s="91">
        <v>45960</v>
      </c>
      <c r="O5103" s="62">
        <f ca="1" t="shared" si="242"/>
        <v>0</v>
      </c>
      <c r="P5103" s="62">
        <f ca="1" t="shared" si="243"/>
        <v>0</v>
      </c>
      <c r="Q5103" s="29" t="str">
        <f>VLOOKUP(B5103,辅助信息!E:M,9,FALSE)</f>
        <v>ZTWM-CDGS-XS-2025-0073-五冶天府-成都怡心湖片区及龙泉驿医院等项目</v>
      </c>
      <c r="R5103" s="29" t="str">
        <f>_xlfn._xlws.FILTER(辅助信息!D:D,辅助信息!E:E=B5103)</f>
        <v>五冶建设龙泉驿一医院配套建设工程</v>
      </c>
    </row>
    <row r="5104" spans="2:18">
      <c r="B5104" s="135" t="s">
        <v>196</v>
      </c>
      <c r="C5104" s="70">
        <v>45960</v>
      </c>
      <c r="D5104" s="40" t="str">
        <f>VLOOKUP(B5104,辅助信息!E:K,7,FALSE)</f>
        <v>JWDDCD2025102100476</v>
      </c>
      <c r="E5104" s="40" t="str">
        <f>VLOOKUP(F5104,辅助信息!A:B,2,FALSE)</f>
        <v>盘螺</v>
      </c>
      <c r="F5104" s="40" t="s">
        <v>40</v>
      </c>
      <c r="G5104" s="36">
        <v>5</v>
      </c>
      <c r="H5104" s="146"/>
      <c r="I5104" s="39" t="str">
        <f>VLOOKUP(B5104,辅助信息!E:I,3,FALSE)</f>
        <v>(五冶建设师大附中外语校新建教学楼工程)四川省成都市成华区大观堰2号(四川师范大学附属中学外国语学校)</v>
      </c>
      <c r="J5104" s="40" t="str">
        <f>VLOOKUP(B5104,辅助信息!E:I,4,FALSE)</f>
        <v>蔡浩</v>
      </c>
      <c r="K5104" s="40">
        <f>VLOOKUP(J5104,辅助信息!H:I,2,FALSE)</f>
        <v>13980880820</v>
      </c>
      <c r="L5104" s="109" t="str">
        <f>VLOOKUP(B5104,辅助信息!E:J,6,FALSE)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4" s="91">
        <v>45960</v>
      </c>
      <c r="O5104" s="62">
        <f ca="1" t="shared" si="242"/>
        <v>0</v>
      </c>
      <c r="P5104" s="62">
        <f ca="1" t="shared" si="243"/>
        <v>0</v>
      </c>
      <c r="Q5104" s="29" t="str">
        <f>VLOOKUP(B5104,辅助信息!E:M,9,FALSE)</f>
        <v>ZTWM-CDGS-XS-2025-0073-五冶天府-成都怡心湖片区及龙泉驿医院等项目</v>
      </c>
      <c r="R5104" s="29" t="str">
        <f>_xlfn._xlws.FILTER(辅助信息!D:D,辅助信息!E:E=B5104)</f>
        <v>五冶建设师大附中外语校新建教学楼工程</v>
      </c>
    </row>
    <row r="5105" spans="2:18">
      <c r="B5105" s="135" t="s">
        <v>196</v>
      </c>
      <c r="C5105" s="70">
        <v>45960</v>
      </c>
      <c r="D5105" s="40" t="str">
        <f>VLOOKUP(B5105,辅助信息!E:K,7,FALSE)</f>
        <v>JWDDCD2025102100476</v>
      </c>
      <c r="E5105" s="40" t="str">
        <f>VLOOKUP(F5105,辅助信息!A:B,2,FALSE)</f>
        <v>盘螺</v>
      </c>
      <c r="F5105" s="40" t="s">
        <v>41</v>
      </c>
      <c r="G5105" s="36">
        <v>5</v>
      </c>
      <c r="H5105" s="146"/>
      <c r="I5105" s="39" t="str">
        <f>VLOOKUP(B5105,辅助信息!E:I,3,FALSE)</f>
        <v>(五冶建设师大附中外语校新建教学楼工程)四川省成都市成华区大观堰2号(四川师范大学附属中学外国语学校)</v>
      </c>
      <c r="J5105" s="40" t="str">
        <f>VLOOKUP(B5105,辅助信息!E:I,4,FALSE)</f>
        <v>蔡浩</v>
      </c>
      <c r="K5105" s="40">
        <f>VLOOKUP(J5105,辅助信息!H:I,2,FALSE)</f>
        <v>13980880820</v>
      </c>
      <c r="L5105" s="109" t="str">
        <f>VLOOKUP(B5105,辅助信息!E:J,6,FALSE)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5" s="91">
        <v>45960</v>
      </c>
      <c r="O5105" s="62">
        <f ca="1" t="shared" si="242"/>
        <v>0</v>
      </c>
      <c r="P5105" s="62">
        <f ca="1" t="shared" si="243"/>
        <v>0</v>
      </c>
      <c r="Q5105" s="29" t="str">
        <f>VLOOKUP(B5105,辅助信息!E:M,9,FALSE)</f>
        <v>ZTWM-CDGS-XS-2025-0073-五冶天府-成都怡心湖片区及龙泉驿医院等项目</v>
      </c>
      <c r="R5105" s="29" t="str">
        <f>_xlfn._xlws.FILTER(辅助信息!D:D,辅助信息!E:E=B5105)</f>
        <v>五冶建设师大附中外语校新建教学楼工程</v>
      </c>
    </row>
    <row r="5106" spans="2:18">
      <c r="B5106" s="135" t="s">
        <v>196</v>
      </c>
      <c r="C5106" s="70">
        <v>45960</v>
      </c>
      <c r="D5106" s="40" t="str">
        <f>VLOOKUP(B5106,辅助信息!E:K,7,FALSE)</f>
        <v>JWDDCD2025102100476</v>
      </c>
      <c r="E5106" s="40" t="str">
        <f>VLOOKUP(F5106,辅助信息!A:B,2,FALSE)</f>
        <v>螺纹钢</v>
      </c>
      <c r="F5106" s="40" t="s">
        <v>21</v>
      </c>
      <c r="G5106" s="36">
        <v>5</v>
      </c>
      <c r="H5106" s="146"/>
      <c r="I5106" s="39" t="str">
        <f>VLOOKUP(B5106,辅助信息!E:I,3,FALSE)</f>
        <v>(五冶建设师大附中外语校新建教学楼工程)四川省成都市成华区大观堰2号(四川师范大学附属中学外国语学校)</v>
      </c>
      <c r="J5106" s="40" t="str">
        <f>VLOOKUP(B5106,辅助信息!E:I,4,FALSE)</f>
        <v>蔡浩</v>
      </c>
      <c r="K5106" s="40">
        <f>VLOOKUP(J5106,辅助信息!H:I,2,FALSE)</f>
        <v>13980880820</v>
      </c>
      <c r="L5106" s="109" t="str">
        <f>VLOOKUP(B5106,辅助信息!E:J,6,FALSE)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6" s="91">
        <v>45960</v>
      </c>
      <c r="O5106" s="62">
        <f ca="1" t="shared" si="242"/>
        <v>0</v>
      </c>
      <c r="P5106" s="62">
        <f ca="1" t="shared" si="243"/>
        <v>0</v>
      </c>
      <c r="Q5106" s="29" t="str">
        <f>VLOOKUP(B5106,辅助信息!E:M,9,FALSE)</f>
        <v>ZTWM-CDGS-XS-2025-0073-五冶天府-成都怡心湖片区及龙泉驿医院等项目</v>
      </c>
      <c r="R5106" s="29" t="str">
        <f>_xlfn._xlws.FILTER(辅助信息!D:D,辅助信息!E:E=B5106)</f>
        <v>五冶建设师大附中外语校新建教学楼工程</v>
      </c>
    </row>
    <row r="5107" spans="2:18">
      <c r="B5107" s="135" t="s">
        <v>196</v>
      </c>
      <c r="C5107" s="70">
        <v>45960</v>
      </c>
      <c r="D5107" s="40" t="str">
        <f>VLOOKUP(B5107,辅助信息!E:K,7,FALSE)</f>
        <v>JWDDCD2025102100476</v>
      </c>
      <c r="E5107" s="40" t="str">
        <f>VLOOKUP(F5107,辅助信息!A:B,2,FALSE)</f>
        <v>螺纹钢</v>
      </c>
      <c r="F5107" s="40" t="s">
        <v>22</v>
      </c>
      <c r="G5107" s="36">
        <v>20</v>
      </c>
      <c r="H5107" s="146"/>
      <c r="I5107" s="39" t="str">
        <f>VLOOKUP(B5107,辅助信息!E:I,3,FALSE)</f>
        <v>(五冶建设师大附中外语校新建教学楼工程)四川省成都市成华区大观堰2号(四川师范大学附属中学外国语学校)</v>
      </c>
      <c r="J5107" s="40" t="str">
        <f>VLOOKUP(B5107,辅助信息!E:I,4,FALSE)</f>
        <v>蔡浩</v>
      </c>
      <c r="K5107" s="40">
        <f>VLOOKUP(J5107,辅助信息!H:I,2,FALSE)</f>
        <v>13980880820</v>
      </c>
      <c r="L5107" s="109" t="str">
        <f>VLOOKUP(B5107,辅助信息!E:J,6,FALSE)</f>
        <v>联系实际收货人（蔡浩13980880820）五冶建设送货单,6份材质书（司机拍照资料份数，该项目经常掉材质书和吊牌谎话连篇）,锈货不收，装货前联系收货人核实到场规格,没提前告知进场规格现场不给予接收</v>
      </c>
      <c r="M5107" s="91">
        <v>45960</v>
      </c>
      <c r="O5107" s="62">
        <f ca="1" t="shared" si="242"/>
        <v>0</v>
      </c>
      <c r="P5107" s="62">
        <f ca="1" t="shared" si="243"/>
        <v>0</v>
      </c>
      <c r="Q5107" s="29" t="str">
        <f>VLOOKUP(B5107,辅助信息!E:M,9,FALSE)</f>
        <v>ZTWM-CDGS-XS-2025-0073-五冶天府-成都怡心湖片区及龙泉驿医院等项目</v>
      </c>
      <c r="R5107" s="29" t="str">
        <f>_xlfn._xlws.FILTER(辅助信息!D:D,辅助信息!E:E=B5107)</f>
        <v>五冶建设师大附中外语校新建教学楼工程</v>
      </c>
    </row>
  </sheetData>
  <protectedRanges>
    <protectedRange sqref="M3348:M3353" name="区域1"/>
  </protectedRanges>
  <autoFilter ref="A1:Q5107">
    <filterColumn colId="2">
      <filters>
        <dateGroupItem year="2025" month="10" day="30"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D5099">
    <cfRule type="expression" dxfId="4" priority="9226">
      <formula>AND(NOT(HasFormula(XFD5101)),XFD5101&lt;&gt;"")</formula>
    </cfRule>
  </conditionalFormatting>
  <conditionalFormatting sqref="E5099">
    <cfRule type="expression" dxfId="4" priority="9227">
      <formula>AND(NOT(HasFormula(A5101)),A5101&lt;&gt;"")</formula>
    </cfRule>
  </conditionalFormatting>
  <conditionalFormatting sqref="H5099">
    <cfRule type="expression" dxfId="4" priority="9224">
      <formula>AND(NOT(HasFormula(D5101)),D5101&lt;&gt;"")</formula>
    </cfRule>
    <cfRule type="expression" dxfId="3" priority="9225">
      <formula>AND(NOT(HasFormula(XFD5099)),XFD5099&lt;&gt;"")</formula>
    </cfRule>
  </conditionalFormatting>
  <conditionalFormatting sqref="I5099:L5099">
    <cfRule type="expression" dxfId="4" priority="9228">
      <formula>AND(NOT(HasFormula(E5101)),E5101&lt;&gt;"")</formula>
    </cfRule>
    <cfRule type="expression" dxfId="3" priority="9229">
      <formula>AND(NOT(HasFormula(A5099)),A5099&lt;&gt;"")</formula>
    </cfRule>
  </conditionalFormatting>
  <conditionalFormatting sqref="D5103">
    <cfRule type="expression" dxfId="4" priority="9232">
      <formula>AND(NOT(HasFormula(#REF!)),#REF!&lt;&gt;"")</formula>
    </cfRule>
  </conditionalFormatting>
  <conditionalFormatting sqref="E5103">
    <cfRule type="expression" dxfId="4" priority="9233">
      <formula>AND(NOT(HasFormula(#REF!)),#REF!&lt;&gt;"")</formula>
    </cfRule>
  </conditionalFormatting>
  <conditionalFormatting sqref="H5103">
    <cfRule type="expression" dxfId="4" priority="9230">
      <formula>AND(NOT(HasFormula(#REF!)),#REF!&lt;&gt;"")</formula>
    </cfRule>
    <cfRule type="expression" dxfId="3" priority="9231">
      <formula>AND(NOT(HasFormula(XFD5103)),XFD5103&lt;&gt;"")</formula>
    </cfRule>
  </conditionalFormatting>
  <conditionalFormatting sqref="I5103:L5103">
    <cfRule type="expression" dxfId="4" priority="9234">
      <formula>AND(NOT(HasFormula(#REF!)),#REF!&lt;&gt;"")</formula>
    </cfRule>
    <cfRule type="expression" dxfId="3" priority="9235">
      <formula>AND(NOT(HasFormula(A5103)),A5103&lt;&gt;"")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D5097:D5098">
    <cfRule type="expression" dxfId="4" priority="9236">
      <formula>AND(NOT(HasFormula(XFD5100)),XFD5100&lt;&gt;"")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E5097:E5098">
    <cfRule type="expression" dxfId="4" priority="9237">
      <formula>AND(NOT(HasFormula(A5100)),A5100&lt;&gt;"")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5097:H5098">
    <cfRule type="expression" dxfId="4" priority="9238">
      <formula>AND(NOT(HasFormula(D5100)),D5100&lt;&gt;"")</formula>
    </cfRule>
    <cfRule type="expression" dxfId="3" priority="9239">
      <formula>AND(NOT(HasFormula(XFD5097)),XFD5097&lt;&gt;"")</formula>
    </cfRule>
  </conditionalFormatting>
  <conditionalFormatting sqref="H1047528:H1048576">
    <cfRule type="expression" dxfId="4" priority="7701">
      <formula>AND(NOT(HasFormula(D1)),D1&lt;&gt;"")</formula>
    </cfRule>
    <cfRule type="expression" dxfId="3" priority="7702">
      <formula>AND(NOT(HasFormula(XFD1047528)),XFD1047528&lt;&gt;"")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5096 H5100:H5102 H5104:H1047527">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1">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5096 D5100:D5102 D5104:D1047521">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5096 E5100:E5102 E5104:E1047521">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5096 I5100:L5102 I5104:L1047527">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I5097:L5098">
    <cfRule type="expression" dxfId="4" priority="9240">
      <formula>AND(NOT(HasFormula(E5100)),E5100&lt;&gt;"")</formula>
    </cfRule>
    <cfRule type="expression" dxfId="3" priority="9241">
      <formula>AND(NOT(HasFormula(A5097)),A5097&lt;&gt;"")</formula>
    </cfRule>
  </conditionalFormatting>
  <conditionalFormatting sqref="D1047522:E1048576">
    <cfRule type="expression" dxfId="4" priority="7661">
      <formula>AND(NOT(HasFormula(XFD1)),XFD1&lt;&gt;"")</formula>
    </cfRule>
    <cfRule type="expression" dxfId="3" priority="7662">
      <formula>AND(NOT(HasFormula(XEZ1047522)),XEZ1047522&lt;&gt;"")</formula>
    </cfRule>
  </conditionalFormatting>
  <conditionalFormatting sqref="I1047528:L1048576">
    <cfRule type="expression" dxfId="4" priority="7763">
      <formula>AND(NOT(HasFormula(E1)),E1&lt;&gt;"")</formula>
    </cfRule>
    <cfRule type="expression" dxfId="3" priority="7764">
      <formula>AND(NOT(HasFormula(A1047528)),A1047528&lt;&gt;"")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5098 J509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5097 J5100:J5103 J5104: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5098 F5099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5097 F5100:F5103 F5104: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2" workbookViewId="0">
      <pane xSplit="2" topLeftCell="C1" activePane="topRight" state="frozen"/>
      <selection/>
      <selection pane="topRight" activeCell="E56" sqref="E5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211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211</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405</v>
      </c>
      <c r="E62" s="39" t="s">
        <v>224</v>
      </c>
      <c r="F62" s="40" t="s">
        <v>406</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407</v>
      </c>
      <c r="I62" s="40">
        <v>13540231225</v>
      </c>
      <c r="J62" s="55"/>
      <c r="K62" s="52" t="s">
        <v>408</v>
      </c>
      <c r="L62" s="54"/>
      <c r="M62" s="39" t="s">
        <v>409</v>
      </c>
    </row>
    <row r="63" s="25" customFormat="1" spans="1:13">
      <c r="A63" s="26"/>
      <c r="B63" s="26"/>
      <c r="C63" s="27"/>
      <c r="D63" s="39" t="s">
        <v>405</v>
      </c>
      <c r="E63" s="39" t="s">
        <v>228</v>
      </c>
      <c r="F63" s="40" t="s">
        <v>406</v>
      </c>
      <c r="G63" s="39" t="str">
        <f t="shared" si="2"/>
        <v>(五冶钢构龙泉东洪片区70亩住宅、商业及配套工程项目二标段)成都市龙泉驿外东洪路地铁2号线惠王陵地铁C口</v>
      </c>
      <c r="H63" s="40" t="s">
        <v>410</v>
      </c>
      <c r="I63" s="40">
        <v>15014331252</v>
      </c>
      <c r="J63" s="55"/>
      <c r="K63" s="52" t="s">
        <v>411</v>
      </c>
      <c r="L63" s="54"/>
      <c r="M63" s="39" t="s">
        <v>409</v>
      </c>
    </row>
    <row r="64" s="25" customFormat="1" spans="1:13">
      <c r="A64" s="26"/>
      <c r="B64" s="26"/>
      <c r="C64" s="27"/>
      <c r="D64" s="39" t="s">
        <v>405</v>
      </c>
      <c r="E64" s="39" t="s">
        <v>240</v>
      </c>
      <c r="F64" s="40" t="s">
        <v>406</v>
      </c>
      <c r="G64" s="39" t="str">
        <f t="shared" si="2"/>
        <v>(五冶钢构龙泉东洪片区70亩住宅、商业及配套工程项目三标段)成都市龙泉驿外东洪路地铁2号线惠王陵地铁C口</v>
      </c>
      <c r="H64" s="40" t="s">
        <v>410</v>
      </c>
      <c r="I64" s="40">
        <v>15014331252</v>
      </c>
      <c r="J64" s="55"/>
      <c r="K64" s="52" t="s">
        <v>412</v>
      </c>
      <c r="L64" s="54"/>
      <c r="M64" s="39" t="s">
        <v>409</v>
      </c>
    </row>
    <row r="65" s="25" customFormat="1" spans="1:13">
      <c r="A65" s="26"/>
      <c r="B65" s="26"/>
      <c r="C65" s="27"/>
      <c r="D65" s="39" t="s">
        <v>405</v>
      </c>
      <c r="E65" s="39" t="s">
        <v>225</v>
      </c>
      <c r="F65" s="40" t="s">
        <v>406</v>
      </c>
      <c r="G65" s="39" t="str">
        <f t="shared" si="2"/>
        <v>(五冶钢构龙泉东洪片区85亩住宅、商业及配套工程项目一标段)成都市龙泉驿外东洪路地铁2号线惠王陵地铁C口</v>
      </c>
      <c r="H65" s="40" t="s">
        <v>413</v>
      </c>
      <c r="I65" s="40">
        <v>18599951655</v>
      </c>
      <c r="J65" s="55"/>
      <c r="K65" s="52" t="s">
        <v>414</v>
      </c>
      <c r="L65" s="54"/>
      <c r="M65" s="39" t="s">
        <v>409</v>
      </c>
    </row>
    <row r="66" s="25" customFormat="1" spans="1:13">
      <c r="A66" s="26"/>
      <c r="B66" s="26"/>
      <c r="C66" s="27"/>
      <c r="D66" s="39" t="s">
        <v>405</v>
      </c>
      <c r="E66" s="39" t="s">
        <v>226</v>
      </c>
      <c r="F66" s="40" t="s">
        <v>406</v>
      </c>
      <c r="G66" s="39" t="str">
        <f t="shared" si="2"/>
        <v>(五冶钢构龙泉东洪片区85亩住宅、商业及配套工程项目二标段)成都市龙泉驿外东洪路地铁2号线惠王陵地铁C口</v>
      </c>
      <c r="H66" s="40" t="s">
        <v>415</v>
      </c>
      <c r="I66" s="40">
        <v>18381013849</v>
      </c>
      <c r="J66" s="55"/>
      <c r="K66" s="52" t="s">
        <v>416</v>
      </c>
      <c r="L66" s="54"/>
      <c r="M66" s="39" t="s">
        <v>409</v>
      </c>
    </row>
    <row r="67" s="25" customFormat="1" spans="1:13">
      <c r="A67" s="26"/>
      <c r="B67" s="26"/>
      <c r="C67" s="27"/>
      <c r="D67" s="39" t="s">
        <v>405</v>
      </c>
      <c r="E67" s="39" t="s">
        <v>229</v>
      </c>
      <c r="F67" s="40" t="s">
        <v>406</v>
      </c>
      <c r="G67" s="39" t="str">
        <f t="shared" si="2"/>
        <v>(五冶钢构龙泉东洪片区85亩住宅、商业及配套工程项目三标段)成都市龙泉驿外东洪路地铁2号线惠王陵地铁C口</v>
      </c>
      <c r="H67" s="40" t="s">
        <v>417</v>
      </c>
      <c r="I67" s="40">
        <v>13889142392</v>
      </c>
      <c r="J67" s="55"/>
      <c r="K67" s="52" t="s">
        <v>418</v>
      </c>
      <c r="L67" s="54"/>
      <c r="M67" s="39" t="s">
        <v>409</v>
      </c>
    </row>
    <row r="68" s="25" customFormat="1" spans="1:13">
      <c r="A68" s="26"/>
      <c r="B68" s="26"/>
      <c r="C68" s="27"/>
      <c r="D68" s="46" t="s">
        <v>419</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420</v>
      </c>
      <c r="I68" s="40">
        <v>18228076992</v>
      </c>
      <c r="J68" s="51" t="s">
        <v>421</v>
      </c>
      <c r="K68" s="52" t="s">
        <v>422</v>
      </c>
      <c r="L68" s="54"/>
      <c r="M68" s="39" t="s">
        <v>423</v>
      </c>
    </row>
    <row r="69" s="25" customFormat="1" spans="1:13">
      <c r="A69" s="26"/>
      <c r="B69" s="26"/>
      <c r="C69" s="27"/>
      <c r="D69" s="46" t="s">
        <v>419</v>
      </c>
      <c r="E69" s="39" t="s">
        <v>204</v>
      </c>
      <c r="F69" s="40" t="s">
        <v>401</v>
      </c>
      <c r="G69" s="39" t="str">
        <f>"("&amp;E69&amp;")"&amp;"四川省达州市达川区达州南站"</f>
        <v>(武汉电气化局成达万高铁强电项目-达州主城区-达州南站)四川省达州市达川区达州南站</v>
      </c>
      <c r="H69" s="40" t="s">
        <v>424</v>
      </c>
      <c r="I69" s="40">
        <v>18782679099</v>
      </c>
      <c r="J69" s="51" t="s">
        <v>421</v>
      </c>
      <c r="K69" s="52" t="s">
        <v>422</v>
      </c>
      <c r="L69" s="54"/>
      <c r="M69" s="39" t="s">
        <v>423</v>
      </c>
    </row>
    <row r="70" s="25" customFormat="1" spans="1:13">
      <c r="A70" s="26"/>
      <c r="B70" s="26"/>
      <c r="C70" s="27"/>
      <c r="D70" s="46" t="s">
        <v>419</v>
      </c>
      <c r="E70" s="39" t="s">
        <v>425</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420</v>
      </c>
      <c r="I70" s="40">
        <v>18228076992</v>
      </c>
      <c r="J70" s="51" t="s">
        <v>421</v>
      </c>
      <c r="K70" s="52" t="s">
        <v>422</v>
      </c>
      <c r="L70" s="54"/>
      <c r="M70" s="39" t="s">
        <v>423</v>
      </c>
    </row>
    <row r="71" s="25" customFormat="1" spans="1:13">
      <c r="A71" s="26"/>
      <c r="B71" s="26"/>
      <c r="C71" s="27"/>
      <c r="D71" s="46" t="s">
        <v>419</v>
      </c>
      <c r="E71" s="39" t="s">
        <v>176</v>
      </c>
      <c r="F71" s="40" t="s">
        <v>401</v>
      </c>
      <c r="G71" s="39" t="str">
        <f>"("&amp;E71&amp;")"&amp;"四川省达州市渠县渠北镇雷家湾渠县北站旁"</f>
        <v>(武汉电气化局成达万高铁强电项目-渠县)四川省达州市渠县渠北镇雷家湾渠县北站旁</v>
      </c>
      <c r="H71" s="40" t="s">
        <v>426</v>
      </c>
      <c r="I71" s="40">
        <v>18779627939</v>
      </c>
      <c r="J71" s="51" t="s">
        <v>421</v>
      </c>
      <c r="K71" s="52" t="s">
        <v>422</v>
      </c>
      <c r="L71" s="54"/>
      <c r="M71" s="39" t="s">
        <v>423</v>
      </c>
    </row>
    <row r="72" s="25" customFormat="1" spans="1:13">
      <c r="A72" s="26"/>
      <c r="B72" s="26"/>
      <c r="C72" s="27"/>
      <c r="D72" s="46" t="s">
        <v>419</v>
      </c>
      <c r="E72" s="39" t="s">
        <v>427</v>
      </c>
      <c r="F72" s="40" t="s">
        <v>401</v>
      </c>
      <c r="G72" s="39"/>
      <c r="H72" s="40"/>
      <c r="I72" s="40"/>
      <c r="J72" s="51" t="s">
        <v>421</v>
      </c>
      <c r="K72" s="52" t="s">
        <v>422</v>
      </c>
      <c r="L72" s="54"/>
      <c r="M72" s="39" t="s">
        <v>423</v>
      </c>
    </row>
    <row r="73" s="25" customFormat="1" spans="1:13">
      <c r="A73" s="26"/>
      <c r="B73" s="26"/>
      <c r="C73" s="27"/>
      <c r="D73" s="46" t="s">
        <v>419</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428</v>
      </c>
      <c r="I73" s="40">
        <v>18381485052</v>
      </c>
      <c r="J73" s="51" t="s">
        <v>421</v>
      </c>
      <c r="K73" s="52" t="s">
        <v>422</v>
      </c>
      <c r="L73" s="54"/>
      <c r="M73" s="39" t="s">
        <v>423</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429</v>
      </c>
      <c r="I74" s="40">
        <v>18883488177</v>
      </c>
      <c r="J74" s="51" t="s">
        <v>430</v>
      </c>
      <c r="K74" s="52" t="s">
        <v>431</v>
      </c>
      <c r="L74" s="54"/>
      <c r="M74" s="39" t="s">
        <v>432</v>
      </c>
    </row>
    <row r="75" s="25" customFormat="1" spans="1:13">
      <c r="A75" s="26"/>
      <c r="B75" s="26"/>
      <c r="C75" s="27"/>
      <c r="D75" s="39" t="s">
        <v>433</v>
      </c>
      <c r="E75" s="39" t="s">
        <v>187</v>
      </c>
      <c r="F75" s="40" t="s">
        <v>434</v>
      </c>
      <c r="G75" s="39" t="str">
        <f>"("&amp;E75&amp;")"&amp;"四川省乐山市市中区苏稽镇周山嘴"</f>
        <v>(乐山市校地共建产教融合基地建设项目一标段)四川省乐山市市中区苏稽镇周山嘴</v>
      </c>
      <c r="H75" s="40" t="s">
        <v>435</v>
      </c>
      <c r="I75" s="40">
        <v>13668153241</v>
      </c>
      <c r="J75" s="51" t="s">
        <v>436</v>
      </c>
      <c r="K75" s="52" t="s">
        <v>437</v>
      </c>
      <c r="L75" s="54"/>
      <c r="M75" s="39" t="s">
        <v>438</v>
      </c>
    </row>
    <row r="76" s="25" customFormat="1" spans="1:13">
      <c r="A76" s="26"/>
      <c r="B76" s="26"/>
      <c r="C76" s="27"/>
      <c r="D76" s="39" t="s">
        <v>433</v>
      </c>
      <c r="E76" s="39" t="s">
        <v>186</v>
      </c>
      <c r="F76" s="40" t="s">
        <v>434</v>
      </c>
      <c r="G76" s="39" t="str">
        <f>"("&amp;E76&amp;")"&amp;"四川省乐山市市中区苏稽镇"</f>
        <v>(乐山市校地共建产教融合基地建设项目二标段)四川省乐山市市中区苏稽镇</v>
      </c>
      <c r="H76" s="40" t="s">
        <v>439</v>
      </c>
      <c r="I76" s="40">
        <v>13990276572</v>
      </c>
      <c r="J76" s="51" t="s">
        <v>440</v>
      </c>
      <c r="K76" s="52" t="s">
        <v>441</v>
      </c>
      <c r="L76" s="54"/>
      <c r="M76" s="39" t="s">
        <v>442</v>
      </c>
    </row>
    <row r="77" hidden="1" spans="4:13">
      <c r="D77" s="44" t="s">
        <v>443</v>
      </c>
      <c r="E77" s="45" t="s">
        <v>444</v>
      </c>
      <c r="F77" s="40" t="s">
        <v>445</v>
      </c>
      <c r="G77" s="39" t="str">
        <f t="shared" ref="G71:G116" si="3">"("&amp;E77&amp;")"&amp;"四川省南充市顺庆区搬罾街道学府大道二段"</f>
        <v>(五冶钢构医学科学产业园建设项目房建一部-二标（3-3）)四川省南充市顺庆区搬罾街道学府大道二段</v>
      </c>
      <c r="H77" s="40" t="s">
        <v>446</v>
      </c>
      <c r="I77" s="40">
        <v>18141337338</v>
      </c>
      <c r="J77" s="45" t="s">
        <v>447</v>
      </c>
      <c r="K77" s="50" t="s">
        <v>448</v>
      </c>
      <c r="L77" s="47"/>
      <c r="M77" s="39" t="s">
        <v>449</v>
      </c>
    </row>
    <row r="78" hidden="1" spans="4:13">
      <c r="D78" s="44" t="s">
        <v>443</v>
      </c>
      <c r="E78" s="45" t="s">
        <v>450</v>
      </c>
      <c r="F78" s="40" t="s">
        <v>445</v>
      </c>
      <c r="G78" s="39" t="str">
        <f t="shared" si="3"/>
        <v>(五冶钢构医学科学产业园建设项目房建一部-三标（2-1）)四川省南充市顺庆区搬罾街道学府大道二段</v>
      </c>
      <c r="H78" s="40" t="s">
        <v>446</v>
      </c>
      <c r="I78" s="40">
        <v>18141337338</v>
      </c>
      <c r="J78" s="45" t="s">
        <v>447</v>
      </c>
      <c r="K78" s="50" t="s">
        <v>448</v>
      </c>
      <c r="L78" s="47"/>
      <c r="M78" s="39" t="s">
        <v>449</v>
      </c>
    </row>
    <row r="79" hidden="1" spans="4:13">
      <c r="D79" s="44" t="s">
        <v>443</v>
      </c>
      <c r="E79" s="45" t="s">
        <v>451</v>
      </c>
      <c r="F79" s="40" t="s">
        <v>445</v>
      </c>
      <c r="G79" s="39" t="str">
        <f t="shared" si="3"/>
        <v>(五冶钢构医学科学产业园建设项目房建一部-三标（2-2）)四川省南充市顺庆区搬罾街道学府大道二段</v>
      </c>
      <c r="H79" s="40" t="s">
        <v>446</v>
      </c>
      <c r="I79" s="40">
        <v>18141337338</v>
      </c>
      <c r="J79" s="45" t="s">
        <v>447</v>
      </c>
      <c r="K79" s="50" t="s">
        <v>448</v>
      </c>
      <c r="L79" s="47"/>
      <c r="M79" s="39" t="s">
        <v>449</v>
      </c>
    </row>
    <row r="80" hidden="1" spans="4:13">
      <c r="D80" s="44" t="s">
        <v>443</v>
      </c>
      <c r="E80" s="45" t="s">
        <v>452</v>
      </c>
      <c r="F80" s="40" t="s">
        <v>445</v>
      </c>
      <c r="G80" s="39" t="str">
        <f t="shared" si="3"/>
        <v>(五冶钢构医学科学产业园建设项目房建一部-三标（2-3）)四川省南充市顺庆区搬罾街道学府大道二段</v>
      </c>
      <c r="H80" s="40" t="s">
        <v>446</v>
      </c>
      <c r="I80" s="40">
        <v>18141337338</v>
      </c>
      <c r="J80" s="45" t="s">
        <v>447</v>
      </c>
      <c r="K80" s="50" t="s">
        <v>448</v>
      </c>
      <c r="L80" s="47"/>
      <c r="M80" s="39" t="s">
        <v>449</v>
      </c>
    </row>
    <row r="81" hidden="1" spans="4:13">
      <c r="D81" s="44" t="s">
        <v>443</v>
      </c>
      <c r="E81" s="45" t="s">
        <v>453</v>
      </c>
      <c r="F81" s="40" t="s">
        <v>445</v>
      </c>
      <c r="G81" s="39" t="str">
        <f t="shared" si="3"/>
        <v>(五冶钢构医学科学产业园建设项目房建一部-四标（3-4）)四川省南充市顺庆区搬罾街道学府大道二段</v>
      </c>
      <c r="H81" s="40" t="s">
        <v>446</v>
      </c>
      <c r="I81" s="40">
        <v>18141337338</v>
      </c>
      <c r="J81" s="45" t="s">
        <v>447</v>
      </c>
      <c r="K81" s="50" t="s">
        <v>448</v>
      </c>
      <c r="L81" s="47"/>
      <c r="M81" s="39" t="s">
        <v>449</v>
      </c>
    </row>
    <row r="82" hidden="1" spans="4:13">
      <c r="D82" s="44" t="s">
        <v>443</v>
      </c>
      <c r="E82" s="45" t="s">
        <v>454</v>
      </c>
      <c r="F82" s="40" t="s">
        <v>445</v>
      </c>
      <c r="G82" s="39" t="str">
        <f t="shared" si="3"/>
        <v>(五冶钢构医学科学产业园建设项目房建一部-四标（3-5）)四川省南充市顺庆区搬罾街道学府大道二段</v>
      </c>
      <c r="H82" s="40" t="s">
        <v>446</v>
      </c>
      <c r="I82" s="40">
        <v>18141337338</v>
      </c>
      <c r="J82" s="45" t="s">
        <v>447</v>
      </c>
      <c r="K82" s="50" t="s">
        <v>448</v>
      </c>
      <c r="L82" s="47"/>
      <c r="M82" s="39" t="s">
        <v>449</v>
      </c>
    </row>
    <row r="83" hidden="1" spans="4:13">
      <c r="D83" s="44" t="s">
        <v>443</v>
      </c>
      <c r="E83" s="45" t="s">
        <v>455</v>
      </c>
      <c r="F83" s="40" t="s">
        <v>445</v>
      </c>
      <c r="G83" s="39" t="str">
        <f t="shared" si="3"/>
        <v>(五冶钢构医学科学产业园建设项目房建一部-四标（3-6）)四川省南充市顺庆区搬罾街道学府大道二段</v>
      </c>
      <c r="H83" s="40" t="s">
        <v>446</v>
      </c>
      <c r="I83" s="40">
        <v>18141337338</v>
      </c>
      <c r="J83" s="45" t="s">
        <v>447</v>
      </c>
      <c r="K83" s="50" t="s">
        <v>448</v>
      </c>
      <c r="L83" s="47"/>
      <c r="M83" s="39" t="s">
        <v>449</v>
      </c>
    </row>
    <row r="84" hidden="1" spans="4:13">
      <c r="D84" s="44" t="s">
        <v>443</v>
      </c>
      <c r="E84" s="45" t="s">
        <v>151</v>
      </c>
      <c r="F84" s="40" t="s">
        <v>445</v>
      </c>
      <c r="G84" s="39" t="str">
        <f t="shared" si="3"/>
        <v>(五冶钢构医学科学产业园建设项目房建一部-四标（3-7）)四川省南充市顺庆区搬罾街道学府大道二段</v>
      </c>
      <c r="H84" s="40" t="s">
        <v>446</v>
      </c>
      <c r="I84" s="40">
        <v>18141337338</v>
      </c>
      <c r="J84" s="45" t="s">
        <v>447</v>
      </c>
      <c r="K84" s="50" t="s">
        <v>448</v>
      </c>
      <c r="L84" s="47"/>
      <c r="M84" s="39" t="s">
        <v>449</v>
      </c>
    </row>
    <row r="85" hidden="1" spans="4:13">
      <c r="D85" s="44" t="s">
        <v>443</v>
      </c>
      <c r="E85" s="45" t="s">
        <v>456</v>
      </c>
      <c r="F85" s="40" t="s">
        <v>445</v>
      </c>
      <c r="G85" s="39" t="str">
        <f t="shared" si="3"/>
        <v>(五冶钢构医学科学产业园建设项目房建一部-五标（校医院6-1）)四川省南充市顺庆区搬罾街道学府大道二段</v>
      </c>
      <c r="H85" s="40" t="s">
        <v>446</v>
      </c>
      <c r="I85" s="40">
        <v>18141337338</v>
      </c>
      <c r="J85" s="45" t="s">
        <v>447</v>
      </c>
      <c r="K85" s="50" t="s">
        <v>448</v>
      </c>
      <c r="L85" s="47"/>
      <c r="M85" s="39" t="s">
        <v>449</v>
      </c>
    </row>
    <row r="86" hidden="1" spans="4:13">
      <c r="D86" s="44" t="s">
        <v>443</v>
      </c>
      <c r="E86" s="45" t="s">
        <v>457</v>
      </c>
      <c r="F86" s="40" t="s">
        <v>445</v>
      </c>
      <c r="G86" s="39" t="str">
        <f t="shared" si="3"/>
        <v>(五冶钢构医学科学产业园建设项目房建一部-六标（3-1）)四川省南充市顺庆区搬罾街道学府大道二段</v>
      </c>
      <c r="H86" s="40" t="s">
        <v>446</v>
      </c>
      <c r="I86" s="40">
        <v>18141337338</v>
      </c>
      <c r="J86" s="45" t="s">
        <v>447</v>
      </c>
      <c r="K86" s="50" t="s">
        <v>448</v>
      </c>
      <c r="L86" s="47"/>
      <c r="M86" s="39" t="s">
        <v>449</v>
      </c>
    </row>
    <row r="87" hidden="1" spans="4:13">
      <c r="D87" s="44" t="s">
        <v>443</v>
      </c>
      <c r="E87" s="45" t="s">
        <v>458</v>
      </c>
      <c r="F87" s="40" t="s">
        <v>445</v>
      </c>
      <c r="G87" s="39" t="str">
        <f t="shared" si="3"/>
        <v>(五冶钢构医学科学产业园建设项目房建二部-一标（1-3）)四川省南充市顺庆区搬罾街道学府大道二段</v>
      </c>
      <c r="H87" s="40" t="s">
        <v>459</v>
      </c>
      <c r="I87" s="40">
        <v>19950525030</v>
      </c>
      <c r="J87" s="45" t="s">
        <v>447</v>
      </c>
      <c r="K87" s="50" t="s">
        <v>448</v>
      </c>
      <c r="L87" s="47"/>
      <c r="M87" s="39" t="s">
        <v>449</v>
      </c>
    </row>
    <row r="88" hidden="1" spans="4:13">
      <c r="D88" s="44" t="s">
        <v>443</v>
      </c>
      <c r="E88" s="45" t="s">
        <v>460</v>
      </c>
      <c r="F88" s="40" t="s">
        <v>445</v>
      </c>
      <c r="G88" s="39" t="str">
        <f t="shared" si="3"/>
        <v>(五冶钢构医学科学产业园建设项目房建二部-一标（1-4）)四川省南充市顺庆区搬罾街道学府大道二段</v>
      </c>
      <c r="H88" s="40" t="s">
        <v>459</v>
      </c>
      <c r="I88" s="40">
        <v>19950525030</v>
      </c>
      <c r="J88" s="45" t="s">
        <v>447</v>
      </c>
      <c r="K88" s="50" t="s">
        <v>448</v>
      </c>
      <c r="L88" s="47"/>
      <c r="M88" s="39" t="s">
        <v>449</v>
      </c>
    </row>
    <row r="89" hidden="1" spans="4:13">
      <c r="D89" s="44" t="s">
        <v>443</v>
      </c>
      <c r="E89" s="45" t="s">
        <v>461</v>
      </c>
      <c r="F89" s="40" t="s">
        <v>445</v>
      </c>
      <c r="G89" s="39" t="str">
        <f t="shared" si="3"/>
        <v>(五冶钢构医学科学产业园建设项目房建二部-一标（1-6）)四川省南充市顺庆区搬罾街道学府大道二段</v>
      </c>
      <c r="H89" s="40" t="s">
        <v>459</v>
      </c>
      <c r="I89" s="40">
        <v>19950525030</v>
      </c>
      <c r="J89" s="45" t="s">
        <v>447</v>
      </c>
      <c r="K89" s="50" t="s">
        <v>448</v>
      </c>
      <c r="L89" s="47"/>
      <c r="M89" s="39" t="s">
        <v>449</v>
      </c>
    </row>
    <row r="90" hidden="1" spans="4:13">
      <c r="D90" s="44" t="s">
        <v>443</v>
      </c>
      <c r="E90" s="45" t="s">
        <v>462</v>
      </c>
      <c r="F90" s="40" t="s">
        <v>445</v>
      </c>
      <c r="G90" s="39" t="str">
        <f t="shared" si="3"/>
        <v>(五冶钢构医学科学产业园建设项目房建二部-一标（1-7）)四川省南充市顺庆区搬罾街道学府大道二段</v>
      </c>
      <c r="H90" s="40" t="s">
        <v>459</v>
      </c>
      <c r="I90" s="40">
        <v>19950525030</v>
      </c>
      <c r="J90" s="45" t="s">
        <v>447</v>
      </c>
      <c r="K90" s="50" t="s">
        <v>448</v>
      </c>
      <c r="L90" s="47"/>
      <c r="M90" s="39" t="s">
        <v>449</v>
      </c>
    </row>
    <row r="91" hidden="1" spans="4:13">
      <c r="D91" s="44" t="s">
        <v>443</v>
      </c>
      <c r="E91" s="45" t="s">
        <v>463</v>
      </c>
      <c r="F91" s="40" t="s">
        <v>445</v>
      </c>
      <c r="G91" s="39" t="str">
        <f t="shared" si="3"/>
        <v>(五冶钢构医学科学产业园建设项目房建二部-二标（图情信息中心1-1）)四川省南充市顺庆区搬罾街道学府大道二段</v>
      </c>
      <c r="H91" s="40" t="s">
        <v>459</v>
      </c>
      <c r="I91" s="40">
        <v>19950525030</v>
      </c>
      <c r="J91" s="45" t="s">
        <v>447</v>
      </c>
      <c r="K91" s="50" t="s">
        <v>448</v>
      </c>
      <c r="L91" s="47"/>
      <c r="M91" s="39" t="s">
        <v>449</v>
      </c>
    </row>
    <row r="92" hidden="1" spans="4:13">
      <c r="D92" s="44" t="s">
        <v>443</v>
      </c>
      <c r="E92" s="45" t="s">
        <v>59</v>
      </c>
      <c r="F92" s="40" t="s">
        <v>445</v>
      </c>
      <c r="G92" s="39" t="str">
        <f t="shared" si="3"/>
        <v>(五冶钢构医学科学产业园建设项目房建二部-三标（1-2）)四川省南充市顺庆区搬罾街道学府大道二段</v>
      </c>
      <c r="H92" s="40" t="s">
        <v>459</v>
      </c>
      <c r="I92" s="40">
        <v>19950525030</v>
      </c>
      <c r="J92" s="45" t="s">
        <v>447</v>
      </c>
      <c r="K92" s="50" t="s">
        <v>448</v>
      </c>
      <c r="L92" s="47"/>
      <c r="M92" s="39" t="s">
        <v>449</v>
      </c>
    </row>
    <row r="93" hidden="1" spans="4:13">
      <c r="D93" s="44" t="s">
        <v>443</v>
      </c>
      <c r="E93" s="45" t="s">
        <v>71</v>
      </c>
      <c r="F93" s="40" t="s">
        <v>445</v>
      </c>
      <c r="G93" s="39" t="str">
        <f t="shared" si="3"/>
        <v>(五冶钢构医学科学产业园建设项目房建二部-三标（1-5）)四川省南充市顺庆区搬罾街道学府大道二段</v>
      </c>
      <c r="H93" s="40" t="s">
        <v>459</v>
      </c>
      <c r="I93" s="40">
        <v>19950525030</v>
      </c>
      <c r="J93" s="45" t="s">
        <v>447</v>
      </c>
      <c r="K93" s="50" t="s">
        <v>448</v>
      </c>
      <c r="L93" s="47"/>
      <c r="M93" s="39" t="s">
        <v>449</v>
      </c>
    </row>
    <row r="94" hidden="1" spans="4:13">
      <c r="D94" s="44" t="s">
        <v>443</v>
      </c>
      <c r="E94" s="45" t="s">
        <v>464</v>
      </c>
      <c r="F94" s="40" t="s">
        <v>445</v>
      </c>
      <c r="G94" s="39" t="str">
        <f t="shared" si="3"/>
        <v>(五冶钢构医学科学产业园建设项目房建二部-三标（5-1）)四川省南充市顺庆区搬罾街道学府大道二段</v>
      </c>
      <c r="H94" s="40" t="s">
        <v>459</v>
      </c>
      <c r="I94" s="40">
        <v>19950525030</v>
      </c>
      <c r="J94" s="45" t="s">
        <v>447</v>
      </c>
      <c r="K94" s="50" t="s">
        <v>448</v>
      </c>
      <c r="L94" s="47"/>
      <c r="M94" s="39" t="s">
        <v>449</v>
      </c>
    </row>
    <row r="95" hidden="1" spans="4:13">
      <c r="D95" s="44" t="s">
        <v>443</v>
      </c>
      <c r="E95" s="45" t="s">
        <v>465</v>
      </c>
      <c r="F95" s="40" t="s">
        <v>445</v>
      </c>
      <c r="G95" s="39" t="str">
        <f t="shared" si="3"/>
        <v>(五冶钢构医学科学产业园建设项目房建二部-三标（5-2）)四川省南充市顺庆区搬罾街道学府大道二段</v>
      </c>
      <c r="H95" s="40" t="s">
        <v>459</v>
      </c>
      <c r="I95" s="40">
        <v>19950525030</v>
      </c>
      <c r="J95" s="45" t="s">
        <v>447</v>
      </c>
      <c r="K95" s="50" t="s">
        <v>448</v>
      </c>
      <c r="L95" s="47"/>
      <c r="M95" s="39" t="s">
        <v>449</v>
      </c>
    </row>
    <row r="96" hidden="1" spans="4:13">
      <c r="D96" s="44" t="s">
        <v>443</v>
      </c>
      <c r="E96" s="45" t="s">
        <v>466</v>
      </c>
      <c r="F96" s="40" t="s">
        <v>445</v>
      </c>
      <c r="G96" s="39" t="str">
        <f t="shared" si="3"/>
        <v>(五冶钢构医学科学产业园建设项目房建二部-三标（5-3）)四川省南充市顺庆区搬罾街道学府大道二段</v>
      </c>
      <c r="H96" s="40" t="s">
        <v>459</v>
      </c>
      <c r="I96" s="40">
        <v>19950525030</v>
      </c>
      <c r="J96" s="45" t="s">
        <v>447</v>
      </c>
      <c r="K96" s="50" t="s">
        <v>448</v>
      </c>
      <c r="L96" s="47"/>
      <c r="M96" s="39" t="s">
        <v>449</v>
      </c>
    </row>
    <row r="97" hidden="1" spans="4:13">
      <c r="D97" s="44" t="s">
        <v>443</v>
      </c>
      <c r="E97" s="45" t="s">
        <v>88</v>
      </c>
      <c r="F97" s="40" t="s">
        <v>445</v>
      </c>
      <c r="G97" s="39" t="str">
        <f t="shared" si="3"/>
        <v>(五冶钢构医学科学产业园建设项目房建二部-四标（5-4）)四川省南充市顺庆区搬罾街道学府大道二段</v>
      </c>
      <c r="H97" s="40" t="s">
        <v>459</v>
      </c>
      <c r="I97" s="40">
        <v>19950525030</v>
      </c>
      <c r="J97" s="45" t="s">
        <v>447</v>
      </c>
      <c r="K97" s="50" t="s">
        <v>448</v>
      </c>
      <c r="L97" s="47"/>
      <c r="M97" s="39" t="s">
        <v>449</v>
      </c>
    </row>
    <row r="98" hidden="1" spans="4:13">
      <c r="D98" s="44" t="s">
        <v>443</v>
      </c>
      <c r="E98" s="45" t="s">
        <v>467</v>
      </c>
      <c r="F98" s="40" t="s">
        <v>445</v>
      </c>
      <c r="G98" s="39" t="str">
        <f t="shared" si="3"/>
        <v>(五冶钢构医学科学产业园建设项目房建二部-四标（5-5）)四川省南充市顺庆区搬罾街道学府大道二段</v>
      </c>
      <c r="H98" s="40" t="s">
        <v>459</v>
      </c>
      <c r="I98" s="40">
        <v>19950525030</v>
      </c>
      <c r="J98" s="45" t="s">
        <v>447</v>
      </c>
      <c r="K98" s="50" t="s">
        <v>448</v>
      </c>
      <c r="L98" s="47"/>
      <c r="M98" s="39" t="s">
        <v>449</v>
      </c>
    </row>
    <row r="99" hidden="1" spans="4:13">
      <c r="D99" s="44" t="s">
        <v>443</v>
      </c>
      <c r="E99" s="45" t="s">
        <v>113</v>
      </c>
      <c r="F99" s="40" t="s">
        <v>445</v>
      </c>
      <c r="G99" s="39" t="str">
        <f t="shared" si="3"/>
        <v>(五冶钢构医学科学产业园建设项目房建二部-排洪渠（五标）)四川省南充市顺庆区搬罾街道学府大道二段</v>
      </c>
      <c r="H99" s="40" t="s">
        <v>459</v>
      </c>
      <c r="I99" s="40">
        <v>19950525030</v>
      </c>
      <c r="J99" s="45" t="s">
        <v>447</v>
      </c>
      <c r="K99" s="50" t="s">
        <v>448</v>
      </c>
      <c r="L99" s="47"/>
      <c r="M99" s="39" t="s">
        <v>449</v>
      </c>
    </row>
    <row r="100" hidden="1" spans="4:13">
      <c r="D100" s="44" t="s">
        <v>443</v>
      </c>
      <c r="E100" s="45" t="s">
        <v>60</v>
      </c>
      <c r="F100" s="40" t="s">
        <v>445</v>
      </c>
      <c r="G100" s="39" t="str">
        <f t="shared" si="3"/>
        <v>(五冶钢构医学科学产业园建设项目房建二部-六标)四川省南充市顺庆区搬罾街道学府大道二段</v>
      </c>
      <c r="H100" s="40" t="s">
        <v>459</v>
      </c>
      <c r="I100" s="40">
        <v>19950525030</v>
      </c>
      <c r="J100" s="45" t="s">
        <v>447</v>
      </c>
      <c r="K100" s="50" t="s">
        <v>448</v>
      </c>
      <c r="L100" s="47"/>
      <c r="M100" s="39" t="s">
        <v>449</v>
      </c>
    </row>
    <row r="101" hidden="1" spans="4:13">
      <c r="D101" s="44" t="s">
        <v>443</v>
      </c>
      <c r="E101" s="45" t="s">
        <v>72</v>
      </c>
      <c r="F101" s="40" t="s">
        <v>445</v>
      </c>
      <c r="G101" s="39" t="str">
        <f t="shared" si="3"/>
        <v>(五冶钢构医学科学产业园建设项目房建二部-网羽馆（6-5）)四川省南充市顺庆区搬罾街道学府大道二段</v>
      </c>
      <c r="H101" s="40" t="s">
        <v>459</v>
      </c>
      <c r="I101" s="40">
        <v>19950525030</v>
      </c>
      <c r="J101" s="45" t="s">
        <v>447</v>
      </c>
      <c r="K101" s="50" t="s">
        <v>448</v>
      </c>
      <c r="L101" s="47"/>
      <c r="M101" s="39" t="s">
        <v>449</v>
      </c>
    </row>
    <row r="102" hidden="1" spans="4:13">
      <c r="D102" s="44" t="s">
        <v>443</v>
      </c>
      <c r="E102" s="45" t="s">
        <v>468</v>
      </c>
      <c r="F102" s="40" t="s">
        <v>445</v>
      </c>
      <c r="G102" s="39" t="str">
        <f t="shared" si="3"/>
        <v>(五冶钢构医学科学产业园建设项目房建三部-一标（4-1）)四川省南充市顺庆区搬罾街道学府大道二段</v>
      </c>
      <c r="H102" s="40" t="s">
        <v>469</v>
      </c>
      <c r="I102" s="40">
        <v>18349955455</v>
      </c>
      <c r="J102" s="45" t="s">
        <v>447</v>
      </c>
      <c r="K102" s="50" t="s">
        <v>448</v>
      </c>
      <c r="L102" s="47"/>
      <c r="M102" s="39" t="s">
        <v>449</v>
      </c>
    </row>
    <row r="103" hidden="1" spans="4:13">
      <c r="D103" s="44" t="s">
        <v>443</v>
      </c>
      <c r="E103" s="45" t="s">
        <v>470</v>
      </c>
      <c r="F103" s="40" t="s">
        <v>445</v>
      </c>
      <c r="G103" s="39" t="str">
        <f t="shared" si="3"/>
        <v>(五冶钢构医学科学产业园建设项目房建三部-一标（4-2）)四川省南充市顺庆区搬罾街道学府大道二段</v>
      </c>
      <c r="H103" s="40" t="s">
        <v>469</v>
      </c>
      <c r="I103" s="40">
        <v>18349955455</v>
      </c>
      <c r="J103" s="45" t="s">
        <v>447</v>
      </c>
      <c r="K103" s="50" t="s">
        <v>448</v>
      </c>
      <c r="L103" s="47"/>
      <c r="M103" s="39" t="s">
        <v>449</v>
      </c>
    </row>
    <row r="104" hidden="1" spans="4:13">
      <c r="D104" s="44" t="s">
        <v>443</v>
      </c>
      <c r="E104" s="45" t="s">
        <v>471</v>
      </c>
      <c r="F104" s="40" t="s">
        <v>445</v>
      </c>
      <c r="G104" s="39" t="str">
        <f t="shared" si="3"/>
        <v>(五冶钢构医学科学产业园建设项目房建三部-一标（4-3）)四川省南充市顺庆区搬罾街道学府大道二段</v>
      </c>
      <c r="H104" s="40" t="s">
        <v>469</v>
      </c>
      <c r="I104" s="40">
        <v>18349955455</v>
      </c>
      <c r="J104" s="45" t="s">
        <v>447</v>
      </c>
      <c r="K104" s="50" t="s">
        <v>448</v>
      </c>
      <c r="L104" s="47"/>
      <c r="M104" s="39" t="s">
        <v>449</v>
      </c>
    </row>
    <row r="105" hidden="1" spans="4:13">
      <c r="D105" s="44" t="s">
        <v>443</v>
      </c>
      <c r="E105" s="45" t="s">
        <v>472</v>
      </c>
      <c r="F105" s="40" t="s">
        <v>445</v>
      </c>
      <c r="G105" s="39" t="str">
        <f t="shared" si="3"/>
        <v>(五冶钢构医学科学产业园建设项目房建三部-一标（4-4）)四川省南充市顺庆区搬罾街道学府大道二段</v>
      </c>
      <c r="H105" s="40" t="s">
        <v>469</v>
      </c>
      <c r="I105" s="40">
        <v>18349955455</v>
      </c>
      <c r="J105" s="45" t="s">
        <v>447</v>
      </c>
      <c r="K105" s="50" t="s">
        <v>448</v>
      </c>
      <c r="L105" s="47"/>
      <c r="M105" s="39" t="s">
        <v>449</v>
      </c>
    </row>
    <row r="106" hidden="1" spans="4:13">
      <c r="D106" s="44" t="s">
        <v>443</v>
      </c>
      <c r="E106" s="45" t="s">
        <v>473</v>
      </c>
      <c r="F106" s="40" t="s">
        <v>445</v>
      </c>
      <c r="G106" s="39" t="str">
        <f t="shared" si="3"/>
        <v>(五冶钢构医学科学产业园建设项目房建三部-一标（4-5）)四川省南充市顺庆区搬罾街道学府大道二段</v>
      </c>
      <c r="H106" s="40" t="s">
        <v>469</v>
      </c>
      <c r="I106" s="40">
        <v>18349955455</v>
      </c>
      <c r="J106" s="45" t="s">
        <v>447</v>
      </c>
      <c r="K106" s="50" t="s">
        <v>448</v>
      </c>
      <c r="L106" s="47"/>
      <c r="M106" s="39" t="s">
        <v>449</v>
      </c>
    </row>
    <row r="107" hidden="1" spans="4:13">
      <c r="D107" s="44" t="s">
        <v>443</v>
      </c>
      <c r="E107" s="45" t="s">
        <v>474</v>
      </c>
      <c r="F107" s="40" t="s">
        <v>445</v>
      </c>
      <c r="G107" s="39" t="str">
        <f t="shared" si="3"/>
        <v>(五冶钢构医学科学产业园建设项目房建三部-一标（4-6）)四川省南充市顺庆区搬罾街道学府大道二段</v>
      </c>
      <c r="H107" s="40" t="s">
        <v>469</v>
      </c>
      <c r="I107" s="40">
        <v>18349955455</v>
      </c>
      <c r="J107" s="45" t="s">
        <v>447</v>
      </c>
      <c r="K107" s="50" t="s">
        <v>448</v>
      </c>
      <c r="L107" s="47"/>
      <c r="M107" s="39" t="s">
        <v>449</v>
      </c>
    </row>
    <row r="108" hidden="1" spans="4:13">
      <c r="D108" s="44" t="s">
        <v>443</v>
      </c>
      <c r="E108" s="45" t="s">
        <v>73</v>
      </c>
      <c r="F108" s="40" t="s">
        <v>445</v>
      </c>
      <c r="G108" s="39" t="str">
        <f t="shared" si="3"/>
        <v>(五冶钢构医学科学产业园建设项目房建三部-一标（7-1）)四川省南充市顺庆区搬罾街道学府大道二段</v>
      </c>
      <c r="H108" s="40" t="s">
        <v>469</v>
      </c>
      <c r="I108" s="40">
        <v>18349955455</v>
      </c>
      <c r="J108" s="45" t="s">
        <v>447</v>
      </c>
      <c r="K108" s="50" t="s">
        <v>448</v>
      </c>
      <c r="L108" s="47"/>
      <c r="M108" s="39" t="s">
        <v>449</v>
      </c>
    </row>
    <row r="109" hidden="1" spans="4:13">
      <c r="D109" s="44" t="s">
        <v>443</v>
      </c>
      <c r="E109" s="45" t="s">
        <v>20</v>
      </c>
      <c r="F109" s="40" t="s">
        <v>445</v>
      </c>
      <c r="G109" s="39" t="str">
        <f t="shared" si="3"/>
        <v>(五冶钢构医学科学产业园建设项目房建三部-一标（7-2）)四川省南充市顺庆区搬罾街道学府大道二段</v>
      </c>
      <c r="H109" s="40" t="s">
        <v>469</v>
      </c>
      <c r="I109" s="40">
        <v>18349955455</v>
      </c>
      <c r="J109" s="45" t="s">
        <v>447</v>
      </c>
      <c r="K109" s="50" t="s">
        <v>448</v>
      </c>
      <c r="L109" s="47"/>
      <c r="M109" s="39" t="s">
        <v>449</v>
      </c>
    </row>
    <row r="110" hidden="1" spans="4:13">
      <c r="D110" s="44" t="s">
        <v>443</v>
      </c>
      <c r="E110" s="45" t="s">
        <v>23</v>
      </c>
      <c r="F110" s="40" t="s">
        <v>445</v>
      </c>
      <c r="G110" s="39" t="str">
        <f t="shared" si="3"/>
        <v>(五冶钢构医学科学产业园建设项目房建三部-一标（7-3）)四川省南充市顺庆区搬罾街道学府大道二段</v>
      </c>
      <c r="H110" s="40" t="s">
        <v>469</v>
      </c>
      <c r="I110" s="40">
        <v>18349955455</v>
      </c>
      <c r="J110" s="45" t="s">
        <v>447</v>
      </c>
      <c r="K110" s="50" t="s">
        <v>448</v>
      </c>
      <c r="L110" s="47"/>
      <c r="M110" s="39" t="s">
        <v>449</v>
      </c>
    </row>
    <row r="111" hidden="1" spans="4:13">
      <c r="D111" s="44" t="s">
        <v>443</v>
      </c>
      <c r="E111" s="45" t="s">
        <v>24</v>
      </c>
      <c r="F111" s="40" t="s">
        <v>445</v>
      </c>
      <c r="G111" s="39" t="str">
        <f t="shared" si="3"/>
        <v>(五冶钢构医学科学产业园建设项目房建三部-一标（7-4）)四川省南充市顺庆区搬罾街道学府大道二段</v>
      </c>
      <c r="H111" s="40" t="s">
        <v>469</v>
      </c>
      <c r="I111" s="40">
        <v>18349955455</v>
      </c>
      <c r="J111" s="45" t="s">
        <v>447</v>
      </c>
      <c r="K111" s="50" t="s">
        <v>448</v>
      </c>
      <c r="L111" s="47"/>
      <c r="M111" s="39" t="s">
        <v>449</v>
      </c>
    </row>
    <row r="112" hidden="1" spans="4:13">
      <c r="D112" s="44" t="s">
        <v>443</v>
      </c>
      <c r="E112" s="39" t="s">
        <v>89</v>
      </c>
      <c r="F112" s="40" t="s">
        <v>445</v>
      </c>
      <c r="G112" s="39" t="str">
        <f t="shared" si="3"/>
        <v>(五冶钢构医学科学产业园建设项目房建三部-排洪渠)四川省南充市顺庆区搬罾街道学府大道二段</v>
      </c>
      <c r="H112" s="40" t="s">
        <v>469</v>
      </c>
      <c r="I112" s="40">
        <v>18349955455</v>
      </c>
      <c r="J112" s="45" t="s">
        <v>447</v>
      </c>
      <c r="K112" s="50" t="s">
        <v>448</v>
      </c>
      <c r="L112" s="47"/>
      <c r="M112" s="39" t="s">
        <v>449</v>
      </c>
    </row>
    <row r="113" hidden="1" spans="4:13">
      <c r="D113" s="44" t="s">
        <v>443</v>
      </c>
      <c r="E113" s="39" t="s">
        <v>127</v>
      </c>
      <c r="F113" s="40" t="s">
        <v>445</v>
      </c>
      <c r="G113" s="39" t="str">
        <f t="shared" si="3"/>
        <v>(五冶钢构医学科学产业园建设项目房建三部-管网总坪)四川省南充市顺庆区搬罾街道学府大道二段</v>
      </c>
      <c r="H113" s="40" t="s">
        <v>469</v>
      </c>
      <c r="I113" s="40">
        <v>18349955455</v>
      </c>
      <c r="J113" s="45" t="s">
        <v>447</v>
      </c>
      <c r="K113" s="50" t="s">
        <v>448</v>
      </c>
      <c r="L113" s="47"/>
      <c r="M113" s="39" t="s">
        <v>449</v>
      </c>
    </row>
    <row r="114" hidden="1" spans="4:13">
      <c r="D114" s="44" t="s">
        <v>443</v>
      </c>
      <c r="E114" s="39" t="s">
        <v>117</v>
      </c>
      <c r="F114" s="40" t="s">
        <v>445</v>
      </c>
      <c r="G114" s="39" t="str">
        <f t="shared" si="3"/>
        <v>(五冶钢构医学科学产业园建设项目房建三部-配套用房及围墙)四川省南充市顺庆区搬罾街道学府大道二段</v>
      </c>
      <c r="H114" s="40" t="s">
        <v>469</v>
      </c>
      <c r="I114" s="40">
        <v>18349955455</v>
      </c>
      <c r="J114" s="45" t="s">
        <v>447</v>
      </c>
      <c r="K114" s="50" t="s">
        <v>448</v>
      </c>
      <c r="L114" s="47"/>
      <c r="M114" s="39" t="s">
        <v>449</v>
      </c>
    </row>
    <row r="115" hidden="1" spans="4:13">
      <c r="D115" s="44" t="s">
        <v>443</v>
      </c>
      <c r="E115" s="39" t="s">
        <v>475</v>
      </c>
      <c r="F115" s="40" t="s">
        <v>445</v>
      </c>
      <c r="G115" s="39" t="str">
        <f t="shared" si="3"/>
        <v>(五冶钢构医学科学产业园建设项目房建连接线道路工程-1)四川省南充市顺庆区搬罾街道学府大道二段</v>
      </c>
      <c r="H115" s="40" t="s">
        <v>476</v>
      </c>
      <c r="I115" s="40">
        <v>13908143055</v>
      </c>
      <c r="J115" s="45" t="s">
        <v>447</v>
      </c>
      <c r="K115" s="50" t="s">
        <v>448</v>
      </c>
      <c r="L115" s="47"/>
      <c r="M115" s="39" t="s">
        <v>449</v>
      </c>
    </row>
    <row r="116" hidden="1" spans="4:13">
      <c r="D116" s="44" t="s">
        <v>443</v>
      </c>
      <c r="E116" s="39" t="s">
        <v>477</v>
      </c>
      <c r="F116" s="40" t="s">
        <v>445</v>
      </c>
      <c r="G116" s="39" t="str">
        <f t="shared" si="3"/>
        <v>(五冶钢构医学科学产业园建设项目房建连接线道路工程-2)四川省南充市顺庆区搬罾街道学府大道二段</v>
      </c>
      <c r="H116" s="40" t="s">
        <v>478</v>
      </c>
      <c r="I116" s="40">
        <v>15982411682</v>
      </c>
      <c r="J116" s="45" t="s">
        <v>447</v>
      </c>
      <c r="K116" s="50" t="s">
        <v>448</v>
      </c>
      <c r="L116" s="47"/>
      <c r="M116" s="39" t="s">
        <v>449</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J14" sqref="J14"/>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479</v>
      </c>
      <c r="B1" s="20" t="s">
        <v>480</v>
      </c>
      <c r="C1" s="20" t="s">
        <v>481</v>
      </c>
    </row>
    <row r="2" s="18" customFormat="1" spans="1:4">
      <c r="A2" s="21" t="s">
        <v>482</v>
      </c>
      <c r="B2" s="21" t="s">
        <v>483</v>
      </c>
      <c r="C2" s="22" t="s">
        <v>484</v>
      </c>
      <c r="D2" s="23"/>
    </row>
    <row r="3" s="18" customFormat="1" spans="1:4">
      <c r="A3" s="21" t="s">
        <v>81</v>
      </c>
      <c r="B3" s="21" t="s">
        <v>485</v>
      </c>
      <c r="C3" s="24" t="s">
        <v>486</v>
      </c>
      <c r="D3" s="23"/>
    </row>
    <row r="4" s="18" customFormat="1" spans="1:4">
      <c r="A4" s="21" t="s">
        <v>44</v>
      </c>
      <c r="B4" s="21" t="s">
        <v>487</v>
      </c>
      <c r="C4" s="24" t="s">
        <v>488</v>
      </c>
      <c r="D4" s="23"/>
    </row>
    <row r="5" s="18" customFormat="1" spans="1:4">
      <c r="A5" s="21" t="s">
        <v>92</v>
      </c>
      <c r="B5" s="21" t="s">
        <v>489</v>
      </c>
      <c r="C5" s="24" t="s">
        <v>490</v>
      </c>
      <c r="D5" s="23"/>
    </row>
    <row r="6" s="18" customFormat="1" spans="1:4">
      <c r="A6" s="21" t="s">
        <v>275</v>
      </c>
      <c r="B6" s="21" t="s">
        <v>491</v>
      </c>
      <c r="C6" s="24" t="s">
        <v>492</v>
      </c>
      <c r="D6" s="23"/>
    </row>
    <row r="7" s="18" customFormat="1" spans="1:4">
      <c r="A7" s="21" t="s">
        <v>287</v>
      </c>
      <c r="B7" s="21" t="s">
        <v>493</v>
      </c>
      <c r="C7" s="24" t="s">
        <v>494</v>
      </c>
      <c r="D7" s="23"/>
    </row>
    <row r="8" s="18" customFormat="1" spans="1:4">
      <c r="A8" s="21" t="s">
        <v>186</v>
      </c>
      <c r="B8" s="21" t="s">
        <v>495</v>
      </c>
      <c r="C8" s="24" t="s">
        <v>496</v>
      </c>
      <c r="D8" s="23"/>
    </row>
    <row r="9" s="18" customFormat="1" spans="1:4">
      <c r="A9" s="21" t="s">
        <v>187</v>
      </c>
      <c r="B9" s="21" t="s">
        <v>497</v>
      </c>
      <c r="C9" s="24" t="s">
        <v>498</v>
      </c>
      <c r="D9" s="23"/>
    </row>
    <row r="10" s="18" customFormat="1" spans="1:4">
      <c r="A10" s="21" t="s">
        <v>307</v>
      </c>
      <c r="B10" s="21" t="s">
        <v>499</v>
      </c>
      <c r="C10" s="24" t="s">
        <v>500</v>
      </c>
      <c r="D10" s="23"/>
    </row>
    <row r="11" s="18" customFormat="1" spans="1:4">
      <c r="A11" s="21" t="s">
        <v>501</v>
      </c>
      <c r="B11" s="21" t="s">
        <v>502</v>
      </c>
      <c r="C11" s="24" t="s">
        <v>503</v>
      </c>
      <c r="D11" s="23"/>
    </row>
    <row r="12" s="18" customFormat="1" spans="1:4">
      <c r="A12" s="21" t="s">
        <v>341</v>
      </c>
      <c r="B12" s="21" t="s">
        <v>504</v>
      </c>
      <c r="C12" s="24" t="s">
        <v>505</v>
      </c>
      <c r="D12" s="23"/>
    </row>
    <row r="13" s="18" customFormat="1" spans="1:4">
      <c r="A13" s="21" t="s">
        <v>405</v>
      </c>
      <c r="B13" s="21" t="s">
        <v>506</v>
      </c>
      <c r="C13" s="22" t="s">
        <v>507</v>
      </c>
      <c r="D13" s="23"/>
    </row>
    <row r="14" s="18" customFormat="1" spans="1:4">
      <c r="A14" s="21" t="s">
        <v>338</v>
      </c>
      <c r="B14" s="21" t="s">
        <v>508</v>
      </c>
      <c r="C14" s="24" t="s">
        <v>509</v>
      </c>
      <c r="D14" s="23"/>
    </row>
    <row r="15" s="18" customFormat="1" spans="1:4">
      <c r="A15" s="21" t="s">
        <v>192</v>
      </c>
      <c r="B15" s="21" t="s">
        <v>510</v>
      </c>
      <c r="C15" s="24" t="s">
        <v>511</v>
      </c>
      <c r="D15" s="23"/>
    </row>
    <row r="16" s="18" customFormat="1" spans="1:4">
      <c r="A16" s="21" t="s">
        <v>211</v>
      </c>
      <c r="B16" s="21" t="s">
        <v>512</v>
      </c>
      <c r="C16" s="22" t="s">
        <v>513</v>
      </c>
      <c r="D16" s="23"/>
    </row>
    <row r="17" s="18" customFormat="1" spans="1:4">
      <c r="A17" s="21" t="s">
        <v>208</v>
      </c>
      <c r="B17" s="21" t="s">
        <v>514</v>
      </c>
      <c r="C17" s="22" t="s">
        <v>515</v>
      </c>
      <c r="D17" s="23"/>
    </row>
    <row r="18" s="18" customFormat="1" spans="1:4">
      <c r="A18" s="21" t="s">
        <v>203</v>
      </c>
      <c r="B18" s="21" t="s">
        <v>516</v>
      </c>
      <c r="C18" s="22" t="s">
        <v>517</v>
      </c>
      <c r="D18" s="23"/>
    </row>
    <row r="19" s="18" customFormat="1" spans="1:4">
      <c r="A19" s="21" t="s">
        <v>167</v>
      </c>
      <c r="B19" s="21" t="s">
        <v>518</v>
      </c>
      <c r="C19" s="24" t="s">
        <v>519</v>
      </c>
      <c r="D19" s="23"/>
    </row>
    <row r="20" s="18" customFormat="1" spans="1:4">
      <c r="A20" s="21" t="s">
        <v>371</v>
      </c>
      <c r="B20" s="21" t="s">
        <v>520</v>
      </c>
      <c r="C20" s="24" t="s">
        <v>521</v>
      </c>
      <c r="D20" s="23"/>
    </row>
    <row r="21" s="18" customFormat="1" spans="1:4">
      <c r="A21" s="21" t="s">
        <v>215</v>
      </c>
      <c r="B21" s="21" t="s">
        <v>522</v>
      </c>
      <c r="C21" s="22" t="s">
        <v>523</v>
      </c>
      <c r="D21" s="23"/>
    </row>
    <row r="22" s="18" customFormat="1" spans="1:4">
      <c r="A22" s="21" t="s">
        <v>196</v>
      </c>
      <c r="B22" s="21" t="s">
        <v>524</v>
      </c>
      <c r="C22" s="22" t="s">
        <v>525</v>
      </c>
      <c r="D22" s="23"/>
    </row>
    <row r="23" s="18" customFormat="1" spans="1:4">
      <c r="A23" s="21" t="s">
        <v>419</v>
      </c>
      <c r="B23" s="21" t="s">
        <v>526</v>
      </c>
      <c r="C23" s="24" t="s">
        <v>527</v>
      </c>
      <c r="D23" s="23"/>
    </row>
    <row r="24" s="18" customFormat="1" spans="1:4">
      <c r="A24" s="21" t="s">
        <v>128</v>
      </c>
      <c r="B24" s="21" t="s">
        <v>528</v>
      </c>
      <c r="C24" s="24" t="s">
        <v>529</v>
      </c>
      <c r="D24" s="23"/>
    </row>
    <row r="25" s="18" customFormat="1" spans="1:4">
      <c r="A25" s="21" t="s">
        <v>150</v>
      </c>
      <c r="B25" s="21" t="s">
        <v>530</v>
      </c>
      <c r="C25" s="24" t="s">
        <v>531</v>
      </c>
      <c r="D25" s="23"/>
    </row>
    <row r="26" s="18" customFormat="1" spans="1:4">
      <c r="A26" s="21" t="s">
        <v>160</v>
      </c>
      <c r="B26" s="21" t="s">
        <v>532</v>
      </c>
      <c r="C26" s="24" t="s">
        <v>533</v>
      </c>
      <c r="D26" s="23"/>
    </row>
  </sheetData>
  <hyperlinks>
    <hyperlink ref="C19" r:id="rId1" display="https://ztwmzyxm.streamlit.app/?project=wyjsklytzx2"/>
    <hyperlink ref="C17"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534</v>
      </c>
      <c r="C2" s="14" t="s">
        <v>535</v>
      </c>
    </row>
    <row r="3" spans="1:3">
      <c r="A3" s="14" t="s">
        <v>44</v>
      </c>
      <c r="B3" s="15" t="s">
        <v>534</v>
      </c>
      <c r="C3" s="14" t="s">
        <v>536</v>
      </c>
    </row>
    <row r="4" spans="1:3">
      <c r="A4" s="14" t="s">
        <v>92</v>
      </c>
      <c r="B4" s="15" t="s">
        <v>534</v>
      </c>
      <c r="C4" s="14" t="s">
        <v>537</v>
      </c>
    </row>
    <row r="5" spans="1:3">
      <c r="A5" s="14" t="s">
        <v>275</v>
      </c>
      <c r="B5" s="15" t="s">
        <v>534</v>
      </c>
      <c r="C5" s="14" t="s">
        <v>538</v>
      </c>
    </row>
    <row r="6" spans="1:3">
      <c r="A6" s="14" t="s">
        <v>287</v>
      </c>
      <c r="B6" s="15" t="s">
        <v>534</v>
      </c>
      <c r="C6" s="14" t="s">
        <v>539</v>
      </c>
    </row>
    <row r="7" spans="1:3">
      <c r="A7" s="14" t="s">
        <v>291</v>
      </c>
      <c r="B7" s="15" t="s">
        <v>534</v>
      </c>
      <c r="C7" s="14" t="s">
        <v>540</v>
      </c>
    </row>
    <row r="8" spans="1:3">
      <c r="A8" s="14" t="s">
        <v>186</v>
      </c>
      <c r="B8" s="15" t="s">
        <v>534</v>
      </c>
      <c r="C8" s="14" t="s">
        <v>541</v>
      </c>
    </row>
    <row r="9" spans="1:3">
      <c r="A9" s="14" t="s">
        <v>187</v>
      </c>
      <c r="B9" s="15" t="s">
        <v>534</v>
      </c>
      <c r="C9" s="14" t="s">
        <v>542</v>
      </c>
    </row>
    <row r="10" ht="13.5" spans="1:3">
      <c r="A10" s="14" t="s">
        <v>307</v>
      </c>
      <c r="B10" s="15" t="s">
        <v>534</v>
      </c>
      <c r="C10" s="16" t="s">
        <v>543</v>
      </c>
    </row>
    <row r="11" spans="1:3">
      <c r="A11" s="14" t="s">
        <v>333</v>
      </c>
      <c r="B11" s="15" t="s">
        <v>534</v>
      </c>
      <c r="C11" s="14" t="s">
        <v>544</v>
      </c>
    </row>
    <row r="12" spans="1:3">
      <c r="A12" s="14" t="s">
        <v>253</v>
      </c>
      <c r="B12" s="15" t="s">
        <v>534</v>
      </c>
      <c r="C12" s="14" t="s">
        <v>545</v>
      </c>
    </row>
    <row r="13" spans="1:3">
      <c r="A13" s="14" t="s">
        <v>145</v>
      </c>
      <c r="B13" s="15" t="s">
        <v>534</v>
      </c>
      <c r="C13" s="14" t="s">
        <v>546</v>
      </c>
    </row>
    <row r="14" spans="1:3">
      <c r="A14" s="14" t="s">
        <v>341</v>
      </c>
      <c r="B14" s="15" t="s">
        <v>534</v>
      </c>
      <c r="C14" s="14" t="s">
        <v>547</v>
      </c>
    </row>
    <row r="15" spans="1:3">
      <c r="A15" s="14" t="s">
        <v>228</v>
      </c>
      <c r="B15" s="15" t="s">
        <v>534</v>
      </c>
      <c r="C15" s="14" t="s">
        <v>548</v>
      </c>
    </row>
    <row r="16" spans="1:3">
      <c r="A16" s="14" t="s">
        <v>240</v>
      </c>
      <c r="B16" s="15" t="s">
        <v>534</v>
      </c>
      <c r="C16" s="14" t="s">
        <v>549</v>
      </c>
    </row>
    <row r="17" spans="1:3">
      <c r="A17" s="14" t="s">
        <v>224</v>
      </c>
      <c r="B17" s="15" t="s">
        <v>534</v>
      </c>
      <c r="C17" s="14" t="s">
        <v>550</v>
      </c>
    </row>
    <row r="18" spans="1:3">
      <c r="A18" s="14" t="s">
        <v>226</v>
      </c>
      <c r="B18" s="15" t="s">
        <v>534</v>
      </c>
      <c r="C18" s="14" t="s">
        <v>551</v>
      </c>
    </row>
    <row r="19" spans="1:3">
      <c r="A19" s="14" t="s">
        <v>229</v>
      </c>
      <c r="B19" s="15" t="s">
        <v>534</v>
      </c>
      <c r="C19" s="14" t="s">
        <v>552</v>
      </c>
    </row>
    <row r="20" spans="1:3">
      <c r="A20" s="14" t="s">
        <v>225</v>
      </c>
      <c r="B20" s="15" t="s">
        <v>534</v>
      </c>
      <c r="C20" s="14" t="s">
        <v>553</v>
      </c>
    </row>
    <row r="21" spans="1:3">
      <c r="A21" s="14" t="s">
        <v>338</v>
      </c>
      <c r="B21" s="15" t="s">
        <v>534</v>
      </c>
      <c r="C21" s="14" t="s">
        <v>554</v>
      </c>
    </row>
    <row r="22" spans="1:3">
      <c r="A22" s="14" t="s">
        <v>192</v>
      </c>
      <c r="B22" s="15" t="s">
        <v>534</v>
      </c>
      <c r="C22" s="14" t="s">
        <v>555</v>
      </c>
    </row>
    <row r="23" spans="1:3">
      <c r="A23" s="14" t="s">
        <v>230</v>
      </c>
      <c r="B23" s="15" t="s">
        <v>534</v>
      </c>
      <c r="C23" s="14" t="s">
        <v>556</v>
      </c>
    </row>
    <row r="24" spans="1:3">
      <c r="A24" s="14" t="s">
        <v>231</v>
      </c>
      <c r="B24" s="15" t="s">
        <v>534</v>
      </c>
      <c r="C24" s="14" t="s">
        <v>557</v>
      </c>
    </row>
    <row r="25" spans="1:3">
      <c r="A25" s="14" t="s">
        <v>208</v>
      </c>
      <c r="B25" s="15" t="s">
        <v>534</v>
      </c>
      <c r="C25" s="14" t="s">
        <v>558</v>
      </c>
    </row>
    <row r="26" spans="1:3">
      <c r="A26" s="14" t="s">
        <v>203</v>
      </c>
      <c r="B26" s="15" t="s">
        <v>534</v>
      </c>
      <c r="C26" s="14" t="s">
        <v>559</v>
      </c>
    </row>
    <row r="27" spans="1:3">
      <c r="A27" s="14" t="s">
        <v>167</v>
      </c>
      <c r="B27" s="15" t="s">
        <v>534</v>
      </c>
      <c r="C27" s="14" t="s">
        <v>560</v>
      </c>
    </row>
    <row r="28" spans="1:3">
      <c r="A28" s="14" t="s">
        <v>371</v>
      </c>
      <c r="B28" s="15" t="s">
        <v>534</v>
      </c>
      <c r="C28" s="14" t="s">
        <v>561</v>
      </c>
    </row>
    <row r="29" spans="1:3">
      <c r="A29" s="14" t="s">
        <v>215</v>
      </c>
      <c r="B29" s="15" t="s">
        <v>534</v>
      </c>
      <c r="C29" s="14" t="s">
        <v>562</v>
      </c>
    </row>
    <row r="30" spans="1:3">
      <c r="A30" s="14" t="s">
        <v>196</v>
      </c>
      <c r="B30" s="17" t="s">
        <v>534</v>
      </c>
      <c r="C30" s="14" t="s">
        <v>563</v>
      </c>
    </row>
    <row r="31" spans="1:3">
      <c r="A31" s="14" t="s">
        <v>297</v>
      </c>
      <c r="B31" s="15" t="s">
        <v>534</v>
      </c>
      <c r="C31" s="14" t="s">
        <v>564</v>
      </c>
    </row>
    <row r="32" spans="1:3">
      <c r="A32" s="14" t="s">
        <v>248</v>
      </c>
      <c r="B32" s="15" t="s">
        <v>534</v>
      </c>
      <c r="C32" s="14" t="s">
        <v>565</v>
      </c>
    </row>
    <row r="33" spans="1:3">
      <c r="A33" s="14" t="s">
        <v>258</v>
      </c>
      <c r="B33" s="15" t="s">
        <v>534</v>
      </c>
      <c r="C33" s="14" t="s">
        <v>566</v>
      </c>
    </row>
    <row r="34" spans="1:3">
      <c r="A34" s="14" t="s">
        <v>419</v>
      </c>
      <c r="B34" s="15" t="s">
        <v>534</v>
      </c>
      <c r="C34" s="14" t="s">
        <v>567</v>
      </c>
    </row>
    <row r="35" spans="1:3">
      <c r="A35" s="14" t="s">
        <v>128</v>
      </c>
      <c r="B35" s="15" t="s">
        <v>534</v>
      </c>
      <c r="C35" s="14" t="s">
        <v>568</v>
      </c>
    </row>
    <row r="36" spans="1:3">
      <c r="A36" s="14" t="s">
        <v>150</v>
      </c>
      <c r="B36" s="15" t="s">
        <v>534</v>
      </c>
      <c r="C36" s="14" t="s">
        <v>569</v>
      </c>
    </row>
    <row r="37" spans="1:3">
      <c r="A37" s="14" t="s">
        <v>160</v>
      </c>
      <c r="B37" s="15" t="s">
        <v>534</v>
      </c>
      <c r="C37" s="14" t="s">
        <v>570</v>
      </c>
    </row>
    <row r="38" spans="1:3">
      <c r="A38" s="14" t="s">
        <v>326</v>
      </c>
      <c r="B38" s="15" t="s">
        <v>534</v>
      </c>
      <c r="C38" s="14" t="s">
        <v>571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572</v>
      </c>
      <c r="B1" s="11" t="s">
        <v>573</v>
      </c>
      <c r="C1" s="11" t="s">
        <v>3</v>
      </c>
      <c r="D1" s="11" t="s">
        <v>4</v>
      </c>
    </row>
    <row r="2" spans="1:4">
      <c r="A2" s="12">
        <f ca="1" t="shared" ref="A2:A12" si="0">TODAY()</f>
        <v>45960</v>
      </c>
      <c r="B2" s="9" t="s">
        <v>574</v>
      </c>
      <c r="C2" s="9" t="str">
        <f>VLOOKUP(D2,辅助信息!A:B,2,FALSE)</f>
        <v>盘螺</v>
      </c>
      <c r="D2" s="9" t="s">
        <v>41</v>
      </c>
    </row>
    <row r="3" spans="1:4">
      <c r="A3" s="12">
        <f ca="1" t="shared" si="0"/>
        <v>45960</v>
      </c>
      <c r="B3" s="9" t="s">
        <v>574</v>
      </c>
      <c r="C3" s="9" t="str">
        <f>VLOOKUP(D3,辅助信息!A:B,2,FALSE)</f>
        <v>螺纹钢</v>
      </c>
      <c r="D3" s="9" t="s">
        <v>27</v>
      </c>
    </row>
    <row r="4" spans="1:4">
      <c r="A4" s="12">
        <f ca="1" t="shared" si="0"/>
        <v>45960</v>
      </c>
      <c r="B4" s="9" t="s">
        <v>574</v>
      </c>
      <c r="C4" s="9" t="str">
        <f>VLOOKUP(D4,辅助信息!A:B,2,FALSE)</f>
        <v>螺纹钢</v>
      </c>
      <c r="D4" s="9" t="s">
        <v>19</v>
      </c>
    </row>
    <row r="5" spans="1:4">
      <c r="A5" s="12">
        <f ca="1" t="shared" si="0"/>
        <v>45960</v>
      </c>
      <c r="B5" s="9" t="s">
        <v>574</v>
      </c>
      <c r="C5" s="9" t="str">
        <f>VLOOKUP(D5,辅助信息!A:B,2,FALSE)</f>
        <v>螺纹钢</v>
      </c>
      <c r="D5" s="9" t="s">
        <v>28</v>
      </c>
    </row>
    <row r="6" spans="1:4">
      <c r="A6" s="12">
        <f ca="1" t="shared" si="0"/>
        <v>45960</v>
      </c>
      <c r="B6" s="9" t="s">
        <v>574</v>
      </c>
      <c r="C6" s="9" t="str">
        <f>VLOOKUP(D6,辅助信息!A:B,2,FALSE)</f>
        <v>螺纹钢</v>
      </c>
      <c r="D6" s="9" t="s">
        <v>52</v>
      </c>
    </row>
    <row r="7" spans="1:4">
      <c r="A7" s="12">
        <f ca="1" t="shared" si="0"/>
        <v>45960</v>
      </c>
      <c r="B7" s="9" t="s">
        <v>574</v>
      </c>
      <c r="C7" s="9" t="str">
        <f>VLOOKUP(D7,辅助信息!A:B,2,FALSE)</f>
        <v>螺纹钢</v>
      </c>
      <c r="D7" s="9" t="s">
        <v>76</v>
      </c>
    </row>
    <row r="8" spans="1:4">
      <c r="A8" s="12">
        <f ca="1" t="shared" si="0"/>
        <v>45960</v>
      </c>
      <c r="B8" s="9" t="s">
        <v>574</v>
      </c>
      <c r="C8" s="9" t="str">
        <f>VLOOKUP(D8,辅助信息!A:B,2,FALSE)</f>
        <v>螺纹钢</v>
      </c>
      <c r="D8" s="9" t="s">
        <v>86</v>
      </c>
    </row>
    <row r="9" spans="1:4">
      <c r="A9" s="12">
        <f ca="1" t="shared" si="0"/>
        <v>45960</v>
      </c>
      <c r="B9" s="9" t="s">
        <v>574</v>
      </c>
      <c r="C9" s="9" t="str">
        <f>VLOOKUP(D9,辅助信息!A:B,2,FALSE)</f>
        <v>螺纹钢</v>
      </c>
      <c r="D9" s="9" t="s">
        <v>82</v>
      </c>
    </row>
    <row r="10" spans="1:4">
      <c r="A10" s="12">
        <f ca="1" t="shared" si="0"/>
        <v>45960</v>
      </c>
      <c r="B10" s="9" t="s">
        <v>574</v>
      </c>
      <c r="C10" s="9" t="str">
        <f>VLOOKUP(D10,辅助信息!A:B,2,FALSE)</f>
        <v>螺纹钢</v>
      </c>
      <c r="D10" s="9" t="s">
        <v>45</v>
      </c>
    </row>
    <row r="11" spans="1:4">
      <c r="A11" s="12">
        <f ca="1" t="shared" si="0"/>
        <v>45960</v>
      </c>
      <c r="B11" s="9" t="s">
        <v>574</v>
      </c>
      <c r="C11" s="9" t="str">
        <f>VLOOKUP(D11,辅助信息!A:B,2,FALSE)</f>
        <v>螺纹钢</v>
      </c>
      <c r="D11" s="9" t="s">
        <v>21</v>
      </c>
    </row>
    <row r="12" ht="18.95" customHeight="1" spans="1:1">
      <c r="A12" s="12">
        <f ca="1" t="shared" si="0"/>
        <v>45960</v>
      </c>
    </row>
    <row r="13" spans="1:4">
      <c r="A13" s="12">
        <f ca="1" t="shared" ref="A13:A26" si="1">TODAY()</f>
        <v>45960</v>
      </c>
      <c r="B13" s="13" t="s">
        <v>575</v>
      </c>
      <c r="C13" s="9" t="str">
        <f>VLOOKUP(D13,辅助信息!A:B,2,FALSE)</f>
        <v>螺纹钢</v>
      </c>
      <c r="D13" s="9" t="s">
        <v>133</v>
      </c>
    </row>
    <row r="14" spans="1:4">
      <c r="A14" s="12">
        <f ca="1" t="shared" si="1"/>
        <v>45960</v>
      </c>
      <c r="B14" s="13" t="s">
        <v>575</v>
      </c>
      <c r="C14" s="9" t="str">
        <f>VLOOKUP(D14,辅助信息!A:B,2,FALSE)</f>
        <v>螺纹钢</v>
      </c>
      <c r="D14" s="9" t="s">
        <v>91</v>
      </c>
    </row>
    <row r="15" spans="1:4">
      <c r="A15" s="12">
        <f ca="1" t="shared" si="1"/>
        <v>45960</v>
      </c>
      <c r="B15" s="13" t="s">
        <v>575</v>
      </c>
      <c r="C15" s="9" t="str">
        <f>VLOOKUP(D15,辅助信息!A:B,2,FALSE)</f>
        <v>螺纹钢</v>
      </c>
      <c r="D15" s="9" t="s">
        <v>77</v>
      </c>
    </row>
    <row r="16" spans="1:4">
      <c r="A16" s="12">
        <f ca="1" t="shared" si="1"/>
        <v>45960</v>
      </c>
      <c r="B16" s="13" t="s">
        <v>575</v>
      </c>
      <c r="C16" s="9" t="str">
        <f>VLOOKUP(D16,辅助信息!A:B,2,FALSE)</f>
        <v>螺纹钢</v>
      </c>
      <c r="D16" s="9" t="s">
        <v>86</v>
      </c>
    </row>
    <row r="17" spans="1:4">
      <c r="A17" s="12">
        <f ca="1" t="shared" si="1"/>
        <v>45960</v>
      </c>
      <c r="B17" s="13" t="s">
        <v>575</v>
      </c>
      <c r="C17" s="9" t="str">
        <f>VLOOKUP(D17,辅助信息!A:B,2,FALSE)</f>
        <v>螺纹钢</v>
      </c>
      <c r="D17" s="9" t="s">
        <v>66</v>
      </c>
    </row>
    <row r="18" spans="1:4">
      <c r="A18" s="12">
        <f ca="1" t="shared" si="1"/>
        <v>45960</v>
      </c>
      <c r="B18" s="13" t="s">
        <v>575</v>
      </c>
      <c r="C18" s="9" t="str">
        <f>VLOOKUP(D18,辅助信息!A:B,2,FALSE)</f>
        <v>螺纹钢</v>
      </c>
      <c r="D18" s="9" t="s">
        <v>82</v>
      </c>
    </row>
    <row r="19" spans="1:4">
      <c r="A19" s="12">
        <f ca="1" t="shared" si="1"/>
        <v>45960</v>
      </c>
      <c r="B19" s="13" t="s">
        <v>575</v>
      </c>
      <c r="C19" s="9" t="str">
        <f>VLOOKUP(D19,辅助信息!A:B,2,FALSE)</f>
        <v>螺纹钢</v>
      </c>
      <c r="D19" s="9" t="s">
        <v>45</v>
      </c>
    </row>
    <row r="20" spans="1:4">
      <c r="A20" s="12">
        <f ca="1" t="shared" si="1"/>
        <v>45960</v>
      </c>
      <c r="B20" s="13" t="s">
        <v>575</v>
      </c>
      <c r="C20" s="9" t="str">
        <f>VLOOKUP(D20,辅助信息!A:B,2,FALSE)</f>
        <v>螺纹钢</v>
      </c>
      <c r="D20" s="9" t="s">
        <v>21</v>
      </c>
    </row>
    <row r="21" spans="1:4">
      <c r="A21" s="12">
        <f ca="1" t="shared" si="1"/>
        <v>45960</v>
      </c>
      <c r="B21" s="13" t="s">
        <v>575</v>
      </c>
      <c r="C21" s="9" t="str">
        <f>VLOOKUP(D21,辅助信息!A:B,2,FALSE)</f>
        <v>螺纹钢</v>
      </c>
      <c r="D21" s="9" t="s">
        <v>58</v>
      </c>
    </row>
    <row r="22" spans="1:4">
      <c r="A22" s="12">
        <f ca="1" t="shared" si="1"/>
        <v>45960</v>
      </c>
      <c r="B22" s="13" t="s">
        <v>575</v>
      </c>
      <c r="C22" s="9" t="str">
        <f>VLOOKUP(D22,辅助信息!A:B,2,FALSE)</f>
        <v>螺纹钢</v>
      </c>
      <c r="D22" s="9" t="s">
        <v>46</v>
      </c>
    </row>
    <row r="23" spans="1:4">
      <c r="A23" s="12">
        <f ca="1" t="shared" si="1"/>
        <v>45960</v>
      </c>
      <c r="B23" s="13" t="s">
        <v>575</v>
      </c>
      <c r="C23" s="9" t="str">
        <f>VLOOKUP(D23,辅助信息!A:B,2,FALSE)</f>
        <v>螺纹钢</v>
      </c>
      <c r="D23" s="9" t="s">
        <v>22</v>
      </c>
    </row>
    <row r="24" spans="1:4">
      <c r="A24" s="12">
        <f ca="1" t="shared" si="1"/>
        <v>45960</v>
      </c>
      <c r="B24" s="13" t="s">
        <v>575</v>
      </c>
      <c r="C24" s="9" t="str">
        <f>VLOOKUP(D24,辅助信息!A:B,2,FALSE)</f>
        <v>螺纹钢</v>
      </c>
      <c r="D24" s="9" t="s">
        <v>181</v>
      </c>
    </row>
    <row r="25" spans="1:4">
      <c r="A25" s="12">
        <f ca="1" t="shared" si="1"/>
        <v>45960</v>
      </c>
      <c r="B25" s="13" t="s">
        <v>575</v>
      </c>
      <c r="C25" s="9" t="str">
        <f>VLOOKUP(D25,辅助信息!A:B,2,FALSE)</f>
        <v>螺纹钢</v>
      </c>
      <c r="D25" s="9" t="s">
        <v>182</v>
      </c>
    </row>
    <row r="26" spans="1:4">
      <c r="A26" s="12">
        <f ca="1" t="shared" si="1"/>
        <v>45960</v>
      </c>
      <c r="B26" s="9" t="s">
        <v>576</v>
      </c>
      <c r="C26" s="9" t="str">
        <f>VLOOKUP(D26,辅助信息!A:B,2,FALSE)</f>
        <v>盘螺</v>
      </c>
      <c r="D26" s="9" t="s">
        <v>49</v>
      </c>
    </row>
    <row r="27" spans="1:4">
      <c r="A27" s="12">
        <f ca="1" t="shared" ref="A27:A36" si="2">TODAY()</f>
        <v>45960</v>
      </c>
      <c r="B27" s="9" t="s">
        <v>576</v>
      </c>
      <c r="C27" s="9" t="str">
        <f>VLOOKUP(D27,辅助信息!A:B,2,FALSE)</f>
        <v>盘螺</v>
      </c>
      <c r="D27" s="9" t="s">
        <v>40</v>
      </c>
    </row>
    <row r="28" spans="1:4">
      <c r="A28" s="12">
        <f ca="1" t="shared" si="2"/>
        <v>45960</v>
      </c>
      <c r="B28" s="9" t="s">
        <v>576</v>
      </c>
      <c r="C28" s="9" t="str">
        <f>VLOOKUP(D28,辅助信息!A:B,2,FALSE)</f>
        <v>盘螺</v>
      </c>
      <c r="D28" s="9" t="s">
        <v>41</v>
      </c>
    </row>
    <row r="29" spans="1:4">
      <c r="A29" s="12">
        <f ca="1" t="shared" si="2"/>
        <v>45960</v>
      </c>
      <c r="B29" s="9" t="s">
        <v>576</v>
      </c>
      <c r="C29" s="9" t="str">
        <f>VLOOKUP(D29,辅助信息!A:B,2,FALSE)</f>
        <v>盘螺</v>
      </c>
      <c r="D29" s="9" t="s">
        <v>26</v>
      </c>
    </row>
    <row r="30" spans="1:4">
      <c r="A30" s="12">
        <f ca="1" t="shared" si="2"/>
        <v>45960</v>
      </c>
      <c r="B30" s="9" t="s">
        <v>576</v>
      </c>
      <c r="C30" s="9" t="e">
        <f>VLOOKUP(D30,辅助信息!A:B,2,FALSE)</f>
        <v>#N/A</v>
      </c>
      <c r="D30" s="9" t="s">
        <v>577</v>
      </c>
    </row>
    <row r="31" spans="1:4">
      <c r="A31" s="12">
        <f ca="1" t="shared" si="2"/>
        <v>45960</v>
      </c>
      <c r="B31" s="9" t="s">
        <v>576</v>
      </c>
      <c r="C31" s="9" t="str">
        <f>VLOOKUP(D31,辅助信息!A:B,2,FALSE)</f>
        <v>螺纹钢</v>
      </c>
      <c r="D31" s="9" t="s">
        <v>27</v>
      </c>
    </row>
    <row r="32" spans="1:4">
      <c r="A32" s="12">
        <f ca="1" t="shared" si="2"/>
        <v>45960</v>
      </c>
      <c r="B32" s="9" t="s">
        <v>576</v>
      </c>
      <c r="C32" s="9" t="str">
        <f>VLOOKUP(D32,辅助信息!A:B,2,FALSE)</f>
        <v>螺纹钢</v>
      </c>
      <c r="D32" s="9" t="s">
        <v>19</v>
      </c>
    </row>
    <row r="33" spans="1:4">
      <c r="A33" s="12">
        <f ca="1" t="shared" si="2"/>
        <v>45960</v>
      </c>
      <c r="B33" s="9" t="s">
        <v>576</v>
      </c>
      <c r="C33" s="9" t="str">
        <f>VLOOKUP(D33,辅助信息!A:B,2,FALSE)</f>
        <v>螺纹钢</v>
      </c>
      <c r="D33" s="9" t="s">
        <v>32</v>
      </c>
    </row>
    <row r="34" spans="1:4">
      <c r="A34" s="12">
        <f ca="1" t="shared" si="2"/>
        <v>45960</v>
      </c>
      <c r="B34" s="9" t="s">
        <v>576</v>
      </c>
      <c r="C34" s="9" t="str">
        <f>VLOOKUP(D34,辅助信息!A:B,2,FALSE)</f>
        <v>螺纹钢</v>
      </c>
      <c r="D34" s="9" t="s">
        <v>33</v>
      </c>
    </row>
    <row r="35" spans="1:4">
      <c r="A35" s="12">
        <f ca="1" t="shared" si="2"/>
        <v>45960</v>
      </c>
      <c r="B35" s="9" t="s">
        <v>576</v>
      </c>
      <c r="C35" s="9" t="str">
        <f>VLOOKUP(D35,辅助信息!A:B,2,FALSE)</f>
        <v>螺纹钢</v>
      </c>
      <c r="D35" s="9" t="s">
        <v>28</v>
      </c>
    </row>
    <row r="36" spans="1:4">
      <c r="A36" s="12">
        <f ca="1" t="shared" si="2"/>
        <v>45960</v>
      </c>
      <c r="B36" s="9" t="s">
        <v>576</v>
      </c>
      <c r="C36" s="9" t="str">
        <f>VLOOKUP(D36,辅助信息!A:B,2,FALSE)</f>
        <v>螺纹钢</v>
      </c>
      <c r="D36" s="9" t="s">
        <v>18</v>
      </c>
    </row>
    <row r="37" spans="1:4">
      <c r="A37" s="12">
        <f ca="1" t="shared" ref="A37:A46" si="3">TODAY()</f>
        <v>45960</v>
      </c>
      <c r="B37" s="9" t="s">
        <v>576</v>
      </c>
      <c r="C37" s="9" t="str">
        <f>VLOOKUP(D37,辅助信息!A:B,2,FALSE)</f>
        <v>螺纹钢</v>
      </c>
      <c r="D37" s="9" t="s">
        <v>65</v>
      </c>
    </row>
    <row r="38" spans="1:4">
      <c r="A38" s="12">
        <f ca="1" t="shared" si="3"/>
        <v>45960</v>
      </c>
      <c r="B38" s="9" t="s">
        <v>576</v>
      </c>
      <c r="C38" s="9" t="str">
        <f>VLOOKUP(D38,辅助信息!A:B,2,FALSE)</f>
        <v>螺纹钢</v>
      </c>
      <c r="D38" s="9" t="s">
        <v>52</v>
      </c>
    </row>
    <row r="39" spans="1:4">
      <c r="A39" s="12">
        <f ca="1" t="shared" si="3"/>
        <v>45960</v>
      </c>
      <c r="B39" s="9" t="s">
        <v>576</v>
      </c>
      <c r="C39" s="9" t="str">
        <f>VLOOKUP(D39,辅助信息!A:B,2,FALSE)</f>
        <v>螺纹钢</v>
      </c>
      <c r="D39" s="9" t="s">
        <v>111</v>
      </c>
    </row>
    <row r="40" spans="1:4">
      <c r="A40" s="12">
        <f ca="1" t="shared" si="3"/>
        <v>45960</v>
      </c>
      <c r="B40" s="9" t="s">
        <v>576</v>
      </c>
      <c r="C40" s="9" t="str">
        <f>VLOOKUP(D40,辅助信息!A:B,2,FALSE)</f>
        <v>螺纹钢</v>
      </c>
      <c r="D40" s="9" t="s">
        <v>76</v>
      </c>
    </row>
    <row r="41" spans="1:4">
      <c r="A41" s="12">
        <f ca="1" t="shared" si="3"/>
        <v>45960</v>
      </c>
      <c r="B41" s="9" t="s">
        <v>576</v>
      </c>
      <c r="C41" s="9" t="str">
        <f>VLOOKUP(D41,辅助信息!A:B,2,FALSE)</f>
        <v>螺纹钢</v>
      </c>
      <c r="D41" s="9" t="s">
        <v>90</v>
      </c>
    </row>
    <row r="42" spans="1:4">
      <c r="A42" s="12">
        <f ca="1" t="shared" si="3"/>
        <v>45960</v>
      </c>
      <c r="B42" s="9" t="s">
        <v>576</v>
      </c>
      <c r="C42" s="9" t="str">
        <f>VLOOKUP(D42,辅助信息!A:B,2,FALSE)</f>
        <v>螺纹钢</v>
      </c>
      <c r="D42" s="9" t="s">
        <v>130</v>
      </c>
    </row>
    <row r="43" spans="1:4">
      <c r="A43" s="12">
        <f ca="1" t="shared" si="3"/>
        <v>45960</v>
      </c>
      <c r="B43" s="9" t="s">
        <v>576</v>
      </c>
      <c r="C43" s="9" t="str">
        <f>VLOOKUP(D43,辅助信息!A:B,2,FALSE)</f>
        <v>螺纹钢</v>
      </c>
      <c r="D43" s="9" t="s">
        <v>133</v>
      </c>
    </row>
    <row r="44" spans="1:4">
      <c r="A44" s="12">
        <f ca="1" t="shared" si="3"/>
        <v>45960</v>
      </c>
      <c r="B44" s="9" t="s">
        <v>576</v>
      </c>
      <c r="C44" s="9" t="str">
        <f>VLOOKUP(D44,辅助信息!A:B,2,FALSE)</f>
        <v>螺纹钢</v>
      </c>
      <c r="D44" s="9" t="s">
        <v>91</v>
      </c>
    </row>
    <row r="45" spans="1:4">
      <c r="A45" s="12">
        <f ca="1" t="shared" si="3"/>
        <v>45960</v>
      </c>
      <c r="B45" s="9" t="s">
        <v>576</v>
      </c>
      <c r="C45" s="9" t="str">
        <f>VLOOKUP(D45,辅助信息!A:B,2,FALSE)</f>
        <v>螺纹钢</v>
      </c>
      <c r="D45" s="9" t="s">
        <v>77</v>
      </c>
    </row>
    <row r="46" spans="1:4">
      <c r="A46" s="12">
        <f ca="1" t="shared" si="3"/>
        <v>45960</v>
      </c>
      <c r="B46" s="9" t="s">
        <v>576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578</v>
      </c>
      <c r="G1" s="2" t="s">
        <v>7</v>
      </c>
      <c r="H1" s="2" t="str">
        <f>'[1]2025年已发货'!H:H</f>
        <v>联系人</v>
      </c>
      <c r="I1" s="2" t="str">
        <f>'[1]2025年已发货'!I:I</f>
        <v>联系方式</v>
      </c>
      <c r="J1" s="6" t="s">
        <v>16</v>
      </c>
      <c r="K1" s="6" t="s">
        <v>579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HPB300Φ8</v>
      </c>
      <c r="D9057" s="2" t="str">
        <f>'[1]2025年已发货'!D:D</f>
        <v>吨</v>
      </c>
      <c r="E9057" s="2">
        <f>'[1]2025年已发货'!E:E</f>
        <v>2</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高线</v>
      </c>
      <c r="C9058" s="2" t="str">
        <f>'[1]2025年已发货'!C:C</f>
        <v>HPB300Φ6</v>
      </c>
      <c r="D9058" s="2" t="str">
        <f>'[1]2025年已发货'!D:D</f>
        <v>吨</v>
      </c>
      <c r="E9058" s="2">
        <f>'[1]2025年已发货'!E:E</f>
        <v>6</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盘螺</v>
      </c>
      <c r="C9059" s="2" t="str">
        <f>'[1]2025年已发货'!C:C</f>
        <v>HRB400EФ8</v>
      </c>
      <c r="D9059" s="2" t="str">
        <f>'[1]2025年已发货'!D:D</f>
        <v>吨</v>
      </c>
      <c r="E9059" s="2">
        <f>'[1]2025年已发货'!E:E</f>
        <v>15.5</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达钢</v>
      </c>
      <c r="B9060" s="2" t="str">
        <f>'[1]2025年已发货'!B:B</f>
        <v>螺纹钢</v>
      </c>
      <c r="C9060" s="2" t="str">
        <f>'[1]2025年已发货'!C:C</f>
        <v>HRB400EФ14*12m</v>
      </c>
      <c r="D9060" s="2" t="str">
        <f>'[1]2025年已发货'!D:D</f>
        <v>吨</v>
      </c>
      <c r="E9060" s="2">
        <f>'[1]2025年已发货'!E:E</f>
        <v>6</v>
      </c>
      <c r="F9060" s="4">
        <f>'[1]2025年已发货'!F:F</f>
        <v>45958</v>
      </c>
      <c r="G9060" s="2" t="str">
        <f>'[1]2025年已发货'!G:G</f>
        <v>（北京工程局乐山机场项目）乐山市五通桥区冠英镇</v>
      </c>
      <c r="H9060" s="2" t="str">
        <f>'[1]2025年已发货'!H:H</f>
        <v>王治</v>
      </c>
      <c r="I9060" s="2">
        <f>'[1]2025年已发货'!I:I</f>
        <v>18811564698</v>
      </c>
      <c r="J9060" s="2" vm="1" t="e">
        <f>_xlfn._xlws.FILTER(辅助信息!D:D,辅助信息!G:G=G9060)</f>
        <v>#VALUE!</v>
      </c>
    </row>
    <row r="9061" spans="1:10">
      <c r="A9061" s="2" t="str">
        <f>'[1]2025年已发货'!A:A</f>
        <v>泸钢</v>
      </c>
      <c r="B9061" s="2" t="str">
        <f>'[1]2025年已发货'!B:B</f>
        <v>螺纹钢</v>
      </c>
      <c r="C9061" s="2" t="str">
        <f>'[1]2025年已发货'!C:C</f>
        <v>HRB400E Φ16 9m</v>
      </c>
      <c r="D9061" s="2" t="str">
        <f>'[1]2025年已发货'!D:D</f>
        <v>吨</v>
      </c>
      <c r="E9061" s="2">
        <f>'[1]2025年已发货'!E:E</f>
        <v>30</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v>
      </c>
      <c r="B9062" s="2" t="str">
        <f>'[1]2025年已发货'!B:B</f>
        <v>螺纹钢</v>
      </c>
      <c r="C9062" s="2" t="str">
        <f>'[1]2025年已发货'!C:C</f>
        <v>HRB400E Φ18 9m</v>
      </c>
      <c r="D9062" s="2" t="str">
        <f>'[1]2025年已发货'!D:D</f>
        <v>吨</v>
      </c>
      <c r="E9062" s="2">
        <f>'[1]2025年已发货'!E:E</f>
        <v>5</v>
      </c>
      <c r="F9062" s="4">
        <f>'[1]2025年已发货'!F:F</f>
        <v>45958</v>
      </c>
      <c r="G9062" s="2" t="str">
        <f>'[1]2025年已发货'!G:G</f>
        <v>(五冶钢构龙泉东洪片区70亩住宅、商业及配套工程项目三标段)成都市龙泉驿外东洪路地铁2号线惠王陵地铁C口</v>
      </c>
      <c r="H9062" s="2" t="str">
        <f>'[1]2025年已发货'!H:H</f>
        <v>蒋嗣伟</v>
      </c>
      <c r="I9062" s="2">
        <f>'[1]2025年已发货'!I:I</f>
        <v>15014331252</v>
      </c>
      <c r="J9062" s="2" t="str">
        <f>_xlfn._xlws.FILTER(辅助信息!D:D,辅助信息!G:G=G9062)</f>
        <v>五冶钢构龙泉东洪片区(70亩、85亩)住宅、商业及配套工程项目</v>
      </c>
    </row>
    <row r="9063" spans="1:10">
      <c r="A9063" s="2" t="str">
        <f>'[1]2025年已发货'!A:A</f>
        <v>泸钢（代）</v>
      </c>
      <c r="B9063" s="2" t="str">
        <f>'[1]2025年已发货'!B:B</f>
        <v>盘圆</v>
      </c>
      <c r="C9063" s="2" t="str">
        <f>'[1]2025年已发货'!C:C</f>
        <v>HPB300Φ12mm</v>
      </c>
      <c r="D9063" s="2" t="str">
        <f>'[1]2025年已发货'!D:D</f>
        <v>吨</v>
      </c>
      <c r="E9063" s="2">
        <f>'[1]2025年已发货'!E:E</f>
        <v>15</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泸钢（代）</v>
      </c>
      <c r="B9064" s="2" t="str">
        <f>'[1]2025年已发货'!B:B</f>
        <v>螺纹钢</v>
      </c>
      <c r="C9064" s="2" t="str">
        <f>'[1]2025年已发货'!C:C</f>
        <v>HRB500EΦ32*12m</v>
      </c>
      <c r="D9064" s="2" t="str">
        <f>'[1]2025年已发货'!D:D</f>
        <v>吨</v>
      </c>
      <c r="E9064" s="2">
        <f>'[1]2025年已发货'!E:E</f>
        <v>20</v>
      </c>
      <c r="F9064" s="4">
        <f>'[1]2025年已发货'!F:F</f>
        <v>45958</v>
      </c>
      <c r="G9064" s="2" t="str">
        <f>'[1]2025年已发货'!G:G</f>
        <v>（成峨1标）眉山市彭山区谢家街道跳墩子</v>
      </c>
      <c r="H9064" s="2" t="str">
        <f>'[1]2025年已发货'!H:H</f>
        <v>曾毅</v>
      </c>
      <c r="I9064" s="2" t="str">
        <f>'[1]2025年已发货'!I:I</f>
        <v>13982229815</v>
      </c>
      <c r="J9064" s="2" vm="1" t="e">
        <f>_xlfn._xlws.FILTER(辅助信息!D:D,辅助信息!G:G=G9064)</f>
        <v>#VALUE!</v>
      </c>
    </row>
    <row r="9065" spans="1:10">
      <c r="A9065" s="2" t="str">
        <f>'[1]2025年已发货'!A:A</f>
        <v>泸钢</v>
      </c>
      <c r="B9065" s="2" t="str">
        <f>'[1]2025年已发货'!B:B</f>
        <v>高线</v>
      </c>
      <c r="C9065" s="2" t="str">
        <f>'[1]2025年已发货'!C:C</f>
        <v>HPB300 Φ10</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Φ12×9米</v>
      </c>
      <c r="D9066" s="2" t="str">
        <f>'[1]2025年已发货'!D:D</f>
        <v>吨</v>
      </c>
      <c r="E9066" s="2">
        <f>'[1]2025年已发货'!E:E</f>
        <v>5</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Φ22×9米</v>
      </c>
      <c r="D9067" s="2" t="str">
        <f>'[1]2025年已发货'!D:D</f>
        <v>吨</v>
      </c>
      <c r="E9067" s="2">
        <f>'[1]2025年已发货'!E:E</f>
        <v>10</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Φ20×9米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Φ25×9米</v>
      </c>
      <c r="D9069" s="2" t="str">
        <f>'[1]2025年已发货'!D:D</f>
        <v>吨</v>
      </c>
      <c r="E9069" s="2">
        <f>'[1]2025年已发货'!E:E</f>
        <v>7.5</v>
      </c>
      <c r="F9069" s="4">
        <f>'[1]2025年已发货'!F:F</f>
        <v>45958</v>
      </c>
      <c r="G9069" s="2" t="str">
        <f>'[1]2025年已发货'!G:G</f>
        <v>自永高速一标二工区（连接线</v>
      </c>
      <c r="H9069" s="2" t="str">
        <f>'[1]2025年已发货'!H:H</f>
        <v>余伯宣</v>
      </c>
      <c r="I9069" s="2">
        <f>'[1]2025年已发货'!I:I</f>
        <v>13778530969</v>
      </c>
      <c r="J9069" s="2" vm="1" t="e">
        <f>_xlfn._xlws.FILTER(辅助信息!D:D,辅助信息!G:G=G9069)</f>
        <v>#VALUE!</v>
      </c>
    </row>
    <row r="9070" spans="1:10">
      <c r="A9070" s="2" t="str">
        <f>'[1]2025年已发货'!A:A</f>
        <v>泸钢</v>
      </c>
      <c r="B9070" s="2" t="str">
        <f>'[1]2025年已发货'!B:B</f>
        <v>螺纹钢</v>
      </c>
      <c r="C9070" s="2" t="str">
        <f>'[1]2025年已发货'!C:C</f>
        <v>HRB400E Φ12×9米</v>
      </c>
      <c r="D9070" s="2" t="str">
        <f>'[1]2025年已发货'!D:D</f>
        <v>吨</v>
      </c>
      <c r="E9070" s="2">
        <f>'[1]2025年已发货'!E:E</f>
        <v>17.5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高线</v>
      </c>
      <c r="C9071" s="2" t="str">
        <f>'[1]2025年已发货'!C:C</f>
        <v>HPB300  Φ12</v>
      </c>
      <c r="D9071" s="2" t="str">
        <f>'[1]2025年已发货'!D:D</f>
        <v>吨</v>
      </c>
      <c r="E9071" s="2">
        <f>'[1]2025年已发货'!E:E</f>
        <v>2.5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Φ16×9米</v>
      </c>
      <c r="D9072" s="2" t="str">
        <f>'[1]2025年已发货'!D:D</f>
        <v>吨</v>
      </c>
      <c r="E9072" s="2">
        <f>'[1]2025年已发货'!E:E</f>
        <v>5</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螺纹钢</v>
      </c>
      <c r="C9073" s="2" t="str">
        <f>'[1]2025年已发货'!C:C</f>
        <v>HRB400E Φ16×12米</v>
      </c>
      <c r="D9073" s="2" t="str">
        <f>'[1]2025年已发货'!D:D</f>
        <v>吨</v>
      </c>
      <c r="E9073" s="2">
        <f>'[1]2025年已发货'!E:E</f>
        <v>10</v>
      </c>
      <c r="F9073" s="4">
        <f>'[1]2025年已发货'!F:F</f>
        <v>45958</v>
      </c>
      <c r="G9073" s="2" t="str">
        <f>'[1]2025年已发货'!G:G</f>
        <v>（自永高速-自永3标六局交通分公司）四川省内江市隆昌市圣灯镇中心学校</v>
      </c>
      <c r="H9073" s="2" t="str">
        <f>'[1]2025年已发货'!H:H</f>
        <v>李宏权</v>
      </c>
      <c r="I9073" s="2">
        <f>'[1]2025年已发货'!I:I</f>
        <v>19212995868</v>
      </c>
      <c r="J9073" s="2" vm="1" t="e">
        <f>_xlfn._xlws.FILTER(辅助信息!D:D,辅助信息!G:G=G9073)</f>
        <v>#VALUE!</v>
      </c>
    </row>
    <row r="9074" spans="1:10">
      <c r="A9074" s="2" t="str">
        <f>'[1]2025年已发货'!A:A</f>
        <v>泸钢</v>
      </c>
      <c r="B9074" s="2" t="str">
        <f>'[1]2025年已发货'!B:B</f>
        <v>盘螺</v>
      </c>
      <c r="C9074" s="2" t="str">
        <f>'[1]2025年已发货'!C:C</f>
        <v>HRB400E Φ8</v>
      </c>
      <c r="D9074" s="2" t="str">
        <f>'[1]2025年已发货'!D:D</f>
        <v>吨</v>
      </c>
      <c r="E9074" s="2">
        <f>'[1]2025年已发货'!E:E</f>
        <v>35</v>
      </c>
      <c r="F9074" s="4">
        <f>'[1]2025年已发货'!F:F</f>
        <v>45958</v>
      </c>
      <c r="G9074" s="2" t="str">
        <f>'[1]2025年已发货'!G:G</f>
        <v>(宜宾兴港三江新区长江工业园保障性租赁住房建设项目-土建)四川省宜宾市翠屏区永善路南段宜宾市三江新区长江工业园区</v>
      </c>
      <c r="H9074" s="2" t="str">
        <f>'[1]2025年已发货'!H:H</f>
        <v>赵元虎</v>
      </c>
      <c r="I9074" s="2">
        <f>'[1]2025年已发货'!I:I</f>
        <v>13684167136</v>
      </c>
      <c r="J9074" s="2" t="str">
        <f>_xlfn._xlws.FILTER(辅助信息!D:D,辅助信息!G:G=G9074)</f>
        <v>宜宾兴港三江新区长江工业园建设项目</v>
      </c>
    </row>
    <row r="9075" spans="1:10">
      <c r="A9075" s="2" t="str">
        <f>'[1]2025年已发货'!A:A</f>
        <v>润耀</v>
      </c>
      <c r="B9075" s="2" t="str">
        <f>'[1]2025年已发货'!B:B</f>
        <v>螺纹钢</v>
      </c>
      <c r="C9075" s="2" t="str">
        <f>'[1]2025年已发货'!C:C</f>
        <v>HRB400EФ12，12m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润耀</v>
      </c>
      <c r="B9076" s="2" t="str">
        <f>'[1]2025年已发货'!B:B</f>
        <v>螺纹钢</v>
      </c>
      <c r="C9076" s="2" t="str">
        <f>'[1]2025年已发货'!C:C</f>
        <v>HRB400EФ16，12m</v>
      </c>
      <c r="D9076" s="2" t="str">
        <f>'[1]2025年已发货'!D:D</f>
        <v>吨</v>
      </c>
      <c r="E9076" s="2">
        <f>'[1]2025年已发货'!E:E</f>
        <v>35</v>
      </c>
      <c r="F9076" s="4">
        <f>'[1]2025年已发货'!F:F</f>
        <v>45959</v>
      </c>
      <c r="G9076" s="2" t="str">
        <f>'[1]2025年已发货'!G:G</f>
        <v>（中铁广州局-成渝扩容2标）四川省资阳市雁江区石岭镇易家沟2号梁场</v>
      </c>
      <c r="H9076" s="2" t="str">
        <f>'[1]2025年已发货'!H:H</f>
        <v>孙鹏飞</v>
      </c>
      <c r="I9076" s="2">
        <f>'[1]2025年已发货'!I:I</f>
        <v>18011784798</v>
      </c>
      <c r="J9076" s="2" vm="1" t="e">
        <f>_xlfn._xlws.FILTER(辅助信息!D:D,辅助信息!G:G=G9076)</f>
        <v>#VALUE!</v>
      </c>
    </row>
    <row r="9077" spans="1:10">
      <c r="A9077" s="2" t="str">
        <f>'[1]2025年已发货'!A:A</f>
        <v>德胜</v>
      </c>
      <c r="B9077" s="2" t="str">
        <f>'[1]2025年已发货'!B:B</f>
        <v>螺纹钢</v>
      </c>
      <c r="C9077" s="2" t="str">
        <f>'[1]2025年已发货'!C:C</f>
        <v>HRB400EФ28，12m</v>
      </c>
      <c r="D9077" s="2" t="str">
        <f>'[1]2025年已发货'!D:D</f>
        <v>吨</v>
      </c>
      <c r="E9077" s="2">
        <f>'[1]2025年已发货'!E:E</f>
        <v>70</v>
      </c>
      <c r="F9077" s="4">
        <f>'[1]2025年已发货'!F:F</f>
        <v>45959</v>
      </c>
      <c r="G9077" s="2" t="str">
        <f>'[1]2025年已发货'!G:G</f>
        <v>（中铁广州局-成渝扩容2标）四川省内江市资中县双龙镇朱家房子成渝扩容ZCB3-2标1#钢筋厂</v>
      </c>
      <c r="H9077" s="2" t="str">
        <f>'[1]2025年已发货'!H:H</f>
        <v>石雄</v>
      </c>
      <c r="I9077" s="2">
        <f>'[1]2025年已发货'!I:I</f>
        <v>13268388125</v>
      </c>
      <c r="J9077" s="2" vm="1" t="e">
        <f>_xlfn._xlws.FILTER(辅助信息!D:D,辅助信息!G:G=G9077)</f>
        <v>#VALUE!</v>
      </c>
    </row>
    <row r="9078" spans="1:10">
      <c r="A9078" s="2" t="str">
        <f>'[1]2025年已发货'!A:A</f>
        <v>德胜</v>
      </c>
      <c r="B9078" s="2" t="str">
        <f>'[1]2025年已发货'!B:B</f>
        <v>螺纹钢</v>
      </c>
      <c r="C9078" s="2" t="str">
        <f>'[1]2025年已发货'!C:C</f>
        <v>HRB400EФ12*9m</v>
      </c>
      <c r="D9078" s="2" t="str">
        <f>'[1]2025年已发货'!D:D</f>
        <v>吨</v>
      </c>
      <c r="E9078" s="2">
        <f>'[1]2025年已发货'!E:E</f>
        <v>30</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HRB500EФ18*9m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v>
      </c>
      <c r="B9080" s="2" t="str">
        <f>'[1]2025年已发货'!B:B</f>
        <v>螺纹钢</v>
      </c>
      <c r="C9080" s="2" t="str">
        <f>'[1]2025年已发货'!C:C</f>
        <v>HRB500EФ22*9m</v>
      </c>
      <c r="D9080" s="2" t="str">
        <f>'[1]2025年已发货'!D:D</f>
        <v>吨</v>
      </c>
      <c r="E9080" s="2">
        <f>'[1]2025年已发货'!E:E</f>
        <v>2</v>
      </c>
      <c r="F9080" s="4">
        <f>'[1]2025年已发货'!F:F</f>
        <v>45959</v>
      </c>
      <c r="G9080" s="2" t="str">
        <f>'[1]2025年已发货'!G:G</f>
        <v>（中核中原-温江北林医养综合体项目）四川省成都市温江区万春大道第三人民医院东</v>
      </c>
      <c r="H9080" s="2" t="str">
        <f>'[1]2025年已发货'!H:H</f>
        <v>蔡杰</v>
      </c>
      <c r="I9080" s="2">
        <f>'[1]2025年已发货'!I:I</f>
        <v>18875129329</v>
      </c>
      <c r="J9080" s="2" vm="1" t="e">
        <f>_xlfn._xlws.FILTER(辅助信息!D:D,辅助信息!G:G=G9080)</f>
        <v>#VALUE!</v>
      </c>
    </row>
    <row r="9081" spans="1:10">
      <c r="A9081" s="2" t="str">
        <f>'[1]2025年已发货'!A:A</f>
        <v>德胜恒嘉</v>
      </c>
      <c r="B9081" s="2" t="str">
        <f>'[1]2025年已发货'!B:B</f>
        <v>螺纹钢</v>
      </c>
      <c r="C9081" s="2" t="str">
        <f>'[1]2025年已发货'!C:C</f>
        <v>HRB400EФ22*9m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HRB500EФ22*9m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HRB500EФ25*9m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HRB500EФ28*9m</v>
      </c>
      <c r="D9084" s="2" t="str">
        <f>'[1]2025年已发货'!D:D</f>
        <v>吨</v>
      </c>
      <c r="E9084" s="2">
        <f>'[1]2025年已发货'!E:E</f>
        <v>35</v>
      </c>
      <c r="F9084" s="4">
        <f>'[1]2025年已发货'!F:F</f>
        <v>45959</v>
      </c>
      <c r="G9084" s="2" t="str">
        <f>'[1]2025年已发货'!G:G</f>
        <v>（中铁六局呼和公司康新高速TJ4-2标）四川省甘孜藏族自治州康定市新都桥镇东俄罗三村中建八局搅拌站旁</v>
      </c>
      <c r="H9084" s="2" t="str">
        <f>'[1]2025年已发货'!H:H</f>
        <v>许文刚</v>
      </c>
      <c r="I9084" s="2">
        <f>'[1]2025年已发货'!I:I</f>
        <v>15848808186</v>
      </c>
      <c r="J9084" s="2" vm="1" t="e">
        <f>_xlfn._xlws.FILTER(辅助信息!D:D,辅助信息!G:G=G9084)</f>
        <v>#VALUE!</v>
      </c>
    </row>
    <row r="9085" spans="1:10">
      <c r="A9085" s="2" t="str">
        <f>'[1]2025年已发货'!A:A</f>
        <v>德胜恒嘉</v>
      </c>
      <c r="B9085" s="2" t="str">
        <f>'[1]2025年已发货'!B:B</f>
        <v>螺纹钢</v>
      </c>
      <c r="C9085" s="2" t="str">
        <f>'[1]2025年已发货'!C:C</f>
        <v>HRB500EФ25，12m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HRB500EФ28，9m</v>
      </c>
      <c r="D9086" s="2" t="str">
        <f>'[1]2025年已发货'!D:D</f>
        <v>吨</v>
      </c>
      <c r="E9086" s="2">
        <f>'[1]2025年已发货'!E:E</f>
        <v>70</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德胜恒嘉</v>
      </c>
      <c r="B9087" s="2" t="str">
        <f>'[1]2025年已发货'!B:B</f>
        <v>螺纹钢</v>
      </c>
      <c r="C9087" s="2" t="str">
        <f>'[1]2025年已发货'!C:C</f>
        <v>HRB400EФ28，9m</v>
      </c>
      <c r="D9087" s="2" t="str">
        <f>'[1]2025年已发货'!D:D</f>
        <v>吨</v>
      </c>
      <c r="E9087" s="2">
        <f>'[1]2025年已发货'!E:E</f>
        <v>35</v>
      </c>
      <c r="F9087" s="4">
        <f>'[1]2025年已发货'!F:F</f>
        <v>45959</v>
      </c>
      <c r="G9087" s="2" t="str">
        <f>'[1]2025年已发货'!G:G</f>
        <v>（中铁十局-资乐高速4标）四川省眉山市仁寿县彰加镇促进村中铁十局资乐高速1#钢筋场</v>
      </c>
      <c r="H9087" s="2" t="str">
        <f>'[1]2025年已发货'!H:H</f>
        <v>杨飞</v>
      </c>
      <c r="I9087" s="2">
        <f>'[1]2025年已发货'!I:I</f>
        <v>15667998777</v>
      </c>
      <c r="J9087" s="2" vm="1" t="e">
        <f>_xlfn._xlws.FILTER(辅助信息!D:D,辅助信息!G:G=G9087)</f>
        <v>#VALUE!</v>
      </c>
    </row>
    <row r="9088" spans="1:10">
      <c r="A9088" s="2" t="str">
        <f>'[1]2025年已发货'!A:A</f>
        <v>润耀</v>
      </c>
      <c r="B9088" s="2" t="str">
        <f>'[1]2025年已发货'!B:B</f>
        <v>盘螺</v>
      </c>
      <c r="C9088" s="2" t="str">
        <f>'[1]2025年已发货'!C:C</f>
        <v>HRB400EΦ8</v>
      </c>
      <c r="D9088" s="2" t="str">
        <f>'[1]2025年已发货'!D:D</f>
        <v>吨</v>
      </c>
      <c r="E9088" s="2">
        <f>'[1]2025年已发货'!E:E</f>
        <v>15</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润耀</v>
      </c>
      <c r="B9089" s="2" t="str">
        <f>'[1]2025年已发货'!B:B</f>
        <v>盘螺</v>
      </c>
      <c r="C9089" s="2" t="str">
        <f>'[1]2025年已发货'!C:C</f>
        <v>HRB400EΦ10</v>
      </c>
      <c r="D9089" s="2" t="str">
        <f>'[1]2025年已发货'!D:D</f>
        <v>吨</v>
      </c>
      <c r="E9089" s="2">
        <f>'[1]2025年已发货'!E:E</f>
        <v>20</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HRB400EФ12*9m</v>
      </c>
      <c r="D9090" s="2" t="str">
        <f>'[1]2025年已发货'!D:D</f>
        <v>吨</v>
      </c>
      <c r="E9090" s="2">
        <f>'[1]2025年已发货'!E:E</f>
        <v>18</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HRB400EФ16*9m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德胜</v>
      </c>
      <c r="B9092" s="2" t="str">
        <f>'[1]2025年已发货'!B:B</f>
        <v>螺纹钢</v>
      </c>
      <c r="C9092" s="2" t="str">
        <f>'[1]2025年已发货'!C:C</f>
        <v>HRB400EФ18*9m</v>
      </c>
      <c r="D9092" s="2" t="str">
        <f>'[1]2025年已发货'!D:D</f>
        <v>吨</v>
      </c>
      <c r="E9092" s="2">
        <f>'[1]2025年已发货'!E:E</f>
        <v>9</v>
      </c>
      <c r="F9092" s="4">
        <f>'[1]2025年已发货'!F:F</f>
        <v>45959</v>
      </c>
      <c r="G9092" s="2" t="str">
        <f>'[1]2025年已发货'!G:G</f>
        <v>（中核中原-温江光明苑三期项目）四川省成都市温江区金马街道光明苑三期项目</v>
      </c>
      <c r="H9092" s="2" t="str">
        <f>'[1]2025年已发货'!H:H</f>
        <v>王生斌</v>
      </c>
      <c r="I9092" s="2">
        <f>'[1]2025年已发货'!I:I</f>
        <v>15228858118</v>
      </c>
      <c r="J9092" s="2" vm="1" t="e">
        <f>_xlfn._xlws.FILTER(辅助信息!D:D,辅助信息!G:G=G9092)</f>
        <v>#VALUE!</v>
      </c>
    </row>
    <row r="9093" spans="1:10">
      <c r="A9093" s="2" t="str">
        <f>'[1]2025年已发货'!A:A</f>
        <v>润耀</v>
      </c>
      <c r="B9093" s="2" t="str">
        <f>'[1]2025年已发货'!B:B</f>
        <v>盘螺</v>
      </c>
      <c r="C9093" s="2" t="str">
        <f>'[1]2025年已发货'!C:C</f>
        <v>HRB400E Φ12</v>
      </c>
      <c r="D9093" s="2" t="str">
        <f>'[1]2025年已发货'!D:D</f>
        <v>吨</v>
      </c>
      <c r="E9093" s="2">
        <f>'[1]2025年已发货'!E:E</f>
        <v>35</v>
      </c>
      <c r="F9093" s="4">
        <f>'[1]2025年已发货'!F:F</f>
        <v>45959</v>
      </c>
      <c r="G9093" s="2" t="str">
        <f>'[1]2025年已发货'!G:G</f>
        <v>（华西简阳西城嘉苑）四川省成都市简阳市简城街道高屋村</v>
      </c>
      <c r="H9093" s="2" t="str">
        <f>'[1]2025年已发货'!H:H</f>
        <v>张瀚镭</v>
      </c>
      <c r="I9093" s="2">
        <f>'[1]2025年已发货'!I:I</f>
        <v>15884666220</v>
      </c>
      <c r="J9093" s="2" t="str">
        <f>_xlfn._xlws.FILTER(辅助信息!D:D,辅助信息!G:G=G9093)</f>
        <v>华西简阳西城嘉苑</v>
      </c>
    </row>
    <row r="9094" spans="1:10">
      <c r="A9094" s="2" t="str">
        <f>'[1]2025年已发货'!A:A</f>
        <v>润耀</v>
      </c>
      <c r="B9094" s="2" t="str">
        <f>'[1]2025年已发货'!B:B</f>
        <v>螺纹钢</v>
      </c>
      <c r="C9094" s="2" t="str">
        <f>'[1]2025年已发货'!C:C</f>
        <v>HRB400EФ14，12m</v>
      </c>
      <c r="D9094" s="2" t="str">
        <f>'[1]2025年已发货'!D:D</f>
        <v>吨</v>
      </c>
      <c r="E9094" s="2">
        <f>'[1]2025年已发货'!E:E</f>
        <v>35</v>
      </c>
      <c r="F9094" s="4">
        <f>'[1]2025年已发货'!F:F</f>
        <v>45959</v>
      </c>
      <c r="G9094" s="2" t="str">
        <f>'[1]2025年已发货'!G:G</f>
        <v>（中铁十局-资乐高速4标）四川省眉山市仁寿县彰加镇促进村中铁十局资乐高速1#钢筋场</v>
      </c>
      <c r="H9094" s="2" t="str">
        <f>'[1]2025年已发货'!H:H</f>
        <v>杨飞</v>
      </c>
      <c r="I9094" s="2">
        <f>'[1]2025年已发货'!I:I</f>
        <v>15667998777</v>
      </c>
      <c r="J9094" s="2" vm="1" t="e">
        <f>_xlfn._xlws.FILTER(辅助信息!D:D,辅助信息!G:G=G9094)</f>
        <v>#VALUE!</v>
      </c>
    </row>
    <row r="9095" spans="1:10">
      <c r="A9095" s="2" t="str">
        <f>'[1]2025年已发货'!A:A</f>
        <v>泸钢</v>
      </c>
      <c r="B9095" s="2" t="str">
        <f>'[1]2025年已发货'!B:B</f>
        <v>盘螺</v>
      </c>
      <c r="C9095" s="2" t="str">
        <f>'[1]2025年已发货'!C:C</f>
        <v>HRB400E Φ12</v>
      </c>
      <c r="D9095" s="2" t="str">
        <f>'[1]2025年已发货'!D:D</f>
        <v>吨</v>
      </c>
      <c r="E9095" s="2">
        <f>'[1]2025年已发货'!E:E</f>
        <v>4</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Φ14 9m</v>
      </c>
      <c r="D9096" s="2" t="str">
        <f>'[1]2025年已发货'!D:D</f>
        <v>吨</v>
      </c>
      <c r="E9096" s="2">
        <f>'[1]2025年已发货'!E:E</f>
        <v>10</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Φ16 9m</v>
      </c>
      <c r="D9097" s="2" t="str">
        <f>'[1]2025年已发货'!D:D</f>
        <v>吨</v>
      </c>
      <c r="E9097" s="2">
        <f>'[1]2025年已发货'!E:E</f>
        <v>2.5</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Φ20 9m</v>
      </c>
      <c r="D9098" s="2" t="str">
        <f>'[1]2025年已发货'!D:D</f>
        <v>吨</v>
      </c>
      <c r="E9098" s="2">
        <f>'[1]2025年已发货'!E:E</f>
        <v>10</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Φ22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Φ25 9m</v>
      </c>
      <c r="D9100" s="2" t="str">
        <f>'[1]2025年已发货'!D:D</f>
        <v>吨</v>
      </c>
      <c r="E9100" s="2">
        <f>'[1]2025年已发货'!E:E</f>
        <v>5</v>
      </c>
      <c r="F9100" s="4">
        <f>'[1]2025年已发货'!F:F</f>
        <v>45959</v>
      </c>
      <c r="G9100" s="2" t="str">
        <f>'[1]2025年已发货'!G:G</f>
        <v>(五冶建设成都盐道街中学初中部改扩建工程-一标)四川省成都市锦江区春熙路街道盐道街4号（盐道街中学初中部）</v>
      </c>
      <c r="H9100" s="2" t="str">
        <f>'[1]2025年已发货'!H:H</f>
        <v>谢鑫</v>
      </c>
      <c r="I9100" s="2">
        <f>'[1]2025年已发货'!I:I</f>
        <v>18228465067</v>
      </c>
      <c r="J9100" s="2" t="str">
        <f>_xlfn._xlws.FILTER(辅助信息!D:D,辅助信息!G:G=G9100)</f>
        <v>五冶建设成都盐道街中学初中部改扩建工程</v>
      </c>
    </row>
    <row r="9101" spans="1:10">
      <c r="A9101" s="2" t="str">
        <f>'[1]2025年已发货'!A:A</f>
        <v>泸钢</v>
      </c>
      <c r="B9101" s="2" t="str">
        <f>'[1]2025年已发货'!B:B</f>
        <v>螺纹钢</v>
      </c>
      <c r="C9101" s="2" t="str">
        <f>'[1]2025年已发货'!C:C</f>
        <v>HRB400E Φ12 9m</v>
      </c>
      <c r="D9101" s="2" t="str">
        <f>'[1]2025年已发货'!D:D</f>
        <v>吨</v>
      </c>
      <c r="E9101" s="2">
        <f>'[1]2025年已发货'!E:E</f>
        <v>35</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Φ12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Φ14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Φ16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Φ18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Φ20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Φ22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螺纹钢</v>
      </c>
      <c r="C9108" s="2" t="str">
        <f>'[1]2025年已发货'!C:C</f>
        <v>HRB400E Φ25 9m</v>
      </c>
      <c r="D9108" s="2" t="str">
        <f>'[1]2025年已发货'!D:D</f>
        <v>吨</v>
      </c>
      <c r="E9108" s="2">
        <f>'[1]2025年已发货'!E:E</f>
        <v>10</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Φ6</v>
      </c>
      <c r="D9109" s="2" t="str">
        <f>'[1]2025年已发货'!D:D</f>
        <v>吨</v>
      </c>
      <c r="E9109" s="2">
        <f>'[1]2025年已发货'!E:E</f>
        <v>6</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30</v>
      </c>
      <c r="F9110" s="4">
        <f>'[1]2025年已发货'!F:F</f>
        <v>45959</v>
      </c>
      <c r="G9110" s="2" t="str">
        <f>'[1]2025年已发货'!G:G</f>
        <v>(五冶钢构龙泉东洪片区70亩住宅、商业及配套工程项目一标段)成都市龙泉驿外东洪路地铁2号线惠王陵地铁C口</v>
      </c>
      <c r="H9110" s="2" t="str">
        <f>'[1]2025年已发货'!H:H</f>
        <v>邹爱国</v>
      </c>
      <c r="I9110" s="2">
        <f>'[1]2025年已发货'!I:I</f>
        <v>13540231225</v>
      </c>
      <c r="J9110" s="2" t="str">
        <f>_xlfn._xlws.FILTER(辅助信息!D:D,辅助信息!G:G=G9110)</f>
        <v>五冶钢构龙泉东洪片区(70亩、85亩)住宅、商业及配套工程项目</v>
      </c>
    </row>
    <row r="9111" spans="1:10">
      <c r="A9111" s="2" t="str">
        <f>'[1]2025年已发货'!A:A</f>
        <v>泸钢</v>
      </c>
      <c r="B9111" s="2" t="str">
        <f>'[1]2025年已发货'!B:B</f>
        <v>盘螺</v>
      </c>
      <c r="C9111" s="2" t="str">
        <f>'[1]2025年已发货'!C:C</f>
        <v>HRB400E Φ8</v>
      </c>
      <c r="D9111" s="2" t="str">
        <f>'[1]2025年已发货'!D:D</f>
        <v>吨</v>
      </c>
      <c r="E9111" s="2">
        <f>'[1]2025年已发货'!E:E</f>
        <v>35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Φ14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Φ16 9m</v>
      </c>
      <c r="D9113" s="2" t="str">
        <f>'[1]2025年已发货'!D:D</f>
        <v>吨</v>
      </c>
      <c r="E9113" s="2">
        <f>'[1]2025年已发货'!E:E</f>
        <v>12.5</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泸钢</v>
      </c>
      <c r="B9114" s="2" t="str">
        <f>'[1]2025年已发货'!B:B</f>
        <v>螺纹钢</v>
      </c>
      <c r="C9114" s="2" t="str">
        <f>'[1]2025年已发货'!C:C</f>
        <v>HRB400E Φ18 9m</v>
      </c>
      <c r="D9114" s="2" t="str">
        <f>'[1]2025年已发货'!D:D</f>
        <v>吨</v>
      </c>
      <c r="E9114" s="2">
        <f>'[1]2025年已发货'!E:E</f>
        <v>10</v>
      </c>
      <c r="F9114" s="4">
        <f>'[1]2025年已发货'!F:F</f>
        <v>45959</v>
      </c>
      <c r="G9114" s="2" t="str">
        <f>'[1]2025年已发货'!G:G</f>
        <v>(五冶钢构龙泉东洪片区85亩住宅、商业及配套工程项目二标段)成都市龙泉驿外东洪路地铁2号线惠王陵地铁C口</v>
      </c>
      <c r="H9114" s="2" t="str">
        <f>'[1]2025年已发货'!H:H</f>
        <v>李渊</v>
      </c>
      <c r="I9114" s="2">
        <f>'[1]2025年已发货'!I:I</f>
        <v>18381013849</v>
      </c>
      <c r="J9114" s="2" t="str">
        <f>_xlfn._xlws.FILTER(辅助信息!D:D,辅助信息!G:G=G9114)</f>
        <v>五冶钢构龙泉东洪片区(70亩、85亩)住宅、商业及配套工程项目</v>
      </c>
    </row>
    <row r="9115" spans="1:10">
      <c r="A9115" s="2" t="str">
        <f>'[1]2025年已发货'!A:A</f>
        <v>德胜</v>
      </c>
      <c r="B9115" s="2" t="str">
        <f>'[1]2025年已发货'!B:B</f>
        <v>螺纹钢</v>
      </c>
      <c r="C9115" s="2" t="str">
        <f>'[1]2025年已发货'!C:C</f>
        <v>HRB500EΦ28*12m</v>
      </c>
      <c r="D9115" s="2" t="str">
        <f>'[1]2025年已发货'!D:D</f>
        <v>吨</v>
      </c>
      <c r="E9115" s="2">
        <f>'[1]2025年已发货'!E:E</f>
        <v>15</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HRB500EΦ32*12m</v>
      </c>
      <c r="D9116" s="2" t="str">
        <f>'[1]2025年已发货'!D:D</f>
        <v>吨</v>
      </c>
      <c r="E9116" s="2">
        <f>'[1]2025年已发货'!E:E</f>
        <v>20</v>
      </c>
      <c r="F9116" s="4">
        <f>'[1]2025年已发货'!F:F</f>
        <v>45959</v>
      </c>
      <c r="G9116" s="2" t="str">
        <f>'[1]2025年已发货'!G:G</f>
        <v>（成峨1标）眉山市彭山区谢家街道跳墩子</v>
      </c>
      <c r="H9116" s="2" t="str">
        <f>'[1]2025年已发货'!H:H</f>
        <v>曾毅</v>
      </c>
      <c r="I9116" s="2" t="str">
        <f>'[1]2025年已发货'!I:I</f>
        <v>13982229815</v>
      </c>
      <c r="J9116" s="2" vm="1" t="e">
        <f>_xlfn._xlws.FILTER(辅助信息!D:D,辅助信息!G:G=G9116)</f>
        <v>#VALUE!</v>
      </c>
    </row>
    <row r="9117" spans="1:10">
      <c r="A9117" s="2" t="str">
        <f>'[1]2025年已发货'!A:A</f>
        <v>德胜</v>
      </c>
      <c r="B9117" s="2" t="str">
        <f>'[1]2025年已发货'!B:B</f>
        <v>螺纹钢</v>
      </c>
      <c r="C9117" s="2" t="str">
        <f>'[1]2025年已发货'!C:C</f>
        <v>HRB400EΦ14*9m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HRB400EΦ16*9m</v>
      </c>
      <c r="D9118" s="2" t="str">
        <f>'[1]2025年已发货'!D:D</f>
        <v>吨</v>
      </c>
      <c r="E9118" s="2">
        <f>'[1]2025年已发货'!E:E</f>
        <v>17</v>
      </c>
      <c r="F9118" s="4">
        <f>'[1]2025年已发货'!F:F</f>
        <v>45959</v>
      </c>
      <c r="G9118" s="2" t="str">
        <f>'[1]2025年已发货'!G:G</f>
        <v>（成峨3标）眉山市丹棱县兴盛路（诺尔电器）成峨TJ3标</v>
      </c>
      <c r="H9118" s="2" t="str">
        <f>'[1]2025年已发货'!H:H</f>
        <v>雍朝刚</v>
      </c>
      <c r="I9118" s="2" t="str">
        <f>'[1]2025年已发货'!I:I</f>
        <v>19983344290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2025-10-30T03:58:13Z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