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5"/>
  </externalReferences>
  <definedNames>
    <definedName name="_xlnm._FilterDatabase" localSheetId="0" hidden="1">汇总计划!$A$1:$Q$2237</definedName>
    <definedName name="_xlnm._FilterDatabase" localSheetId="3" hidden="1">物流明细!$A$1:$K$4589</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<sst xmlns="http://schemas.openxmlformats.org/spreadsheetml/2006/main" count="5859" uniqueCount="477">
  <si>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</si>
  <si>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</si>
  <si>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</si>
  <si>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</si>
  <si>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</si>
  <si>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</si>
  <si>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</si>
  <si>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</si>
  <si>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</si>
  <si>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</si>
  <si>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</si>
  <si>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</si>
  <si>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</si>
  <si>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</si>
  <si>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</si>
  <si>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</si>
  <si>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</si>
  <si>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</si>
  <si>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</si>
  <si>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</si>
  <si>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</si>
  <si>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</si>
  <si>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</si>
  <si>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</si>
  <si>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</si>
  <si>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</si>
  <si>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</si>
  <si>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</si>
  <si>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</si>
  <si>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</si>
  <si>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</si>
  <si>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</si>
  <si>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</si>
  <si>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</si>
  <si>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</si>
  <si>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</si>
  <si>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</si>
  <si>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</si>
  <si>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</si>
  <si>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</si>
  <si>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</si>
  <si>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</si>
  <si>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</si>
  <si>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</si>
  <si>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</si>
  <si>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</si>
  <si>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</si>
  <si>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</si>
  <si>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</si>
  <si>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</si>
  <si>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</si>
  <si>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</si>
  <si>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</si>
  <si>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</si>
  <si>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</si>
  <si>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</si>
  <si>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</si>
  <si>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</si>
  <si>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</si>
  <si>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</si>
  <si>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</si>
  <si>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</si>
  <si>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</si>
  <si>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</si>
  <si>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</si>
  <si>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</si>
  <si>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</si>
  <si>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</si>
  <si>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</si>
  <si>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</si>
  <si>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</si>
  <si>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</si>
  <si>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</si>
  <si>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</si>
  <si>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</si>
  <si>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</si>
  <si>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</si>
  <si>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</si>
  <si>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</si>
  <si>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</si>
  <si>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</si>
  <si>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</si>
  <si>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</si>
  <si>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</si>
  <si>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</si>
  <si>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</si>
  <si>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</si>
  <si>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</si>
  <si>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</si>
  <si>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</si>
  <si>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</si>
  <si>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</si>
  <si>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</si>
  <si>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</si>
  <si>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</si>
  <si>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</si>
  <si>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</si>
  <si>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</si>
  <si>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</si>
  <si>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</si>
  <si>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</si>
  <si>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</si>
  <si>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</si>
  <si>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</si>
  <si>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</si>
  <si>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</si>
  <si>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</si>
  <si>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</si>
  <si>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</si>
  <si>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</si>
  <si>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</si>
  <si>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</si>
  <si>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</si>
  <si>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</si>
  <si>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</si>
  <si>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</si>
  <si>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</si>
  <si>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</si>
  <si>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</si>
  <si>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</si>
  <si>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</si>
  <si>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</si>
  <si>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</si>
  <si>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</si>
  <si>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</si>
  <si>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</si>
  <si>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</si>
  <si>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</si>
  <si>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</si>
  <si>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</si>
  <si>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</si>
  <si>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</si>
  <si>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</si>
  <si>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</si>
  <si>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</si>
  <si>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</si>
  <si>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</si>
  <si>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</si>
  <si>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</si>
  <si>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</si>
  <si>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</si>
  <si>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</si>
  <si>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</si>
  <si>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</si>
  <si>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</si>
  <si>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</si>
  <si>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</si>
  <si>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</si>
  <si>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</si>
  <si>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</si>
  <si>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</si>
  <si>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</si>
  <si>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</si>
  <si>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</si>
  <si>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</si>
  <si>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</si>
  <si>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</si>
  <si>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</si>
  <si>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</si>
  <si>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</si>
  <si>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</si>
  <si>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</si>
  <si>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</si>
  <si>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</si>
  <si>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</si>
  <si>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</si>
  <si>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</si>
  <si>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</si>
  <si>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</si>
  <si>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</si>
  <si>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</si>
  <si>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</si>
  <si>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</si>
  <si>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</si>
  <si>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</si>
  <si>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</si>
  <si>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</si>
  <si>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</si>
  <si>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</si>
  <si>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</si>
  <si>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</si>
  <si>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</si>
  <si>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</si>
  <si>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</si>
  <si>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</si>
  <si>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</si>
  <si>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</si>
  <si>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</si>
  <si>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</si>
  <si>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</si>
  <si>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</si>
  <si>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</si>
  <si>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</si>
  <si>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</si>
  <si>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</si>
  <si>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</si>
  <si>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</si>
  <si>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</si>
  <si>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</si>
  <si>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</si>
  <si>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</si>
  <si>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</si>
  <si>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</si>
  <si>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</si>
  <si>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</si>
  <si>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</si>
  <si>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</si>
  <si>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</si>
  <si>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</si>
  <si>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</si>
  <si>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</si>
  <si>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</si>
  <si>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</si>
  <si>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</si>
  <si>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</si>
  <si>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</si>
  <si>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</si>
  <si>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</si>
  <si>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</si>
  <si>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</si>
  <si>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</si>
  <si>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</si>
  <si>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</si>
  <si>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</si>
  <si>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</si>
  <si>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</si>
  <si>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</si>
  <si>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</si>
  <si>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</si>
  <si>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</si>
  <si>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</si>
  <si>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</si>
  <si>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</si>
  <si>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</si>
  <si>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</si>
  <si>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</si>
  <si>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</si>
  <si>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</si>
  <si>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</si>
  <si>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</si>
  <si>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HRB400E Φ14</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</si>
  <si>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</si>
  <si>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</si>
  <si>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</si>
  <si>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</si>
  <si>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</si>
  <si>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</si>
  <si>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</si>
  <si>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</si>
  <si>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</si>
  <si>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</si>
  <si>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</si>
  <si>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HRB400E Φ10 9m</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</si>
  <si>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</si>
  <si>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</si>
  <si>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</si>
  <si>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</si>
  <si>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</si>
  <si>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</si>
  <si>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</si>
  <si>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</si>
  <si>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</si>
  <si>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</si>
  <si>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</si>
  <si>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</si>
  <si>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</si>
  <si>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</si>
  <si>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</si>
  <si>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</si>
  <si>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</si>
  <si>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</si>
  <si>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</si>
  <si>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</si>
  <si>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</si>
  <si>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</si>
  <si>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</si>
  <si>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</si>
  <si>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</si>
  <si>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</si>
  <si>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</si>
  <si>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</si>
  <si>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</si>
  <si>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</si>
  <si>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</si>
  <si>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</si>
  <si>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</si>
  <si>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</si>
  <si>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</si>
  <si>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</si>
  <si>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</si>
  <si>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</si>
  <si>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</si>
  <si>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送货单要求：送货单位：宜宾罗投资产管理有限公司,收货单位：中国五冶集团有限公司,装货前联系收货人核实到场规格</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</si>
  <si>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</si>
  <si>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</si>
  <si>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</si>
  <si>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</si>
  <si>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</si>
  <si>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</si>
  <si>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</si>
  <si>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</si>
  <si>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</si>
  <si>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</si>
  <si>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</si>
  <si>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</si>
  <si>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五冶达州国道542项目</t>
  </si>
  <si>
    <t>五冶达州国道542项目-应急救援中心</t>
  </si>
  <si>
    <t>武钢,达钢,冷钢,水钢,德胜,重钢</t>
  </si>
  <si>
    <t>（五冶达州国道542项目-应急救援中心）四川省达州市达川区南大街259号</t>
  </si>
  <si>
    <t>陶德成</t>
  </si>
  <si>
    <t>五冶建设送货单,送货车型要求高栏卸货,材质书4份,装货前联系收货人核实到场规格,没提前告知进场规格现场不给予接收</t>
  </si>
  <si>
    <t>ZTWM-CDGS-XS-2024-0181-五冶天府-国道542项目（二批次）</t>
  </si>
  <si>
    <t>五冶达州国道542项目-二工区巴河特大桥工段</t>
  </si>
  <si>
    <t>武钢,酒钢,达钢,冷钢,水钢,德胜,威钢,重钢,重庆永航,宝武鄂城,成实</t>
  </si>
  <si>
    <t>（五冶达州国道542项目-二工区巴河特大桥工段）四川省达州市达川区石梯镇固家村村民委员会</t>
  </si>
  <si>
    <t>谭福中</t>
  </si>
  <si>
    <t>五冶建设送货单,4份材质书,送货车型13米,装货前联系收货人核实到场规格,没提前告知进场规格现场不给予接收</t>
  </si>
  <si>
    <t>（五冶达州国道542项目-二工区巴河特大桥工段-4号墩）达州市达川区桥湾镇陈余村</t>
  </si>
  <si>
    <t>五冶建设送货单,4份材质书,送货车型9.6米,装货前联系收货人核实到场规格,没提前告知进场规格现场不给予接收</t>
  </si>
  <si>
    <t>（五冶达州国道542项目-二工区巴河特大桥工段-5号墩）四川省达州市达川区石梯镇固家村村民委员会</t>
  </si>
  <si>
    <t>（五冶达州国道542项目-二工区黄家湾隧道工段）四川省达州市达川区赵固镇黄家坡</t>
  </si>
  <si>
    <t>罗永方</t>
  </si>
  <si>
    <t>（五冶达州国道542项目-二工区路基五工段）四川省达州市达川区赵固镇黄家坡</t>
  </si>
  <si>
    <t>潘远林</t>
  </si>
  <si>
    <t>五冶建设送货单,4份材质书,送货车型9.6米,（运输车辆不能走从赵固到工地上这条路,村民群体堵路只能走9号便道）,装货前联系收货人核实到场规格,没提前告知进场规格现场不给予接收</t>
  </si>
  <si>
    <t>（五冶达州国道542项目-三工区路基六工段）四川省达州市达川区赵固镇水文村</t>
  </si>
  <si>
    <t>谭鹏程</t>
  </si>
  <si>
    <t>五冶建设送货单,送货车型9.6米,装货前联系收货人核实到场规格,没提前告知进场规格现场不给予接收</t>
  </si>
  <si>
    <t>五冶达州国道542项目-三工区路基六工段(预制件)</t>
  </si>
  <si>
    <t>（五冶达州国道542项目-三工区路基六工段(预制件)）四川省达州市达川区202省道石梯站预制砼件钢筋加工场</t>
  </si>
  <si>
    <t>五冶达州国道542项目-三工区路基七工段</t>
  </si>
  <si>
    <t>（五冶达州国道542项目-三工区路基七工段）四川省达州市达川区石梯站火车站旁</t>
  </si>
  <si>
    <t>邓永鑫</t>
  </si>
  <si>
    <t>HRB500E Φ12 12m</t>
  </si>
  <si>
    <t>五冶达州国道542项目-三工区路基八工段-1</t>
  </si>
  <si>
    <t>（五冶达州国道542项目-三工区路基八工段-1）四川省达州市达川区管村镇油房村,路基8队钢筋加工场</t>
  </si>
  <si>
    <t>（五冶达州国道542项目-三工区路基八工段(连接线)）四川省达州市达川区大堰镇梨子沟</t>
  </si>
  <si>
    <t>542全直条+盘螺+12米直条</t>
  </si>
  <si>
    <t>HRB500E Φ16 12m</t>
  </si>
  <si>
    <t>五冶达州国道542项目-三工区路基八工段(预制件)</t>
  </si>
  <si>
    <t>（五冶达州国道542项目-三工区路基八工段(预制件)）四川省达州市达川区202省道石梯站预制砼件钢筋加工场</t>
  </si>
  <si>
    <t>计划20/22*12米计划：JWDDCD2024102100260</t>
  </si>
  <si>
    <t>HRB500E Φ18 12m</t>
  </si>
  <si>
    <t>（五冶达州国道542项目-三工区桥梁3工段）四川省达州市达川区赵固镇水文村原村委会下300米</t>
  </si>
  <si>
    <t>李代茂</t>
  </si>
  <si>
    <t>HRB500E Φ20 12m</t>
  </si>
  <si>
    <t>（五冶达州国道542项目-桥梁4标）四川省达州市达川区大堰镇双井村</t>
  </si>
  <si>
    <t>吴志强</t>
  </si>
  <si>
    <t>五冶建设送货单,送货车型13米,装货前联系收货人核实到场规格,没提前告知进场规格现场不给予接收</t>
  </si>
  <si>
    <t>五冶达州国道542项目-三工区桥梁4工段-1</t>
  </si>
  <si>
    <t>（五冶达州国道542项目-三工区桥梁4工段-1）四川省达州市达川区金檀镇明珠村</t>
  </si>
  <si>
    <t>（五冶达州国道542项目-养护工区）四川省达州市达川区管村镇油房村</t>
  </si>
  <si>
    <t>侯自强</t>
  </si>
  <si>
    <t>HRB500E Φ28 12m</t>
  </si>
  <si>
    <t>（五冶达州国道542项目-一工区路基一工段）四川省达州市达川区石梯火车站盖板加工点</t>
  </si>
  <si>
    <t>郑松</t>
  </si>
  <si>
    <t>HRB500E Φ32 12m</t>
  </si>
  <si>
    <t>（五冶达州国道542项目-一工区路基二工段）四川省达州市达川区石桥镇列宁街熊家营</t>
  </si>
  <si>
    <t>黄纯益</t>
  </si>
  <si>
    <t>五冶建设送货单,送货车型13米(不要高栏车),装货前联系收货人核实到场规格,没提前告知进场规格现场不给予接收</t>
  </si>
  <si>
    <t>五冶达州国道542项目-一工区路基三工段-1</t>
  </si>
  <si>
    <t>（五冶达州国道542项目-一工区路基三工段-1）达州市达州区桥湾镇兰庙村村民委员会</t>
  </si>
  <si>
    <t>杨勇</t>
  </si>
  <si>
    <t>五冶达州国道542项目-一工区路基三工段-2</t>
  </si>
  <si>
    <t>（五冶达州国道542项目-一工区路基三工段-2）四川省达州市四川省达州市达川区石梯镇田家店村村委员</t>
  </si>
  <si>
    <t>（五冶达州国道542项目-一工区路基四工段）人社社保就业服务窗口达州市达川区石梯镇愉活社区村民委员会</t>
  </si>
  <si>
    <t>（五冶达州国道542项目-一工区路基四工段-1）达州市达州区桥湾镇兰庙村村民委员会</t>
  </si>
  <si>
    <t>（五冶达州国道542项目-一工区桥梁二工段）四川省达州市达川区达川区石梯镇石成村</t>
  </si>
  <si>
    <t>夏树彬</t>
  </si>
  <si>
    <t>五冶达州国道542项目-一工区桥梁一工段-1</t>
  </si>
  <si>
    <t>（五冶达州国道542项目-一工区桥梁一工段）四川省达州市达川区石梯镇G542盘龙村</t>
  </si>
  <si>
    <t>五冶达州国道542项目-一工区桥梁一工段-2</t>
  </si>
  <si>
    <t>（五冶达州国道542项目-一工区桥梁一工段）四川省达州市四川省达州市达川区石桥镇覃家岩</t>
  </si>
  <si>
    <t>（五冶达州国道542项目-一工区桥梁一工段）四川省达州市四川省达州市达川区石桥镇武寨村</t>
  </si>
  <si>
    <t>五冶钢构南充医学科学产业园建设项目</t>
  </si>
  <si>
    <t>五冶钢构医学科学产业园建设项目房建一部-一标</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</si>
  <si>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</si>
  <si>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</si>
  <si>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</si>
  <si>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</si>
  <si>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</si>
  <si>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五冶钢构医学科学产业园建设项目房建一部-一标（2-4）</t>
  </si>
  <si>
    <t>五冶钢构医学科学产业园建设项目房建一部-一标（2-5）</t>
  </si>
  <si>
    <t>五冶钢构医学科学产业园建设项目房建一部-一标（2-7）</t>
  </si>
  <si>
    <t>五冶钢构医学科学产业园建设项目房建一部-二标（3-2）</t>
  </si>
  <si>
    <t>五冶钢构医学科学产业园建设项目房建一部-二标（3-3）</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</si>
  <si>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</si>
  <si>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</si>
  <si>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</si>
  <si>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</si>
  <si>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</si>
  <si>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</si>
  <si>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</si>
  <si>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</si>
  <si>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</si>
  <si>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</si>
  <si>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</si>
  <si>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</si>
  <si>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</si>
  <si>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</si>
  <si>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</si>
  <si>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</si>
  <si>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</si>
  <si>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</si>
  <si>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</si>
  <si>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</si>
  <si>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</si>
  <si>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</si>
  <si>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</si>
  <si>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</si>
  <si>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</si>
  <si>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</si>
  <si>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</si>
  <si>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</si>
  <si>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</si>
  <si>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德阳新欧鹏文教城(调拨项目走南充医学院合同)</t>
  </si>
  <si>
    <t>德阳新欧鹏文教城牛津公馆一标</t>
  </si>
  <si>
    <t>杜文君</t>
  </si>
  <si>
    <t>项目走南充医学院,送货车型13米,装货前联系收货人核实到场规格</t>
  </si>
  <si>
    <t>JWDDCD2024110400069</t>
  </si>
  <si>
    <t>德阳新鸥鹏文教城牛津公馆二标</t>
  </si>
  <si>
    <t>德阳新鸥鹏文教城巴川府</t>
  </si>
  <si>
    <t>德阳新鸥鹏文教城巴川印</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</si>
  <si>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</si>
  <si>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</si>
  <si>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</si>
  <si>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</si>
  <si>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</si>
  <si>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</si>
  <si>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</si>
  <si>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</si>
  <si>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</si>
  <si>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</si>
  <si>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</si>
  <si>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</si>
  <si>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</si>
  <si>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</si>
  <si>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刘鹏</t>
  </si>
  <si>
    <t>锈货不收，装货前联系收货人核实到场规格,没提前告知进场规格现场不给予接收</t>
  </si>
  <si>
    <t>JWDD2025070200010</t>
  </si>
  <si>
    <t>ZTWM-CDYXGS-XS-2025-0014-宜宾兴港建材-三江新区长江工业园片区保障性租赁住房建设项目</t>
  </si>
  <si>
    <t>宜宾兴港三江新区长江工业园保障性租赁住房建设项目-土建</t>
  </si>
  <si>
    <t>五冶建设成都怡心湖片区及龙泉驿医院等项目</t>
  </si>
  <si>
    <t>威钢,昆钢,达钢,重钢,成实,德胜,鄂钢,龙钢,酒钢</t>
  </si>
  <si>
    <t>董文学</t>
  </si>
  <si>
    <t>五冶建设送货单,4份材质书,锈货不收炉批号，项目名称：中冶成勘-成都安置房项目，装货前联系收货人核实到场规格,没提前告知进场规格现场不给予接收</t>
  </si>
  <si>
    <t>JWDDCD2025051800044</t>
  </si>
  <si>
    <t>ZTWM-CDGS-XS-2025-0073-五冶天府-成都怡心湖片区及龙泉驿医院等项目</t>
  </si>
  <si>
    <t>白燕军</t>
  </si>
  <si>
    <t>五冶建设送货单,4份材质书,锈货不收，项目名称：中冶成勘-成都安置房项目，装货前联系收货人核实到场规格,没提前告知进场规格现场不给予接收</t>
  </si>
  <si>
    <t>攀钢,川威,宝钢,达钢,成实,昆钢</t>
  </si>
  <si>
    <t>谢序强</t>
  </si>
  <si>
    <t>五冶建设送货单,一式6份材质书,锈货不收，项目名称：扩建艺体中学二期工程，装货前联系收货人核实到场规格,没提前告知进场规格现场不给予接收</t>
  </si>
  <si>
    <t>武汉电气化局成达万高铁强电项目</t>
  </si>
  <si>
    <t>不限</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</si>
  <si>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</si>
  <si>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</si>
  <si>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</si>
  <si>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</si>
  <si>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武汉电气化局成达万高铁强电项目-开江县</t>
  </si>
  <si>
    <t>刘频</t>
  </si>
  <si>
    <t>武汉电气化局成达万高铁强电项目-重庆开州</t>
  </si>
  <si>
    <t>周开亮</t>
  </si>
  <si>
    <t>卢庆江</t>
  </si>
  <si>
    <t>JWDDCD2025071500024</t>
  </si>
  <si>
    <t>ZTWM-CDGS-XS-2025-0029-中铁三局集团有限公司-西渝高铁康渝段站房四标项目</t>
  </si>
  <si>
    <t>乐山市校地共建产教融合基地配套设施项目（一、二标段）</t>
  </si>
  <si>
    <t>成实,德胜</t>
  </si>
  <si>
    <t>范增云</t>
  </si>
  <si>
    <t>彭江涛</t>
  </si>
  <si>
    <t>库存时间</t>
  </si>
  <si>
    <t>钢厂</t>
  </si>
  <si>
    <t>达钢</t>
  </si>
  <si>
    <t>德胜</t>
  </si>
  <si>
    <t>成实</t>
  </si>
  <si>
    <t>发货状态</t>
  </si>
  <si>
    <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</si>
</sst>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s>
  <fonts count="36">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10"/>
      <name val="宋体"/>
      <charset val="134"/>
    </font>
  </fonts>
  <fills count="3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5" fillId="6" borderId="0" applyNumberFormat="0" applyBorder="0" applyAlignment="0" applyProtection="0">
      <alignment vertical="center"/>
    </xf>
    <xf numFmtId="0" fontId="16" fillId="7"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8" borderId="0" applyNumberFormat="0" applyBorder="0" applyAlignment="0" applyProtection="0">
      <alignment vertical="center"/>
    </xf>
    <xf numFmtId="0" fontId="17" fillId="9" borderId="0" applyNumberFormat="0" applyBorder="0" applyAlignment="0" applyProtection="0">
      <alignment vertical="center"/>
    </xf>
    <xf numFmtId="43" fontId="0" fillId="0" borderId="0" applyFont="0" applyFill="0" applyBorder="0" applyAlignment="0" applyProtection="0">
      <alignment vertical="center"/>
    </xf>
    <xf numFmtId="0" fontId="18" fillId="10"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1" borderId="13" applyNumberFormat="0" applyFont="0" applyAlignment="0" applyProtection="0">
      <alignment vertical="center"/>
    </xf>
    <xf numFmtId="0" fontId="18" fillId="12"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4" applyNumberFormat="0" applyFill="0" applyAlignment="0" applyProtection="0">
      <alignment vertical="center"/>
    </xf>
    <xf numFmtId="0" fontId="26" fillId="0" borderId="14" applyNumberFormat="0" applyFill="0" applyAlignment="0" applyProtection="0">
      <alignment vertical="center"/>
    </xf>
    <xf numFmtId="0" fontId="18" fillId="13" borderId="0" applyNumberFormat="0" applyBorder="0" applyAlignment="0" applyProtection="0">
      <alignment vertical="center"/>
    </xf>
    <xf numFmtId="0" fontId="21" fillId="0" borderId="15" applyNumberFormat="0" applyFill="0" applyAlignment="0" applyProtection="0">
      <alignment vertical="center"/>
    </xf>
    <xf numFmtId="0" fontId="18" fillId="14" borderId="0" applyNumberFormat="0" applyBorder="0" applyAlignment="0" applyProtection="0">
      <alignment vertical="center"/>
    </xf>
    <xf numFmtId="0" fontId="27" fillId="15" borderId="16" applyNumberFormat="0" applyAlignment="0" applyProtection="0">
      <alignment vertical="center"/>
    </xf>
    <xf numFmtId="0" fontId="28" fillId="15" borderId="12" applyNumberFormat="0" applyAlignment="0" applyProtection="0">
      <alignment vertical="center"/>
    </xf>
    <xf numFmtId="0" fontId="29" fillId="16" borderId="17" applyNumberFormat="0" applyAlignment="0" applyProtection="0">
      <alignment vertical="center"/>
    </xf>
    <xf numFmtId="0" fontId="15" fillId="17" borderId="0" applyNumberFormat="0" applyBorder="0" applyAlignment="0" applyProtection="0">
      <alignment vertical="center"/>
    </xf>
    <xf numFmtId="0" fontId="18" fillId="18" borderId="0" applyNumberFormat="0" applyBorder="0" applyAlignment="0" applyProtection="0">
      <alignment vertical="center"/>
    </xf>
    <xf numFmtId="0" fontId="30" fillId="0" borderId="18" applyNumberFormat="0" applyFill="0" applyAlignment="0" applyProtection="0">
      <alignment vertical="center"/>
    </xf>
    <xf numFmtId="0" fontId="31" fillId="0" borderId="19" applyNumberFormat="0" applyFill="0" applyAlignment="0" applyProtection="0">
      <alignment vertical="center"/>
    </xf>
    <xf numFmtId="0" fontId="32" fillId="19" borderId="0" applyNumberFormat="0" applyBorder="0" applyAlignment="0" applyProtection="0">
      <alignment vertical="center"/>
    </xf>
    <xf numFmtId="0" fontId="33" fillId="20" borderId="0" applyNumberFormat="0" applyBorder="0" applyAlignment="0" applyProtection="0">
      <alignment vertical="center"/>
    </xf>
    <xf numFmtId="0" fontId="15" fillId="21" borderId="0" applyNumberFormat="0" applyBorder="0" applyAlignment="0" applyProtection="0">
      <alignment vertical="center"/>
    </xf>
    <xf numFmtId="0" fontId="18" fillId="22" borderId="0" applyNumberFormat="0" applyBorder="0" applyAlignment="0" applyProtection="0">
      <alignment vertical="center"/>
    </xf>
    <xf numFmtId="0" fontId="15" fillId="23" borderId="0" applyNumberFormat="0" applyBorder="0" applyAlignment="0" applyProtection="0">
      <alignment vertical="center"/>
    </xf>
    <xf numFmtId="0" fontId="15" fillId="24" borderId="0" applyNumberFormat="0" applyBorder="0" applyAlignment="0" applyProtection="0">
      <alignment vertical="center"/>
    </xf>
    <xf numFmtId="0" fontId="15" fillId="25" borderId="0" applyNumberFormat="0" applyBorder="0" applyAlignment="0" applyProtection="0">
      <alignment vertical="center"/>
    </xf>
    <xf numFmtId="0" fontId="15"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5" fillId="4" borderId="0" applyNumberFormat="0" applyBorder="0" applyAlignment="0" applyProtection="0">
      <alignment vertical="center"/>
    </xf>
    <xf numFmtId="0" fontId="18" fillId="30" borderId="0" applyNumberFormat="0" applyBorder="0" applyAlignment="0" applyProtection="0">
      <alignment vertical="center"/>
    </xf>
    <xf numFmtId="0" fontId="15"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5" fillId="34" borderId="0" applyNumberFormat="0" applyBorder="0" applyAlignment="0" applyProtection="0">
      <alignment vertical="center"/>
    </xf>
    <xf numFmtId="0" fontId="18" fillId="35" borderId="0" applyNumberFormat="0" applyBorder="0" applyAlignment="0" applyProtection="0">
      <alignment vertical="center"/>
    </xf>
    <xf numFmtId="176" fontId="34" fillId="0" borderId="0">
      <alignment vertical="center"/>
    </xf>
    <xf numFmtId="0" fontId="0" fillId="0" borderId="0">
      <alignment vertical="center"/>
    </xf>
  </cellStyleXfs>
  <cellXfs count="124">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10" fillId="0" borderId="1" xfId="0" applyFont="1" applyBorder="1">
      <alignmen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7" fillId="0" borderId="1" xfId="0" applyFont="1" applyBorder="1" applyAlignment="1">
      <alignment horizontal="left" vertical="center"/>
    </xf>
    <xf numFmtId="0" fontId="0" fillId="0" borderId="1" xfId="0" applyBorder="1" applyAlignment="1"/>
    <xf numFmtId="0" fontId="6" fillId="0" borderId="1" xfId="0" applyFont="1" applyBorder="1" applyAlignment="1">
      <alignment vertical="center"/>
    </xf>
    <xf numFmtId="0" fontId="8" fillId="0" borderId="1" xfId="0" applyFont="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Border="1" applyAlignment="1">
      <alignment horizontal="center" vertical="center"/>
    </xf>
    <xf numFmtId="178" fontId="13" fillId="0" borderId="1" xfId="0" applyNumberFormat="1" applyFont="1" applyBorder="1" applyAlignment="1">
      <alignment horizontal="center" vertical="center"/>
    </xf>
    <xf numFmtId="179" fontId="13" fillId="0" borderId="1" xfId="0" applyNumberFormat="1" applyFont="1" applyBorder="1" applyAlignment="1">
      <alignment horizontal="center" vertical="center"/>
    </xf>
    <xf numFmtId="179" fontId="13" fillId="0" borderId="1" xfId="0" applyNumberFormat="1" applyFont="1" applyFill="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15" xfId="49"/>
    <cellStyle name="常规 2" xfId="50"/>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eetMetadata" Target="metadata.xml"/><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microsoft.com/office/2006/relationships/vbaProject" Target="vbaProject.bin"/><Relationship Id="rId11" Type="http://schemas.microsoft.com/office/2017/06/relationships/rdRichValue" Target="richData/rdrichvalue.xml"/><Relationship Id="rId10" Type="http://schemas.microsoft.com/office/2017/06/relationships/rdRichValueStructure" Target="richData/rdrichvaluestructure.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（中铁武汉电气化局成达万项目）新建成都至达州至万州铁路四电系统集成及相关工程CDWQDJC-2标</v>
          </cell>
          <cell r="H3446" t="str">
            <v>余凡</v>
          </cell>
          <cell r="I3446">
            <v>18228076992</v>
          </cell>
        </row>
        <row r="3447">
          <cell r="A3447" t="str">
            <v>晋邦</v>
          </cell>
          <cell r="B3447" t="str">
            <v>盘螺</v>
          </cell>
          <cell r="C3447" t="str">
            <v>HRB400E Φ8</v>
          </cell>
          <cell r="D3447" t="str">
            <v>吨</v>
          </cell>
          <cell r="E3447">
            <v>4</v>
          </cell>
          <cell r="F3447">
            <v>45800</v>
          </cell>
          <cell r="G3447" t="str">
            <v>（中铁武汉电气化局成达万项目）新建成都至达州至万州铁路四电系统集成及相关工程CDWQDJC-2标</v>
          </cell>
          <cell r="H3447" t="str">
            <v>余凡</v>
          </cell>
          <cell r="I3447">
            <v>18228076992</v>
          </cell>
        </row>
        <row r="3448">
          <cell r="A3448" t="str">
            <v>晋邦</v>
          </cell>
          <cell r="B3448" t="str">
            <v>盘螺</v>
          </cell>
          <cell r="C3448" t="str">
            <v>HRB400E Φ10</v>
          </cell>
          <cell r="D3448" t="str">
            <v>吨</v>
          </cell>
          <cell r="E3448">
            <v>2</v>
          </cell>
          <cell r="F3448">
            <v>45800</v>
          </cell>
          <cell r="G3448" t="str">
            <v>（中铁武汉电气化局成达万项目）新建成都至达州至万州铁路四电系统集成及相关工程CDWQDJC-2标</v>
          </cell>
          <cell r="H3448" t="str">
            <v>余凡</v>
          </cell>
          <cell r="I3448">
            <v>18228076992</v>
          </cell>
        </row>
        <row r="3449">
          <cell r="A3449" t="str">
            <v>晋邦</v>
          </cell>
          <cell r="B3449" t="str">
            <v>螺纹钢</v>
          </cell>
          <cell r="C3449" t="str">
            <v>HRB400E Φ12</v>
          </cell>
          <cell r="D3449" t="str">
            <v>吨</v>
          </cell>
          <cell r="E3449">
            <v>2.8</v>
          </cell>
          <cell r="F3449">
            <v>45800</v>
          </cell>
          <cell r="G3449" t="str">
            <v>（中铁武汉电气化局成达万项目）新建成都至达州至万州铁路四电系统集成及相关工程CDWQDJC-2标</v>
          </cell>
          <cell r="H3449" t="str">
            <v>余凡</v>
          </cell>
          <cell r="I3449">
            <v>18228076992</v>
          </cell>
        </row>
        <row r="3450">
          <cell r="A3450" t="str">
            <v>晋邦</v>
          </cell>
          <cell r="B3450" t="str">
            <v>螺纹钢</v>
          </cell>
          <cell r="C3450" t="str">
            <v>HRB400E 14*9m</v>
          </cell>
          <cell r="D3450" t="str">
            <v>吨</v>
          </cell>
          <cell r="E3450">
            <v>5.6</v>
          </cell>
          <cell r="F3450">
            <v>45800</v>
          </cell>
          <cell r="G3450" t="str">
            <v>（中铁武汉电气化局成达万项目）新建成都至达州至万州铁路四电系统集成及相关工程CDWQDJC-2标</v>
          </cell>
          <cell r="H3450" t="str">
            <v>余凡</v>
          </cell>
          <cell r="I3450">
            <v>18228076992</v>
          </cell>
        </row>
        <row r="3451">
          <cell r="A3451" t="str">
            <v>晋邦</v>
          </cell>
          <cell r="B3451" t="str">
            <v>螺纹钢</v>
          </cell>
          <cell r="C3451" t="str">
            <v>HRB400E 16*9m</v>
          </cell>
          <cell r="D3451" t="str">
            <v>吨</v>
          </cell>
          <cell r="E3451">
            <v>8.1</v>
          </cell>
          <cell r="F3451">
            <v>45800</v>
          </cell>
          <cell r="G3451" t="str">
            <v>（中铁武汉电气化局成达万项目）新建成都至达州至万州铁路四电系统集成及相关工程CDWQDJC-2标</v>
          </cell>
          <cell r="H3451" t="str">
            <v>余凡</v>
          </cell>
          <cell r="I3451">
            <v>18228076992</v>
          </cell>
        </row>
        <row r="3452">
          <cell r="A3452" t="str">
            <v>晋邦</v>
          </cell>
          <cell r="B3452" t="str">
            <v>螺纹钢</v>
          </cell>
          <cell r="C3452" t="str">
            <v>HRB400E 18*9m</v>
          </cell>
          <cell r="D3452" t="str">
            <v>吨</v>
          </cell>
          <cell r="E3452">
            <v>5.6</v>
          </cell>
          <cell r="F3452">
            <v>45800</v>
          </cell>
          <cell r="G3452" t="str">
            <v>（中铁武汉电气化局成达万项目）新建成都至达州至万州铁路四电系统集成及相关工程CDWQDJC-2标</v>
          </cell>
          <cell r="H3452" t="str">
            <v>余凡</v>
          </cell>
          <cell r="I3452">
            <v>18228076992</v>
          </cell>
        </row>
        <row r="3453">
          <cell r="A3453" t="str">
            <v>晋邦</v>
          </cell>
          <cell r="B3453" t="str">
            <v>螺纹钢</v>
          </cell>
          <cell r="C3453" t="str">
            <v>HRB400E 20*9m</v>
          </cell>
          <cell r="D3453" t="str">
            <v>吨</v>
          </cell>
          <cell r="E3453">
            <v>2.8</v>
          </cell>
          <cell r="F3453">
            <v>45800</v>
          </cell>
          <cell r="G3453" t="str">
            <v>（中铁武汉电气化局成达万项目）新建成都至达州至万州铁路四电系统集成及相关工程CDWQDJC-2标</v>
          </cell>
          <cell r="H3453" t="str">
            <v>余凡</v>
          </cell>
          <cell r="I3453">
            <v>18228076992</v>
          </cell>
        </row>
        <row r="3454">
          <cell r="A3454" t="str">
            <v>晋邦</v>
          </cell>
          <cell r="B3454" t="str">
            <v>螺纹钢</v>
          </cell>
          <cell r="C3454" t="str">
            <v>HRB400E 22*9m</v>
          </cell>
          <cell r="D3454" t="str">
            <v>吨</v>
          </cell>
          <cell r="E3454">
            <v>2.8</v>
          </cell>
          <cell r="F3454">
            <v>45800</v>
          </cell>
          <cell r="G3454" t="str">
            <v>（中铁武汉电气化局成达万项目）新建成都至达州至万州铁路四电系统集成及相关工程CDWQDJC-2标</v>
          </cell>
          <cell r="H3454" t="str">
            <v>余凡</v>
          </cell>
          <cell r="I3454">
            <v>18228076992</v>
          </cell>
        </row>
        <row r="3455">
          <cell r="A3455" t="str">
            <v>晋邦</v>
          </cell>
          <cell r="B3455" t="str">
            <v>螺纹钢</v>
          </cell>
          <cell r="C3455" t="str">
            <v>HRB400E 25*9m</v>
          </cell>
          <cell r="D3455" t="str">
            <v>吨</v>
          </cell>
          <cell r="E3455">
            <v>2.8</v>
          </cell>
          <cell r="F3455">
            <v>45800</v>
          </cell>
          <cell r="G3455" t="str">
            <v>（中铁武汉电气化局成达万项目）新建成都至达州至万州铁路四电系统集成及相关工程CDWQDJC-2标</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盘螺</v>
          </cell>
          <cell r="C4606" t="str">
            <v>HRB400E Φ8</v>
          </cell>
          <cell r="D4606" t="str">
            <v>吨</v>
          </cell>
          <cell r="E4606">
            <v>3</v>
          </cell>
          <cell r="F4606">
            <v>45842</v>
          </cell>
          <cell r="G4606" t="str">
            <v>(乐山市校地共建产教融合基地建设项目一标段)四川省乐山市市中区苏稽镇周山嘴</v>
          </cell>
          <cell r="H4606" t="str">
            <v>范增云</v>
          </cell>
          <cell r="I4606">
            <v>13668153241</v>
          </cell>
        </row>
        <row r="4607">
          <cell r="A4607" t="str">
            <v>钢固融</v>
          </cell>
          <cell r="B4607" t="str">
            <v>螺纹钢</v>
          </cell>
          <cell r="C4607" t="str">
            <v>HRB400E Φ16 9m</v>
          </cell>
          <cell r="D4607" t="str">
            <v>吨</v>
          </cell>
          <cell r="E4607">
            <v>5</v>
          </cell>
          <cell r="F4607">
            <v>45842</v>
          </cell>
          <cell r="G4607" t="str">
            <v>(乐山市校地共建产教融合基地建设项目一标段)四川省乐山市市中区苏稽镇周山嘴</v>
          </cell>
          <cell r="H4607" t="str">
            <v>范增云</v>
          </cell>
          <cell r="I4607">
            <v>13668153241</v>
          </cell>
        </row>
        <row r="4608">
          <cell r="A4608" t="str">
            <v>钢固融</v>
          </cell>
          <cell r="B4608" t="str">
            <v>螺纹钢</v>
          </cell>
          <cell r="C4608" t="str">
            <v>HRB400E Φ18 9m</v>
          </cell>
          <cell r="D4608" t="str">
            <v>吨</v>
          </cell>
          <cell r="E4608">
            <v>3</v>
          </cell>
          <cell r="F4608">
            <v>45842</v>
          </cell>
          <cell r="G4608" t="str">
            <v>(乐山市校地共建产教融合基地建设项目一标段)四川省乐山市市中区苏稽镇周山嘴</v>
          </cell>
          <cell r="H4608" t="str">
            <v>范增云</v>
          </cell>
          <cell r="I4608">
            <v>13668153241</v>
          </cell>
        </row>
        <row r="4609">
          <cell r="A4609" t="str">
            <v>钢固融</v>
          </cell>
          <cell r="B4609" t="str">
            <v>螺纹钢</v>
          </cell>
          <cell r="C4609" t="str">
            <v>HRB400E Φ20 9m</v>
          </cell>
          <cell r="D4609" t="str">
            <v>吨</v>
          </cell>
          <cell r="E4609">
            <v>3</v>
          </cell>
          <cell r="F4609">
            <v>45842</v>
          </cell>
          <cell r="G4609" t="str">
            <v>(乐山市校地共建产教融合基地建设项目一标段)四川省乐山市市中区苏稽镇周山嘴</v>
          </cell>
          <cell r="H4609" t="str">
            <v>范增云</v>
          </cell>
          <cell r="I4609">
            <v>13668153241</v>
          </cell>
        </row>
        <row r="4610">
          <cell r="A4610" t="str">
            <v>钢固融</v>
          </cell>
          <cell r="B4610" t="str">
            <v>螺纹钢</v>
          </cell>
          <cell r="C4610" t="str">
            <v>HRB400E Φ22 9m</v>
          </cell>
          <cell r="D4610" t="str">
            <v>吨</v>
          </cell>
          <cell r="E4610">
            <v>3</v>
          </cell>
          <cell r="F4610">
            <v>45842</v>
          </cell>
          <cell r="G4610" t="str">
            <v>(乐山市校地共建产教融合基地建设项目一标段)四川省乐山市市中区苏稽镇周山嘴</v>
          </cell>
          <cell r="H4610" t="str">
            <v>范增云</v>
          </cell>
          <cell r="I4610">
            <v>13668153241</v>
          </cell>
        </row>
        <row r="4611">
          <cell r="A4611" t="str">
            <v>钢固融</v>
          </cell>
          <cell r="B4611" t="str">
            <v>螺纹钢</v>
          </cell>
          <cell r="C4611" t="str">
            <v>HRB400E Φ25 9m</v>
          </cell>
          <cell r="D4611" t="str">
            <v>吨</v>
          </cell>
          <cell r="E4611">
            <v>18</v>
          </cell>
          <cell r="F4611">
            <v>45842</v>
          </cell>
          <cell r="G4611" t="str">
            <v>(乐山市校地共建产教融合基地建设项目一标段)四川省乐山市市中区苏稽镇周山嘴</v>
          </cell>
          <cell r="H4611" t="str">
            <v>范增云</v>
          </cell>
          <cell r="I4611">
            <v>13668153241</v>
          </cell>
        </row>
        <row r="4612">
          <cell r="A4612" t="str">
            <v>钢固融</v>
          </cell>
          <cell r="B4612" t="str">
            <v>高线</v>
          </cell>
          <cell r="C4612" t="str">
            <v>HPB300Φ10</v>
          </cell>
          <cell r="D4612" t="str">
            <v>吨</v>
          </cell>
          <cell r="E4612">
            <v>10</v>
          </cell>
          <cell r="F4612">
            <v>45842</v>
          </cell>
          <cell r="G4612" t="str">
            <v>（中铁二局-成渝扩容4标）四川省成都市简阳市杨家镇桐子湾村二局拌合站</v>
          </cell>
          <cell r="H4612" t="str">
            <v>陈钢</v>
          </cell>
          <cell r="I4612">
            <v>13018165813</v>
          </cell>
        </row>
        <row r="4613">
          <cell r="A4613" t="str">
            <v>钢固融</v>
          </cell>
          <cell r="B4613" t="str">
            <v>高线</v>
          </cell>
          <cell r="C4613" t="str">
            <v>HPB300Φ12</v>
          </cell>
          <cell r="D4613" t="str">
            <v>吨</v>
          </cell>
          <cell r="E4613">
            <v>25</v>
          </cell>
          <cell r="F4613">
            <v>45842</v>
          </cell>
          <cell r="G4613" t="str">
            <v>（中铁二局-成渝扩容4标）四川省成都市简阳市杨家镇桐子湾村二局拌合站</v>
          </cell>
          <cell r="H4613" t="str">
            <v>陈钢</v>
          </cell>
          <cell r="I4613">
            <v>13018165813</v>
          </cell>
        </row>
        <row r="4614">
          <cell r="A4614" t="str">
            <v>陕钢</v>
          </cell>
          <cell r="B4614" t="str">
            <v>盘螺</v>
          </cell>
          <cell r="C4614" t="str">
            <v>HRB400E Φ6</v>
          </cell>
          <cell r="D4614" t="str">
            <v>吨</v>
          </cell>
          <cell r="E4614">
            <v>5</v>
          </cell>
          <cell r="F4614">
            <v>45842</v>
          </cell>
          <cell r="G4614" t="str">
            <v>（华西简阳西城嘉苑）四川省成都市简阳市简城街道高屋村</v>
          </cell>
          <cell r="H4614" t="str">
            <v>张瀚镭</v>
          </cell>
          <cell r="I4614">
            <v>15884666220</v>
          </cell>
        </row>
        <row r="4615">
          <cell r="A4615" t="str">
            <v>陕钢</v>
          </cell>
          <cell r="B4615" t="str">
            <v>盘螺</v>
          </cell>
          <cell r="C4615" t="str">
            <v>HRB400E Φ8</v>
          </cell>
          <cell r="D4615" t="str">
            <v>吨</v>
          </cell>
          <cell r="E4615">
            <v>30</v>
          </cell>
          <cell r="F4615">
            <v>45842</v>
          </cell>
          <cell r="G4615" t="str">
            <v>（华西简阳西城嘉苑）四川省成都市简阳市简城街道高屋村</v>
          </cell>
          <cell r="H4615" t="str">
            <v>张瀚镭</v>
          </cell>
          <cell r="I4615">
            <v>15884666220</v>
          </cell>
        </row>
        <row r="4616">
          <cell r="A4616" t="str">
            <v>陕钢</v>
          </cell>
          <cell r="B4616" t="str">
            <v>螺纹钢</v>
          </cell>
          <cell r="C4616" t="str">
            <v>HRB400E Φ14 9m</v>
          </cell>
          <cell r="D4616" t="str">
            <v>吨</v>
          </cell>
          <cell r="E4616">
            <v>5.5</v>
          </cell>
          <cell r="F4616">
            <v>45842</v>
          </cell>
          <cell r="G4616" t="str">
            <v>（华西简阳西城嘉苑）四川省成都市简阳市简城街道高屋村</v>
          </cell>
          <cell r="H4616" t="str">
            <v>张瀚镭</v>
          </cell>
          <cell r="I4616">
            <v>15884666220</v>
          </cell>
        </row>
        <row r="4617">
          <cell r="A4617" t="str">
            <v>陕钢</v>
          </cell>
          <cell r="B4617" t="str">
            <v>螺纹钢</v>
          </cell>
          <cell r="C4617" t="str">
            <v>HRB400E Φ16 9m</v>
          </cell>
          <cell r="D4617" t="str">
            <v>吨</v>
          </cell>
          <cell r="E4617">
            <v>7</v>
          </cell>
          <cell r="F4617">
            <v>45842</v>
          </cell>
          <cell r="G4617" t="str">
            <v>（华西简阳西城嘉苑）四川省成都市简阳市简城街道高屋村</v>
          </cell>
          <cell r="H4617" t="str">
            <v>张瀚镭</v>
          </cell>
          <cell r="I4617">
            <v>15884666220</v>
          </cell>
        </row>
        <row r="4618">
          <cell r="A4618" t="str">
            <v>陕钢</v>
          </cell>
          <cell r="B4618" t="str">
            <v>螺纹钢</v>
          </cell>
          <cell r="C4618" t="str">
            <v>HRB400E Φ20 9m</v>
          </cell>
          <cell r="D4618" t="str">
            <v>吨</v>
          </cell>
          <cell r="E4618">
            <v>15</v>
          </cell>
          <cell r="F4618">
            <v>45842</v>
          </cell>
          <cell r="G4618" t="str">
            <v>（华西简阳西城嘉苑）四川省成都市简阳市简城街道高屋村</v>
          </cell>
          <cell r="H4618" t="str">
            <v>张瀚镭</v>
          </cell>
          <cell r="I4618">
            <v>15884666220</v>
          </cell>
        </row>
        <row r="4619">
          <cell r="A4619" t="str">
            <v>陕钢</v>
          </cell>
          <cell r="B4619" t="str">
            <v>螺纹钢</v>
          </cell>
          <cell r="C4619" t="str">
            <v>HRB400E Φ25 9m</v>
          </cell>
          <cell r="D4619" t="str">
            <v>吨</v>
          </cell>
          <cell r="E4619">
            <v>7.5</v>
          </cell>
          <cell r="F4619">
            <v>45842</v>
          </cell>
          <cell r="G4619" t="str">
            <v>（华西简阳西城嘉苑）四川省成都市简阳市简城街道高屋村</v>
          </cell>
          <cell r="H4619" t="str">
            <v>张瀚镭</v>
          </cell>
          <cell r="I4619">
            <v>15884666220</v>
          </cell>
        </row>
        <row r="4620">
          <cell r="A4620" t="str">
            <v>陕钢</v>
          </cell>
          <cell r="B4620" t="str">
            <v>盘螺</v>
          </cell>
          <cell r="C4620" t="str">
            <v>HRB400E Φ12</v>
          </cell>
          <cell r="D4620" t="str">
            <v>吨</v>
          </cell>
          <cell r="E4620">
            <v>17</v>
          </cell>
          <cell r="F4620">
            <v>45842</v>
          </cell>
          <cell r="G4620" t="str">
            <v>（中铁五局-成渝扩容3标）四川省资阳市雁江区伍隍镇铺子村雁江区X138</v>
          </cell>
          <cell r="H4620" t="str">
            <v>王健</v>
          </cell>
          <cell r="I4620">
            <v>17726168395</v>
          </cell>
        </row>
        <row r="4621">
          <cell r="A4621" t="str">
            <v>陕钢</v>
          </cell>
          <cell r="B4621" t="str">
            <v>高线</v>
          </cell>
          <cell r="C4621" t="str">
            <v>HPB300Φ12</v>
          </cell>
          <cell r="D4621" t="str">
            <v>吨</v>
          </cell>
          <cell r="E4621">
            <v>17</v>
          </cell>
          <cell r="F4621">
            <v>45842</v>
          </cell>
          <cell r="G4621" t="str">
            <v>（中铁五局-成渝扩容3标）四川省资阳市雁江区伍隍镇铺子村雁江区X138</v>
          </cell>
          <cell r="H4621" t="str">
            <v>王健</v>
          </cell>
          <cell r="I4621">
            <v>17726168395</v>
          </cell>
        </row>
        <row r="4622">
          <cell r="A4622" t="str">
            <v>润耀</v>
          </cell>
          <cell r="B4622" t="str">
            <v>螺纹钢</v>
          </cell>
          <cell r="C4622" t="str">
            <v>HRB400E Φ16 9m</v>
          </cell>
          <cell r="D4622" t="str">
            <v>吨</v>
          </cell>
          <cell r="E4622">
            <v>5</v>
          </cell>
          <cell r="F4622">
            <v>45842</v>
          </cell>
          <cell r="G4622" t="str">
            <v>（中铁北京局-资乐高速6标）四川省乐山市市中区土主镇资乐高速TJ6标项目试验室</v>
          </cell>
          <cell r="H4622" t="str">
            <v>刘岩</v>
          </cell>
          <cell r="I4622">
            <v>18543566469</v>
          </cell>
        </row>
        <row r="4623">
          <cell r="A4623" t="str">
            <v>润耀</v>
          </cell>
          <cell r="B4623" t="str">
            <v>螺纹钢</v>
          </cell>
          <cell r="C4623" t="str">
            <v>HRB400E Φ12 9m</v>
          </cell>
          <cell r="D4623" t="str">
            <v>吨</v>
          </cell>
          <cell r="E4623">
            <v>58</v>
          </cell>
          <cell r="F4623">
            <v>45842</v>
          </cell>
          <cell r="G4623" t="str">
            <v>（中铁北京局-资乐高速6标）四川省乐山市市中区土主镇资乐高速TJ6标项目试验室</v>
          </cell>
          <cell r="H4623" t="str">
            <v>刘岩</v>
          </cell>
          <cell r="I4623">
            <v>18543566469</v>
          </cell>
        </row>
        <row r="4624">
          <cell r="A4624" t="str">
            <v>润耀</v>
          </cell>
          <cell r="B4624" t="str">
            <v>螺纹钢</v>
          </cell>
          <cell r="C4624" t="str">
            <v>HRB400E Φ20 9m</v>
          </cell>
          <cell r="D4624" t="str">
            <v>吨</v>
          </cell>
          <cell r="E4624">
            <v>15</v>
          </cell>
          <cell r="F4624">
            <v>45842</v>
          </cell>
          <cell r="G4624" t="str">
            <v>（中铁北京局-资乐高速6标）四川省乐山市市中区土主镇资乐高速TJ6标项目试验室</v>
          </cell>
          <cell r="H4624" t="str">
            <v>刘岩</v>
          </cell>
          <cell r="I4624">
            <v>18543566469</v>
          </cell>
        </row>
        <row r="4625">
          <cell r="A4625" t="str">
            <v>润耀</v>
          </cell>
          <cell r="B4625" t="str">
            <v>螺纹钢</v>
          </cell>
          <cell r="C4625" t="str">
            <v>HRB400E Φ18 9m</v>
          </cell>
          <cell r="D4625" t="str">
            <v>吨</v>
          </cell>
          <cell r="E4625">
            <v>5</v>
          </cell>
          <cell r="F4625">
            <v>45842</v>
          </cell>
          <cell r="G4625" t="str">
            <v>（中铁北京局-资乐高速6标）四川省乐山市市中区土主镇资乐高速TJ6标项目试验室</v>
          </cell>
          <cell r="H4625" t="str">
            <v>刘岩</v>
          </cell>
          <cell r="I4625">
            <v>18543566469</v>
          </cell>
        </row>
        <row r="4626">
          <cell r="A4626" t="str">
            <v>润耀</v>
          </cell>
          <cell r="B4626" t="str">
            <v>螺纹钢</v>
          </cell>
          <cell r="C4626" t="str">
            <v>HRB400E Φ22 9m</v>
          </cell>
          <cell r="D4626" t="str">
            <v>吨</v>
          </cell>
          <cell r="E4626">
            <v>31</v>
          </cell>
          <cell r="F4626">
            <v>45842</v>
          </cell>
          <cell r="G4626" t="str">
            <v>（中铁北京局-资乐高速6标）四川省乐山市市中区土主镇资乐高速TJ6标项目试验室</v>
          </cell>
          <cell r="H4626" t="str">
            <v>刘岩</v>
          </cell>
          <cell r="I4626">
            <v>18543566469</v>
          </cell>
        </row>
        <row r="4627">
          <cell r="A4627" t="str">
            <v>润耀</v>
          </cell>
          <cell r="B4627" t="str">
            <v>螺纹钢</v>
          </cell>
          <cell r="C4627" t="str">
            <v>HRB400E Φ25 9m</v>
          </cell>
          <cell r="D4627" t="str">
            <v>吨</v>
          </cell>
          <cell r="E4627">
            <v>26</v>
          </cell>
          <cell r="F4627">
            <v>45842</v>
          </cell>
          <cell r="G4627" t="str">
            <v>（中铁北京局-资乐高速6标）四川省乐山市市中区土主镇资乐高速TJ6标项目试验室</v>
          </cell>
          <cell r="H4627" t="str">
            <v>刘岩</v>
          </cell>
          <cell r="I4627">
            <v>18543566469</v>
          </cell>
        </row>
        <row r="4628">
          <cell r="A4628" t="str">
            <v>晋邦</v>
          </cell>
          <cell r="B4628" t="str">
            <v>盘螺</v>
          </cell>
          <cell r="C4628" t="str">
            <v>HRB400E Φ6</v>
          </cell>
          <cell r="D4628" t="str">
            <v>吨</v>
          </cell>
          <cell r="E4628">
            <v>2.5</v>
          </cell>
          <cell r="F4628">
            <v>45842</v>
          </cell>
          <cell r="G4628" t="str">
            <v>（十九冶-江龙高速一分部）重庆市云阳县X886附近中国十九冶开云高速项目总包部西98米*复兴互通预制梁场</v>
          </cell>
          <cell r="H4628" t="str">
            <v>吴章红</v>
          </cell>
          <cell r="I4628">
            <v>18628165772</v>
          </cell>
        </row>
        <row r="4629">
          <cell r="A4629" t="str">
            <v>晋邦</v>
          </cell>
          <cell r="B4629" t="str">
            <v>盘螺</v>
          </cell>
          <cell r="C4629" t="str">
            <v>HRB400E Φ8</v>
          </cell>
          <cell r="D4629" t="str">
            <v>吨</v>
          </cell>
          <cell r="E4629">
            <v>12.5</v>
          </cell>
          <cell r="F4629">
            <v>45842</v>
          </cell>
          <cell r="G4629" t="str">
            <v>（十九冶-江龙高速一分部）重庆市云阳县X886附近中国十九冶开云高速项目总包部西98米*复兴互通预制梁场</v>
          </cell>
          <cell r="H4629" t="str">
            <v>吴章红</v>
          </cell>
          <cell r="I4629">
            <v>18628165772</v>
          </cell>
        </row>
        <row r="4630">
          <cell r="A4630" t="str">
            <v>晋邦</v>
          </cell>
          <cell r="B4630" t="str">
            <v>盘螺</v>
          </cell>
          <cell r="C4630" t="str">
            <v>HRB400E Φ10</v>
          </cell>
          <cell r="D4630" t="str">
            <v>吨</v>
          </cell>
          <cell r="E4630">
            <v>17</v>
          </cell>
          <cell r="F4630">
            <v>45842</v>
          </cell>
          <cell r="G4630" t="str">
            <v>（十九冶-江龙高速一分部）重庆市云阳县X886附近中国十九冶开云高速项目总包部西98米*复兴互通预制梁场</v>
          </cell>
          <cell r="H4630" t="str">
            <v>吴章红</v>
          </cell>
          <cell r="I4630">
            <v>18628165772</v>
          </cell>
        </row>
        <row r="4631">
          <cell r="A4631" t="str">
            <v>晋邦</v>
          </cell>
          <cell r="B4631" t="str">
            <v>螺纹钢</v>
          </cell>
          <cell r="C4631" t="str">
            <v>HRB400E Φ12 9m</v>
          </cell>
          <cell r="D4631" t="str">
            <v>吨</v>
          </cell>
          <cell r="E4631">
            <v>2.5</v>
          </cell>
          <cell r="F4631">
            <v>45842</v>
          </cell>
          <cell r="G4631" t="str">
            <v>（十九冶-江龙高速一分部）重庆市云阳县X886附近中国十九冶开云高速项目总包部西98米*复兴互通预制梁场</v>
          </cell>
          <cell r="H4631" t="str">
            <v>吴章红</v>
          </cell>
          <cell r="I4631">
            <v>18628165772</v>
          </cell>
        </row>
        <row r="4632">
          <cell r="A4632" t="str">
            <v>德胜恒嘉</v>
          </cell>
          <cell r="B4632" t="str">
            <v>螺纹钢</v>
          </cell>
          <cell r="C4632" t="str">
            <v>HRB400EФ14*9m</v>
          </cell>
          <cell r="D4632" t="str">
            <v>吨</v>
          </cell>
          <cell r="E4632">
            <v>27.5</v>
          </cell>
          <cell r="F4632">
            <v>45842</v>
          </cell>
          <cell r="G4632" t="str">
            <v>（中铁一局四公司康新高速TJ1-1标雅加梗隧道）四川省甘孜州康定市雅加梗路基</v>
          </cell>
          <cell r="H4632" t="str">
            <v>范国义</v>
          </cell>
          <cell r="I4632">
            <v>18784539677</v>
          </cell>
        </row>
        <row r="4633">
          <cell r="A4633" t="str">
            <v>德胜恒嘉</v>
          </cell>
          <cell r="B4633" t="str">
            <v>螺纹钢</v>
          </cell>
          <cell r="C4633" t="str">
            <v>HRB400EФ16*9m</v>
          </cell>
          <cell r="D4633" t="str">
            <v>吨</v>
          </cell>
          <cell r="E4633">
            <v>7.5</v>
          </cell>
          <cell r="F4633">
            <v>45842</v>
          </cell>
          <cell r="G4633" t="str">
            <v>（中铁一局四公司康新高速TJ1-1标雅加梗隧道）四川省甘孜州康定市雅加梗路基</v>
          </cell>
          <cell r="H4633" t="str">
            <v>范国义</v>
          </cell>
          <cell r="I4633">
            <v>18784539677</v>
          </cell>
        </row>
        <row r="4634">
          <cell r="A4634" t="str">
            <v>德胜恒嘉</v>
          </cell>
          <cell r="B4634" t="str">
            <v>螺纹钢</v>
          </cell>
          <cell r="C4634" t="str">
            <v>HRB400EФ22*9m</v>
          </cell>
          <cell r="D4634" t="str">
            <v>吨</v>
          </cell>
          <cell r="E4634">
            <v>52.5</v>
          </cell>
          <cell r="F4634">
            <v>45842</v>
          </cell>
          <cell r="G4634" t="str">
            <v>（中铁一局四公司康新高速TJ1-1标雅加梗隧道）四川省甘孜州康定市雅加梗路基</v>
          </cell>
          <cell r="H4634" t="str">
            <v>范国义</v>
          </cell>
          <cell r="I4634">
            <v>18784539677</v>
          </cell>
        </row>
        <row r="4635">
          <cell r="A4635" t="str">
            <v>德胜恒嘉</v>
          </cell>
          <cell r="B4635" t="str">
            <v>螺纹钢</v>
          </cell>
          <cell r="C4635" t="str">
            <v>HRB400EФ25*9m</v>
          </cell>
          <cell r="D4635" t="str">
            <v>吨</v>
          </cell>
          <cell r="E4635">
            <v>17.5</v>
          </cell>
          <cell r="F4635">
            <v>45842</v>
          </cell>
          <cell r="G4635" t="str">
            <v>（中铁一局四公司康新高速TJ1-1标雅加梗隧道）四川省甘孜州康定市雅加梗路基</v>
          </cell>
          <cell r="H4635" t="str">
            <v>范国义</v>
          </cell>
          <cell r="I4635">
            <v>18784539677</v>
          </cell>
        </row>
        <row r="4636">
          <cell r="A4636" t="str">
            <v>德胜恒嘉</v>
          </cell>
          <cell r="B4636" t="str">
            <v>螺纹钢</v>
          </cell>
          <cell r="C4636" t="str">
            <v>HRB400EФ12*9m</v>
          </cell>
          <cell r="D4636" t="str">
            <v>吨</v>
          </cell>
          <cell r="E4636">
            <v>7.5</v>
          </cell>
          <cell r="F4636">
            <v>45842</v>
          </cell>
          <cell r="G4636" t="str">
            <v>（中铁一局四公司康新高速TJ1-1标康定隧道）四川省甘孜州康定市榆林街道甘孜州博物馆旁</v>
          </cell>
          <cell r="H4636" t="str">
            <v>王永强</v>
          </cell>
          <cell r="I4636">
            <v>15929204416</v>
          </cell>
        </row>
        <row r="4637">
          <cell r="A4637" t="str">
            <v>德胜恒嘉</v>
          </cell>
          <cell r="B4637" t="str">
            <v>螺纹钢</v>
          </cell>
          <cell r="C4637" t="str">
            <v>HRB400EФ22*9m</v>
          </cell>
          <cell r="D4637" t="str">
            <v>吨</v>
          </cell>
          <cell r="E4637">
            <v>27.5</v>
          </cell>
          <cell r="F4637">
            <v>45842</v>
          </cell>
          <cell r="G4637" t="str">
            <v>（中铁一局四公司康新高速TJ1-1标康定隧道）四川省甘孜州康定市榆林街道甘孜州博物馆旁</v>
          </cell>
          <cell r="H4637" t="str">
            <v>王永强</v>
          </cell>
          <cell r="I4637">
            <v>15929204416</v>
          </cell>
        </row>
        <row r="4638">
          <cell r="A4638" t="str">
            <v>陕钢</v>
          </cell>
          <cell r="B4638" t="str">
            <v>盘螺</v>
          </cell>
          <cell r="C4638" t="str">
            <v>HRB400E Φ8</v>
          </cell>
          <cell r="D4638" t="str">
            <v>吨</v>
          </cell>
          <cell r="E4638">
            <v>35</v>
          </cell>
          <cell r="F4638">
            <v>45843</v>
          </cell>
          <cell r="G4638" t="str">
            <v>（北京工程局乐山机场项目）乐山市五通桥区冠英镇</v>
          </cell>
          <cell r="H4638" t="str">
            <v>王治</v>
          </cell>
          <cell r="I4638">
            <v>18811564698</v>
          </cell>
        </row>
        <row r="4639">
          <cell r="A4639" t="str">
            <v>陕钢</v>
          </cell>
          <cell r="B4639" t="str">
            <v>盘螺</v>
          </cell>
          <cell r="C4639" t="str">
            <v>HRB400E Φ10</v>
          </cell>
          <cell r="D4639" t="str">
            <v>吨</v>
          </cell>
          <cell r="E4639">
            <v>15</v>
          </cell>
          <cell r="F4639">
            <v>45843</v>
          </cell>
          <cell r="G4639" t="str">
            <v>（北京工程局乐山机场项目）乐山市五通桥区冠英镇</v>
          </cell>
          <cell r="H4639" t="str">
            <v>王治</v>
          </cell>
          <cell r="I4639">
            <v>18811564698</v>
          </cell>
        </row>
        <row r="4640">
          <cell r="A4640" t="str">
            <v>陕钢</v>
          </cell>
          <cell r="B4640" t="str">
            <v>盘螺</v>
          </cell>
          <cell r="C4640" t="str">
            <v>HRB400E Φ12</v>
          </cell>
          <cell r="D4640" t="str">
            <v>吨</v>
          </cell>
          <cell r="E4640">
            <v>12.5</v>
          </cell>
          <cell r="F4640">
            <v>45843</v>
          </cell>
          <cell r="G4640" t="str">
            <v>（北京工程局乐山机场项目）乐山市五通桥区冠英镇</v>
          </cell>
          <cell r="H4640" t="str">
            <v>王治</v>
          </cell>
          <cell r="I4640">
            <v>18811564698</v>
          </cell>
        </row>
        <row r="4641">
          <cell r="A4641" t="str">
            <v>陕钢</v>
          </cell>
          <cell r="B4641" t="str">
            <v>螺纹钢</v>
          </cell>
          <cell r="C4641" t="str">
            <v>HRB400E Φ12 9m</v>
          </cell>
          <cell r="D4641" t="str">
            <v>吨</v>
          </cell>
          <cell r="E4641">
            <v>5</v>
          </cell>
          <cell r="F4641">
            <v>45843</v>
          </cell>
          <cell r="G4641" t="str">
            <v>（北京工程局乐山机场项目）乐山市五通桥区冠英镇</v>
          </cell>
          <cell r="H4641" t="str">
            <v>王治</v>
          </cell>
          <cell r="I4641">
            <v>18811564698</v>
          </cell>
        </row>
        <row r="4642">
          <cell r="A4642" t="str">
            <v>陕钢</v>
          </cell>
          <cell r="B4642" t="str">
            <v>螺纹钢</v>
          </cell>
          <cell r="C4642" t="str">
            <v>HRB400E Φ16 9m</v>
          </cell>
          <cell r="D4642" t="str">
            <v>吨</v>
          </cell>
          <cell r="E4642">
            <v>5</v>
          </cell>
          <cell r="F4642">
            <v>45843</v>
          </cell>
          <cell r="G4642" t="str">
            <v>（北京工程局乐山机场项目）乐山市五通桥区冠英镇</v>
          </cell>
          <cell r="H4642" t="str">
            <v>王治</v>
          </cell>
          <cell r="I4642">
            <v>18811564698</v>
          </cell>
        </row>
        <row r="4643">
          <cell r="A4643" t="str">
            <v>德胜</v>
          </cell>
          <cell r="B4643" t="str">
            <v>螺纹钢</v>
          </cell>
          <cell r="C4643" t="str">
            <v>HRB400E Φ12×12米</v>
          </cell>
          <cell r="D4643" t="str">
            <v>吨</v>
          </cell>
          <cell r="E4643">
            <v>70</v>
          </cell>
          <cell r="F4643">
            <v>45843</v>
          </cell>
          <cell r="G4643" t="str">
            <v>自永4标一局四公司（四川省内江市隆昌市金鹅街道自永4标一局四公司钢筋棚）</v>
          </cell>
          <cell r="H4643" t="str">
            <v>郝优</v>
          </cell>
          <cell r="I4643">
            <v>13891371707</v>
          </cell>
        </row>
        <row r="4644">
          <cell r="A4644" t="str">
            <v>德胜</v>
          </cell>
          <cell r="B4644" t="str">
            <v>螺纹钢</v>
          </cell>
          <cell r="C4644" t="str">
            <v>HRB400E Φ25×12米</v>
          </cell>
          <cell r="D4644" t="str">
            <v>吨</v>
          </cell>
          <cell r="E4644">
            <v>70</v>
          </cell>
          <cell r="F4644">
            <v>45843</v>
          </cell>
          <cell r="G4644" t="str">
            <v>自永4标一局四公司（四川省内江市隆昌市金鹅街道自永4标一局四公司钢筋棚）</v>
          </cell>
          <cell r="H4644" t="str">
            <v>郝优</v>
          </cell>
          <cell r="I4644">
            <v>13891371707</v>
          </cell>
        </row>
        <row r="4645">
          <cell r="A4645" t="str">
            <v>德胜</v>
          </cell>
          <cell r="B4645" t="str">
            <v>螺纹钢</v>
          </cell>
          <cell r="C4645" t="str">
            <v>HRB400E Φ20×9米</v>
          </cell>
          <cell r="D4645" t="str">
            <v>吨</v>
          </cell>
          <cell r="E4645">
            <v>35</v>
          </cell>
          <cell r="F4645">
            <v>45843</v>
          </cell>
          <cell r="G4645" t="str">
            <v>（自永2标九局西南分公司钢筋棚）四川省自贡市骑龙镇大湾村</v>
          </cell>
          <cell r="H4645" t="str">
            <v>高彦彬</v>
          </cell>
          <cell r="I4645">
            <v>13835906370</v>
          </cell>
        </row>
        <row r="4646">
          <cell r="A4646" t="str">
            <v>德胜</v>
          </cell>
          <cell r="B4646" t="str">
            <v>螺纹钢</v>
          </cell>
          <cell r="C4646" t="str">
            <v>HRB400E Φ28×9米</v>
          </cell>
          <cell r="D4646" t="str">
            <v>吨</v>
          </cell>
          <cell r="E4646">
            <v>35</v>
          </cell>
          <cell r="F4646">
            <v>45843</v>
          </cell>
          <cell r="G4646" t="str">
            <v>（自永2标九局西南分公司钢筋棚）四川省自贡市骑龙镇大湾村</v>
          </cell>
          <cell r="H4646" t="str">
            <v>高彦彬</v>
          </cell>
          <cell r="I4646">
            <v>13835906370</v>
          </cell>
        </row>
        <row r="4647">
          <cell r="A4647" t="str">
            <v>德胜恒嘉</v>
          </cell>
          <cell r="B4647" t="str">
            <v>螺纹钢</v>
          </cell>
          <cell r="C4647" t="str">
            <v>HRB400E Φ18 9m</v>
          </cell>
          <cell r="D4647" t="str">
            <v>吨</v>
          </cell>
          <cell r="E4647">
            <v>3</v>
          </cell>
          <cell r="F4647">
            <v>45843</v>
          </cell>
          <cell r="G4647" t="str">
            <v>（北京工程局乐山机场项目）乐山市五通桥区冠英镇</v>
          </cell>
          <cell r="H4647" t="str">
            <v>王治</v>
          </cell>
          <cell r="I4647">
            <v>18811564698</v>
          </cell>
        </row>
        <row r="4648">
          <cell r="A4648" t="str">
            <v>德胜恒嘉</v>
          </cell>
          <cell r="B4648" t="str">
            <v>螺纹钢</v>
          </cell>
          <cell r="C4648" t="str">
            <v>HRB400E Φ20 9m</v>
          </cell>
          <cell r="D4648" t="str">
            <v>吨</v>
          </cell>
          <cell r="E4648">
            <v>6</v>
          </cell>
          <cell r="F4648">
            <v>45843</v>
          </cell>
          <cell r="G4648" t="str">
            <v>（北京工程局乐山机场项目）乐山市五通桥区冠英镇</v>
          </cell>
          <cell r="H4648" t="str">
            <v>王治</v>
          </cell>
          <cell r="I4648">
            <v>18811564698</v>
          </cell>
        </row>
        <row r="4649">
          <cell r="A4649" t="str">
            <v>德胜恒嘉</v>
          </cell>
          <cell r="B4649" t="str">
            <v>螺纹钢</v>
          </cell>
          <cell r="C4649" t="str">
            <v>HRB400E Φ25 9m</v>
          </cell>
          <cell r="D4649" t="str">
            <v>吨</v>
          </cell>
          <cell r="E4649">
            <v>9</v>
          </cell>
          <cell r="F4649">
            <v>45843</v>
          </cell>
          <cell r="G4649" t="str">
            <v>（北京工程局乐山机场项目）乐山市五通桥区冠英镇</v>
          </cell>
          <cell r="H4649" t="str">
            <v>王治</v>
          </cell>
          <cell r="I4649">
            <v>18811564698</v>
          </cell>
        </row>
        <row r="4650">
          <cell r="A4650" t="str">
            <v>德胜恒嘉</v>
          </cell>
          <cell r="B4650" t="str">
            <v>螺纹钢</v>
          </cell>
          <cell r="C4650" t="str">
            <v>HRB400E Φ22 9m</v>
          </cell>
          <cell r="D4650" t="str">
            <v>吨</v>
          </cell>
          <cell r="E4650">
            <v>18</v>
          </cell>
          <cell r="F4650">
            <v>45843</v>
          </cell>
          <cell r="G4650" t="str">
            <v>（北京工程局乐山机场项目）乐山市五通桥区冠英镇</v>
          </cell>
          <cell r="H4650" t="str">
            <v>王治</v>
          </cell>
          <cell r="I4650">
            <v>18811564698</v>
          </cell>
        </row>
        <row r="4651">
          <cell r="A4651" t="str">
            <v>德胜恒嘉</v>
          </cell>
          <cell r="B4651" t="str">
            <v>螺纹钢</v>
          </cell>
          <cell r="C4651" t="str">
            <v>HRB500EФ28*9mm</v>
          </cell>
          <cell r="D4651" t="str">
            <v>吨</v>
          </cell>
          <cell r="E4651">
            <v>70</v>
          </cell>
          <cell r="F4651">
            <v>45843</v>
          </cell>
          <cell r="G4651" t="str">
            <v>（中铁六局呼和公司康新高速TJ4-2标）四川省甘孜藏族自治州康定市新都桥镇东俄罗三村中建八局搅拌站旁</v>
          </cell>
          <cell r="H4651" t="str">
            <v>王坤</v>
          </cell>
          <cell r="I4651">
            <v>15647490007</v>
          </cell>
        </row>
        <row r="4652">
          <cell r="A4652" t="str">
            <v>德胜恒嘉</v>
          </cell>
          <cell r="B4652" t="str">
            <v>螺纹钢</v>
          </cell>
          <cell r="C4652" t="str">
            <v>HRB400EФ18*9mm</v>
          </cell>
          <cell r="D4652" t="str">
            <v>吨</v>
          </cell>
          <cell r="E4652">
            <v>140</v>
          </cell>
          <cell r="F4652">
            <v>45843</v>
          </cell>
          <cell r="G4652" t="str">
            <v>（中铁六局呼和公司康新高速TJ4-2标）四川省甘孜藏族自治州康定市新都桥镇东俄罗三村中建八局搅拌站旁</v>
          </cell>
          <cell r="H4652" t="str">
            <v>王坤</v>
          </cell>
          <cell r="I4652">
            <v>15647490007</v>
          </cell>
        </row>
        <row r="4653">
          <cell r="A4653" t="str">
            <v>德胜恒嘉</v>
          </cell>
          <cell r="B4653" t="str">
            <v>螺纹钢</v>
          </cell>
          <cell r="C4653" t="str">
            <v>HRB400EФ12*9mm</v>
          </cell>
          <cell r="D4653" t="str">
            <v>吨</v>
          </cell>
          <cell r="E4653">
            <v>70</v>
          </cell>
          <cell r="F4653">
            <v>45843</v>
          </cell>
          <cell r="G4653" t="str">
            <v>（中铁六局呼和公司康新高速TJ4-2标）四川省甘孜藏族自治州康定市新都桥镇东俄罗三村中建八局搅拌站旁</v>
          </cell>
          <cell r="H4653" t="str">
            <v>王坤</v>
          </cell>
          <cell r="I4653">
            <v>15647490007</v>
          </cell>
        </row>
        <row r="4654">
          <cell r="A4654" t="str">
            <v>海南海控</v>
          </cell>
          <cell r="B4654" t="str">
            <v>盘螺</v>
          </cell>
          <cell r="C4654" t="str">
            <v>HRB400E Φ12</v>
          </cell>
          <cell r="D4654" t="str">
            <v>吨</v>
          </cell>
          <cell r="E4654">
            <v>35</v>
          </cell>
          <cell r="F4654">
            <v>45843</v>
          </cell>
          <cell r="G4654" t="str">
            <v>（中铁六局呼和公司康新高速TJ4-2标）四川省甘孜藏族自治州康定市新都桥镇东俄罗三村中建八局搅拌站旁</v>
          </cell>
          <cell r="H4654" t="str">
            <v>王坤</v>
          </cell>
          <cell r="I4654">
            <v>15647490007</v>
          </cell>
        </row>
        <row r="4655">
          <cell r="A4655" t="str">
            <v>钢固融</v>
          </cell>
          <cell r="B4655" t="str">
            <v>盘螺</v>
          </cell>
          <cell r="C4655" t="str">
            <v>HRB400E Φ6</v>
          </cell>
          <cell r="D4655" t="str">
            <v>吨</v>
          </cell>
          <cell r="E4655">
            <v>2.5</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盘螺</v>
          </cell>
          <cell r="C4656" t="str">
            <v>HRB400E Φ10</v>
          </cell>
          <cell r="D4656" t="str">
            <v>吨</v>
          </cell>
          <cell r="E4656">
            <v>5</v>
          </cell>
          <cell r="F4656">
            <v>45844</v>
          </cell>
          <cell r="G4656" t="str">
            <v>(乐山市校地共建产教融合基地建设项目二标段)四川省乐山市市中区苏稽镇</v>
          </cell>
          <cell r="H4656" t="str">
            <v>彭江涛</v>
          </cell>
          <cell r="I4656">
            <v>13990276572</v>
          </cell>
        </row>
        <row r="4657">
          <cell r="A4657" t="str">
            <v>钢固融</v>
          </cell>
          <cell r="B4657" t="str">
            <v>盘螺</v>
          </cell>
          <cell r="C4657" t="str">
            <v>HRB400E Φ12</v>
          </cell>
          <cell r="D4657" t="str">
            <v>吨</v>
          </cell>
          <cell r="E4657">
            <v>5</v>
          </cell>
          <cell r="F4657">
            <v>45844</v>
          </cell>
          <cell r="G4657" t="str">
            <v>(乐山市校地共建产教融合基地建设项目二标段)四川省乐山市市中区苏稽镇</v>
          </cell>
          <cell r="H4657" t="str">
            <v>彭江涛</v>
          </cell>
          <cell r="I4657">
            <v>13990276572</v>
          </cell>
        </row>
        <row r="4658">
          <cell r="A4658" t="str">
            <v>钢固融</v>
          </cell>
          <cell r="B4658" t="str">
            <v>螺纹钢</v>
          </cell>
          <cell r="C4658" t="str">
            <v>HRB400E Φ14 9m</v>
          </cell>
          <cell r="D4658" t="str">
            <v>吨</v>
          </cell>
          <cell r="E4658">
            <v>3</v>
          </cell>
          <cell r="F4658">
            <v>45844</v>
          </cell>
          <cell r="G4658" t="str">
            <v>(乐山市校地共建产教融合基地建设项目二标段)四川省乐山市市中区苏稽镇</v>
          </cell>
          <cell r="H4658" t="str">
            <v>彭江涛</v>
          </cell>
          <cell r="I4658">
            <v>13990276572</v>
          </cell>
        </row>
        <row r="4659">
          <cell r="A4659" t="str">
            <v>钢固融</v>
          </cell>
          <cell r="B4659" t="str">
            <v>螺纹钢</v>
          </cell>
          <cell r="C4659" t="str">
            <v>HRB500E Φ22</v>
          </cell>
          <cell r="D4659" t="str">
            <v>吨</v>
          </cell>
          <cell r="E4659">
            <v>6</v>
          </cell>
          <cell r="F4659">
            <v>45844</v>
          </cell>
          <cell r="G4659" t="str">
            <v>(乐山市校地共建产教融合基地建设项目二标段)四川省乐山市市中区苏稽镇</v>
          </cell>
          <cell r="H4659" t="str">
            <v>彭江涛</v>
          </cell>
          <cell r="I4659">
            <v>13990276572</v>
          </cell>
        </row>
        <row r="4660">
          <cell r="A4660" t="str">
            <v>钢固融</v>
          </cell>
          <cell r="B4660" t="str">
            <v>螺纹钢</v>
          </cell>
          <cell r="C4660" t="str">
            <v>HRB500E Φ25</v>
          </cell>
          <cell r="D4660" t="str">
            <v>吨</v>
          </cell>
          <cell r="E4660">
            <v>6</v>
          </cell>
          <cell r="F4660">
            <v>45844</v>
          </cell>
          <cell r="G4660" t="str">
            <v>(乐山市校地共建产教融合基地建设项目二标段)四川省乐山市市中区苏稽镇</v>
          </cell>
          <cell r="H4660" t="str">
            <v>彭江涛</v>
          </cell>
          <cell r="I4660">
            <v>13990276572</v>
          </cell>
        </row>
        <row r="4661">
          <cell r="A4661" t="str">
            <v>钢固融</v>
          </cell>
          <cell r="B4661" t="str">
            <v>螺纹钢</v>
          </cell>
          <cell r="C4661" t="str">
            <v>HRB500E Φ28</v>
          </cell>
          <cell r="D4661" t="str">
            <v>吨</v>
          </cell>
          <cell r="E4661">
            <v>3</v>
          </cell>
          <cell r="F4661">
            <v>45844</v>
          </cell>
          <cell r="G4661" t="str">
            <v>(乐山市校地共建产教融合基地建设项目二标段)四川省乐山市市中区苏稽镇</v>
          </cell>
          <cell r="H4661" t="str">
            <v>彭江涛</v>
          </cell>
          <cell r="I4661">
            <v>13990276572</v>
          </cell>
        </row>
        <row r="4662">
          <cell r="A4662" t="str">
            <v>钢固融</v>
          </cell>
          <cell r="B4662" t="str">
            <v>螺纹钢</v>
          </cell>
          <cell r="C4662" t="str">
            <v>HRB500E Φ32</v>
          </cell>
          <cell r="D4662" t="str">
            <v>吨</v>
          </cell>
          <cell r="E4662">
            <v>3</v>
          </cell>
          <cell r="F4662">
            <v>45844</v>
          </cell>
          <cell r="G4662" t="str">
            <v>(乐山市校地共建产教融合基地建设项目二标段)四川省乐山市市中区苏稽镇</v>
          </cell>
          <cell r="H4662" t="str">
            <v>彭江涛</v>
          </cell>
          <cell r="I4662">
            <v>13990276572</v>
          </cell>
        </row>
        <row r="4663">
          <cell r="A4663" t="str">
            <v>达钢</v>
          </cell>
          <cell r="B4663" t="str">
            <v>盘螺</v>
          </cell>
          <cell r="C4663" t="str">
            <v>HRB400E Φ8</v>
          </cell>
          <cell r="D4663" t="str">
            <v>吨</v>
          </cell>
          <cell r="E4663">
            <v>36</v>
          </cell>
          <cell r="F4663">
            <v>45844</v>
          </cell>
          <cell r="G4663" t="str">
            <v>（商投建工达州中医药科技园-3工区）达州市通川区达州中医药职业学院犀牛大道北段</v>
          </cell>
          <cell r="H4663" t="str">
            <v>程黄刚</v>
          </cell>
          <cell r="I4663">
            <v>15108211617</v>
          </cell>
        </row>
        <row r="4664">
          <cell r="A4664" t="str">
            <v>达钢</v>
          </cell>
          <cell r="B4664" t="str">
            <v>螺纹钢</v>
          </cell>
          <cell r="C4664" t="str">
            <v>HRB500E Φ20</v>
          </cell>
          <cell r="D4664" t="str">
            <v>吨</v>
          </cell>
          <cell r="E4664">
            <v>12</v>
          </cell>
          <cell r="F4664">
            <v>45844</v>
          </cell>
          <cell r="G4664" t="str">
            <v>（商投建工达州中医药科技园-3工区）达州市通川区达州中医药职业学院犀牛大道北段</v>
          </cell>
          <cell r="H4664" t="str">
            <v>程黄刚</v>
          </cell>
          <cell r="I4664">
            <v>15108211617</v>
          </cell>
        </row>
        <row r="4665">
          <cell r="A4665" t="str">
            <v>达钢</v>
          </cell>
          <cell r="B4665" t="str">
            <v>螺纹钢</v>
          </cell>
          <cell r="C4665" t="str">
            <v>HRB500E Φ25</v>
          </cell>
          <cell r="D4665" t="str">
            <v>吨</v>
          </cell>
          <cell r="E4665">
            <v>6</v>
          </cell>
          <cell r="F4665">
            <v>45844</v>
          </cell>
          <cell r="G4665" t="str">
            <v>（商投建工达州中医药科技园-3工区）达州市通川区达州中医药职业学院犀牛大道北段</v>
          </cell>
          <cell r="H4665" t="str">
            <v>程黄刚</v>
          </cell>
          <cell r="I4665">
            <v>15108211617</v>
          </cell>
        </row>
        <row r="4666">
          <cell r="A4666" t="str">
            <v>泸钢</v>
          </cell>
          <cell r="B4666" t="str">
            <v>盘螺</v>
          </cell>
          <cell r="C4666" t="str">
            <v>HRB400E Φ6</v>
          </cell>
          <cell r="D4666" t="str">
            <v>吨</v>
          </cell>
          <cell r="E4666">
            <v>6</v>
          </cell>
          <cell r="F4666">
            <v>45844</v>
          </cell>
          <cell r="G4666" t="str">
            <v>(宜宾兴港三江新区长江工业园保障性租赁住房建设项目-土建)四川省宜宾市翠屏区永善路南段宜宾市三江新区长江工业园区</v>
          </cell>
          <cell r="H4666" t="str">
            <v>刘鹏</v>
          </cell>
          <cell r="I4666">
            <v>15528967666</v>
          </cell>
        </row>
        <row r="4667">
          <cell r="A4667" t="str">
            <v>泸钢</v>
          </cell>
          <cell r="B4667" t="str">
            <v>盘螺</v>
          </cell>
          <cell r="C4667" t="str">
            <v>HRB400E Φ8</v>
          </cell>
          <cell r="D4667" t="str">
            <v>吨</v>
          </cell>
          <cell r="E4667">
            <v>6</v>
          </cell>
          <cell r="F4667">
            <v>45844</v>
          </cell>
          <cell r="G4667" t="str">
            <v>(宜宾兴港三江新区长江工业园保障性租赁住房建设项目-土建)四川省宜宾市翠屏区永善路南段宜宾市三江新区长江工业园区</v>
          </cell>
          <cell r="H4667" t="str">
            <v>刘鹏</v>
          </cell>
          <cell r="I4667">
            <v>15528967666</v>
          </cell>
        </row>
        <row r="4668">
          <cell r="A4668" t="str">
            <v>泸钢</v>
          </cell>
          <cell r="B4668" t="str">
            <v>盘螺</v>
          </cell>
          <cell r="C4668" t="str">
            <v>HRB400E Φ10</v>
          </cell>
          <cell r="D4668" t="str">
            <v>吨</v>
          </cell>
          <cell r="E4668">
            <v>8</v>
          </cell>
          <cell r="F4668">
            <v>45844</v>
          </cell>
          <cell r="G4668" t="str">
            <v>(宜宾兴港三江新区长江工业园保障性租赁住房建设项目-土建)四川省宜宾市翠屏区永善路南段宜宾市三江新区长江工业园区</v>
          </cell>
          <cell r="H4668" t="str">
            <v>刘鹏</v>
          </cell>
          <cell r="I4668">
            <v>15528967666</v>
          </cell>
        </row>
        <row r="4669">
          <cell r="A4669" t="str">
            <v>泸钢</v>
          </cell>
          <cell r="B4669" t="str">
            <v>螺纹钢</v>
          </cell>
          <cell r="C4669" t="str">
            <v>HRB400E Φ12 9m</v>
          </cell>
          <cell r="D4669" t="str">
            <v>吨</v>
          </cell>
          <cell r="E4669">
            <v>10</v>
          </cell>
          <cell r="F4669">
            <v>45844</v>
          </cell>
          <cell r="G4669" t="str">
            <v>(宜宾兴港三江新区长江工业园保障性租赁住房建设项目-土建)四川省宜宾市翠屏区永善路南段宜宾市三江新区长江工业园区</v>
          </cell>
          <cell r="H4669" t="str">
            <v>刘鹏</v>
          </cell>
          <cell r="I4669">
            <v>15528967666</v>
          </cell>
        </row>
        <row r="4670">
          <cell r="A4670" t="str">
            <v>泸钢</v>
          </cell>
          <cell r="B4670" t="str">
            <v>螺纹钢</v>
          </cell>
          <cell r="C4670" t="str">
            <v>HRB400E Φ14 9m</v>
          </cell>
          <cell r="D4670" t="str">
            <v>吨</v>
          </cell>
          <cell r="E4670">
            <v>20</v>
          </cell>
          <cell r="F4670">
            <v>45844</v>
          </cell>
          <cell r="G4670" t="str">
            <v>(宜宾兴港三江新区长江工业园保障性租赁住房建设项目-土建)四川省宜宾市翠屏区永善路南段宜宾市三江新区长江工业园区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20</v>
          </cell>
          <cell r="F4671">
            <v>45844</v>
          </cell>
          <cell r="G4671" t="str">
            <v>(宜宾兴港三江新区长江工业园保障性租赁住房建设项目-土建)四川省宜宾市翠屏区永善路南段宜宾市三江新区长江工业园区</v>
          </cell>
          <cell r="H4671" t="str">
            <v>刘鹏</v>
          </cell>
          <cell r="I4671">
            <v>15528967666</v>
          </cell>
        </row>
        <row r="4672">
          <cell r="A4672" t="str">
            <v>泸钢</v>
          </cell>
          <cell r="B4672" t="str">
            <v>盘螺</v>
          </cell>
          <cell r="C4672" t="str">
            <v>HRB400E Φ10</v>
          </cell>
          <cell r="D4672" t="str">
            <v>吨</v>
          </cell>
          <cell r="E4672">
            <v>26</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泸钢</v>
          </cell>
          <cell r="B4673" t="str">
            <v>盘螺</v>
          </cell>
          <cell r="C4673" t="str">
            <v>HRB400E Φ12</v>
          </cell>
          <cell r="D4673" t="str">
            <v>吨</v>
          </cell>
          <cell r="E4673">
            <v>19</v>
          </cell>
          <cell r="F4673">
            <v>45844</v>
          </cell>
          <cell r="G4673" t="str">
            <v>(宜宾兴港三江新区长江工业园保障性租赁住房建设项目-1标)四川省宜宾市翠屏区永善路南段宜宾市三江新区长江工业园区</v>
          </cell>
          <cell r="H4673" t="str">
            <v>刘鹏</v>
          </cell>
          <cell r="I4673">
            <v>15528967666</v>
          </cell>
        </row>
        <row r="4674">
          <cell r="A4674" t="str">
            <v>泸钢</v>
          </cell>
          <cell r="B4674" t="str">
            <v>螺纹钢</v>
          </cell>
          <cell r="C4674" t="str">
            <v>HRB400E Φ14 9m</v>
          </cell>
          <cell r="D4674" t="str">
            <v>吨</v>
          </cell>
          <cell r="E4674">
            <v>5</v>
          </cell>
          <cell r="F4674">
            <v>45844</v>
          </cell>
          <cell r="G4674" t="str">
            <v>(宜宾兴港三江新区长江工业园保障性租赁住房建设项目-1标)四川省宜宾市翠屏区永善路南段宜宾市三江新区长江工业园区</v>
          </cell>
          <cell r="H4674" t="str">
            <v>刘鹏</v>
          </cell>
          <cell r="I4674">
            <v>15528967666</v>
          </cell>
        </row>
        <row r="4675">
          <cell r="A4675" t="str">
            <v>泸钢</v>
          </cell>
          <cell r="B4675" t="str">
            <v>盘螺</v>
          </cell>
          <cell r="C4675" t="str">
            <v>HRB400E Φ12</v>
          </cell>
          <cell r="D4675" t="str">
            <v>吨</v>
          </cell>
          <cell r="E4675">
            <v>35</v>
          </cell>
          <cell r="F4675">
            <v>45844</v>
          </cell>
          <cell r="G4675" t="str">
            <v>(宜宾兴港三江新区长江工业园保障性租赁住房建设项目-2标)四川省宜宾市翠屏区永善路南段宜宾市三江新区长江工业园区</v>
          </cell>
          <cell r="H4675" t="str">
            <v>刘鹏</v>
          </cell>
          <cell r="I4675">
            <v>15528967666</v>
          </cell>
        </row>
        <row r="4676">
          <cell r="A4676" t="str">
            <v>泸钢</v>
          </cell>
          <cell r="B4676" t="str">
            <v>盘螺</v>
          </cell>
          <cell r="C4676" t="str">
            <v>HRB400E Φ14</v>
          </cell>
          <cell r="D4676" t="str">
            <v>吨</v>
          </cell>
          <cell r="E4676">
            <v>5.5</v>
          </cell>
          <cell r="F4676">
            <v>45844</v>
          </cell>
          <cell r="G4676" t="str">
            <v>(宜宾兴港三江新区长江工业园保障性租赁住房建设项目-2标)四川省宜宾市翠屏区永善路南段宜宾市三江新区长江工业园区</v>
          </cell>
          <cell r="H4676" t="str">
            <v>刘鹏</v>
          </cell>
          <cell r="I4676">
            <v>15528967666</v>
          </cell>
        </row>
        <row r="4677">
          <cell r="A4677" t="str">
            <v>泸钢</v>
          </cell>
          <cell r="B4677" t="str">
            <v>螺纹钢</v>
          </cell>
          <cell r="C4677" t="str">
            <v>HRB400E Φ16 9m</v>
          </cell>
          <cell r="D4677" t="str">
            <v>吨</v>
          </cell>
          <cell r="E4677">
            <v>5.5</v>
          </cell>
          <cell r="F4677">
            <v>45844</v>
          </cell>
          <cell r="G4677" t="str">
            <v>(宜宾兴港三江新区长江工业园保障性租赁住房建设项目-2标)四川省宜宾市翠屏区永善路南段宜宾市三江新区长江工业园区</v>
          </cell>
          <cell r="H4677" t="str">
            <v>刘鹏</v>
          </cell>
          <cell r="I4677">
            <v>15528967666</v>
          </cell>
        </row>
        <row r="4678">
          <cell r="A4678" t="str">
            <v>泸钢</v>
          </cell>
          <cell r="B4678" t="str">
            <v>螺纹钢</v>
          </cell>
          <cell r="C4678" t="str">
            <v>HRB400E Φ18 9m</v>
          </cell>
          <cell r="D4678" t="str">
            <v>吨</v>
          </cell>
          <cell r="E4678">
            <v>10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20</v>
          </cell>
          <cell r="F4679">
            <v>45844</v>
          </cell>
          <cell r="G4679" t="str">
            <v>(宜宾兴港三江新区长江工业园保障性租赁住房建设项目-土建)四川省宜宾市翠屏区永善路南段宜宾市三江新区长江工业园区</v>
          </cell>
          <cell r="H4679" t="str">
            <v>刘鹏</v>
          </cell>
          <cell r="I4679">
            <v>15528967666</v>
          </cell>
        </row>
        <row r="4680">
          <cell r="A4680" t="str">
            <v>德胜</v>
          </cell>
          <cell r="B4680" t="str">
            <v>螺纹钢</v>
          </cell>
          <cell r="C4680" t="str">
            <v>HRB400E Φ20 9m</v>
          </cell>
          <cell r="D4680" t="str">
            <v>吨</v>
          </cell>
          <cell r="E4680">
            <v>8</v>
          </cell>
          <cell r="F4680">
            <v>45844</v>
          </cell>
          <cell r="G4680" t="str">
            <v>(宜宾兴港三江新区长江工业园保障性租赁住房建设项目-土建)四川省宜宾市翠屏区永善路南段宜宾市三江新区长江工业园区</v>
          </cell>
          <cell r="H4680" t="str">
            <v>刘鹏</v>
          </cell>
          <cell r="I4680">
            <v>15528967666</v>
          </cell>
        </row>
        <row r="4681">
          <cell r="A4681" t="str">
            <v>德胜</v>
          </cell>
          <cell r="B4681" t="str">
            <v>螺纹钢</v>
          </cell>
          <cell r="C4681" t="str">
            <v>HRB400E Φ22 9m</v>
          </cell>
          <cell r="D4681" t="str">
            <v>吨</v>
          </cell>
          <cell r="E4681">
            <v>20</v>
          </cell>
          <cell r="F4681">
            <v>45844</v>
          </cell>
          <cell r="G4681" t="str">
            <v>(宜宾兴港三江新区长江工业园保障性租赁住房建设项目-土建)四川省宜宾市翠屏区永善路南段宜宾市三江新区长江工业园区</v>
          </cell>
          <cell r="H4681" t="str">
            <v>刘鹏</v>
          </cell>
          <cell r="I4681">
            <v>15528967666</v>
          </cell>
        </row>
        <row r="4682">
          <cell r="A4682" t="str">
            <v>德胜</v>
          </cell>
          <cell r="B4682" t="str">
            <v>螺纹钢</v>
          </cell>
          <cell r="C4682" t="str">
            <v>HRB400E Φ25 9m</v>
          </cell>
          <cell r="D4682" t="str">
            <v>吨</v>
          </cell>
          <cell r="E4682">
            <v>60</v>
          </cell>
          <cell r="F4682">
            <v>45844</v>
          </cell>
          <cell r="G4682" t="str">
            <v>(宜宾兴港三江新区长江工业园保障性租赁住房建设项目-土建)四川省宜宾市翠屏区永善路南段宜宾市三江新区长江工业园区</v>
          </cell>
          <cell r="H4682" t="str">
            <v>刘鹏</v>
          </cell>
          <cell r="I4682">
            <v>15528967666</v>
          </cell>
        </row>
        <row r="4683">
          <cell r="A4683" t="str">
            <v>德胜</v>
          </cell>
          <cell r="B4683" t="str">
            <v>螺纹钢</v>
          </cell>
          <cell r="C4683" t="str">
            <v>HRB400E Φ28 9m</v>
          </cell>
          <cell r="D4683" t="str">
            <v>吨</v>
          </cell>
          <cell r="E4683">
            <v>2.5</v>
          </cell>
          <cell r="F4683">
            <v>45844</v>
          </cell>
          <cell r="G4683" t="str">
            <v>(宜宾兴港三江新区长江工业园保障性租赁住房建设项目-土建)四川省宜宾市翠屏区永善路南段宜宾市三江新区长江工业园区</v>
          </cell>
          <cell r="H4683" t="str">
            <v>刘鹏</v>
          </cell>
          <cell r="I4683">
            <v>15528967666</v>
          </cell>
        </row>
        <row r="4684">
          <cell r="A4684" t="str">
            <v>德胜</v>
          </cell>
          <cell r="B4684" t="str">
            <v>螺纹钢</v>
          </cell>
          <cell r="C4684" t="str">
            <v>HRB400E Φ18 9m</v>
          </cell>
          <cell r="D4684" t="str">
            <v>吨</v>
          </cell>
          <cell r="E4684">
            <v>70</v>
          </cell>
          <cell r="F4684">
            <v>45844</v>
          </cell>
          <cell r="G4684" t="str">
            <v>(宜宾兴港三江新区长江工业园保障性租赁住房建设项目-1标)四川省宜宾市翠屏区永善路南段宜宾市三江新区长江工业园区</v>
          </cell>
          <cell r="H4684" t="str">
            <v>刘鹏</v>
          </cell>
          <cell r="I4684">
            <v>15528967666</v>
          </cell>
        </row>
        <row r="4685">
          <cell r="A4685" t="str">
            <v>德胜</v>
          </cell>
          <cell r="B4685" t="str">
            <v>螺纹钢</v>
          </cell>
          <cell r="C4685" t="str">
            <v>HRB400E Φ18 9m</v>
          </cell>
          <cell r="D4685" t="str">
            <v>吨</v>
          </cell>
          <cell r="E4685">
            <v>70</v>
          </cell>
          <cell r="F4685">
            <v>45844</v>
          </cell>
          <cell r="G4685" t="str">
            <v>(宜宾兴港三江新区长江工业园保障性租赁住房建设项目-2标)四川省宜宾市翠屏区永善路南段宜宾市三江新区长江工业园区</v>
          </cell>
          <cell r="H4685" t="str">
            <v>刘鹏</v>
          </cell>
          <cell r="I4685">
            <v>15528967666</v>
          </cell>
        </row>
        <row r="4686">
          <cell r="A4686" t="str">
            <v>达钢</v>
          </cell>
          <cell r="B4686" t="str">
            <v>盘螺</v>
          </cell>
          <cell r="C4686" t="str">
            <v>HRB400E Φ8</v>
          </cell>
          <cell r="D4686" t="str">
            <v>吨</v>
          </cell>
          <cell r="E4686">
            <v>36</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盘螺</v>
          </cell>
          <cell r="C4687" t="str">
            <v>HRB400E Φ10</v>
          </cell>
          <cell r="D4687" t="str">
            <v>吨</v>
          </cell>
          <cell r="E4687">
            <v>30</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9m</v>
          </cell>
          <cell r="D4688" t="str">
            <v>吨</v>
          </cell>
          <cell r="E4688">
            <v>24</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9m</v>
          </cell>
          <cell r="D4689" t="str">
            <v>吨</v>
          </cell>
          <cell r="E4689">
            <v>24</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螺纹钢</v>
          </cell>
          <cell r="C4690" t="str">
            <v>HRB400E Φ16 9m</v>
          </cell>
          <cell r="D4690" t="str">
            <v>吨</v>
          </cell>
          <cell r="E4690">
            <v>6</v>
          </cell>
          <cell r="F4690">
            <v>45845</v>
          </cell>
          <cell r="G4690" t="str">
            <v>(武汉电气化局成达万高铁强电项目-渠县)四川省达州市渠县渠北镇雷家湾渠县北站旁</v>
          </cell>
          <cell r="H4690" t="str">
            <v>刘频</v>
          </cell>
          <cell r="I4690">
            <v>18779627939</v>
          </cell>
        </row>
        <row r="4691">
          <cell r="A4691" t="str">
            <v>达钢</v>
          </cell>
          <cell r="B4691" t="str">
            <v>螺纹钢</v>
          </cell>
          <cell r="C4691" t="str">
            <v>HRB400E Φ18 9m</v>
          </cell>
          <cell r="D4691" t="str">
            <v>吨</v>
          </cell>
          <cell r="E4691">
            <v>36</v>
          </cell>
          <cell r="F4691">
            <v>45845</v>
          </cell>
          <cell r="G4691" t="str">
            <v>(武汉电气化局成达万高铁强电项目-渠县)四川省达州市渠县渠北镇雷家湾渠县北站旁</v>
          </cell>
          <cell r="H4691" t="str">
            <v>刘频</v>
          </cell>
          <cell r="I4691">
            <v>18779627939</v>
          </cell>
        </row>
        <row r="4692">
          <cell r="A4692" t="str">
            <v>达钢</v>
          </cell>
          <cell r="B4692" t="str">
            <v>螺纹钢</v>
          </cell>
          <cell r="C4692" t="str">
            <v>HRB400E Φ20 9m</v>
          </cell>
          <cell r="D4692" t="str">
            <v>吨</v>
          </cell>
          <cell r="E4692">
            <v>33</v>
          </cell>
          <cell r="F4692">
            <v>45845</v>
          </cell>
          <cell r="G4692" t="str">
            <v>(武汉电气化局成达万高铁强电项目-渠县)四川省达州市渠县渠北镇雷家湾渠县北站旁</v>
          </cell>
          <cell r="H4692" t="str">
            <v>刘频</v>
          </cell>
          <cell r="I4692">
            <v>18779627939</v>
          </cell>
        </row>
        <row r="4693">
          <cell r="A4693" t="str">
            <v>达钢</v>
          </cell>
          <cell r="B4693" t="str">
            <v>螺纹钢</v>
          </cell>
          <cell r="C4693" t="str">
            <v>HRB400E Φ22 9m</v>
          </cell>
          <cell r="D4693" t="str">
            <v>吨</v>
          </cell>
          <cell r="E4693">
            <v>3</v>
          </cell>
          <cell r="F4693">
            <v>45845</v>
          </cell>
          <cell r="G4693" t="str">
            <v>(武汉电气化局成达万高铁强电项目-渠县)四川省达州市渠县渠北镇雷家湾渠县北站旁</v>
          </cell>
          <cell r="H4693" t="str">
            <v>刘频</v>
          </cell>
          <cell r="I4693">
            <v>18779627939</v>
          </cell>
        </row>
        <row r="4694">
          <cell r="A4694" t="str">
            <v>达钢</v>
          </cell>
          <cell r="B4694" t="str">
            <v>螺纹钢</v>
          </cell>
          <cell r="C4694" t="str">
            <v>HRB400E Φ12 12m</v>
          </cell>
          <cell r="D4694" t="str">
            <v>吨</v>
          </cell>
          <cell r="E4694">
            <v>6</v>
          </cell>
          <cell r="F4694">
            <v>45845</v>
          </cell>
          <cell r="G4694" t="str">
            <v>(武汉电气化局成达万高铁强电项目-渠县)四川省达州市渠县渠北镇雷家湾渠县北站旁</v>
          </cell>
          <cell r="H4694" t="str">
            <v>刘频</v>
          </cell>
          <cell r="I4694">
            <v>18779627939</v>
          </cell>
        </row>
        <row r="4695">
          <cell r="A4695" t="str">
            <v>达钢</v>
          </cell>
          <cell r="B4695" t="str">
            <v>螺纹钢</v>
          </cell>
          <cell r="C4695" t="str">
            <v>HRB400E Φ14 12m</v>
          </cell>
          <cell r="D4695" t="str">
            <v>吨</v>
          </cell>
          <cell r="E4695">
            <v>18</v>
          </cell>
          <cell r="F4695">
            <v>45845</v>
          </cell>
          <cell r="G4695" t="str">
            <v>(武汉电气化局成达万高铁强电项目-渠县)四川省达州市渠县渠北镇雷家湾渠县北站旁</v>
          </cell>
          <cell r="H4695" t="str">
            <v>刘频</v>
          </cell>
          <cell r="I4695">
            <v>18779627939</v>
          </cell>
        </row>
        <row r="4696">
          <cell r="A4696" t="str">
            <v>达钢</v>
          </cell>
          <cell r="B4696" t="str">
            <v>盘螺</v>
          </cell>
          <cell r="C4696" t="str">
            <v>HRB400E Φ8</v>
          </cell>
          <cell r="D4696" t="str">
            <v>吨</v>
          </cell>
          <cell r="E4696">
            <v>2.5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Φ10</v>
          </cell>
          <cell r="D4697" t="str">
            <v>吨</v>
          </cell>
          <cell r="E4697">
            <v>2.5</v>
          </cell>
          <cell r="F4697">
            <v>45845</v>
          </cell>
          <cell r="G4697" t="str">
            <v>(武汉电气化局成达万高铁强电项目-达州主城区)四川省达州市达川区斌郎街道四川省达州市达川区洞洞湾256米</v>
          </cell>
          <cell r="H4697" t="str">
            <v>余凡</v>
          </cell>
          <cell r="I4697">
            <v>18228076992</v>
          </cell>
        </row>
        <row r="4698">
          <cell r="A4698" t="str">
            <v>达钢</v>
          </cell>
          <cell r="B4698" t="str">
            <v>螺纹钢</v>
          </cell>
          <cell r="C4698" t="str">
            <v>HRB400E Φ12 9m</v>
          </cell>
          <cell r="D4698" t="str">
            <v>吨</v>
          </cell>
          <cell r="E4698">
            <v>9</v>
          </cell>
          <cell r="F4698">
            <v>45845</v>
          </cell>
          <cell r="G4698" t="str">
            <v>(武汉电气化局成达万高铁强电项目-达州主城区)四川省达州市达川区斌郎街道四川省达州市达川区洞洞湾256米</v>
          </cell>
          <cell r="H4698" t="str">
            <v>余凡</v>
          </cell>
          <cell r="I4698">
            <v>18228076992</v>
          </cell>
        </row>
        <row r="4699">
          <cell r="A4699" t="str">
            <v>达钢</v>
          </cell>
          <cell r="B4699" t="str">
            <v>螺纹钢</v>
          </cell>
          <cell r="C4699" t="str">
            <v>HRB400E Φ14 9m</v>
          </cell>
          <cell r="D4699" t="str">
            <v>吨</v>
          </cell>
          <cell r="E4699">
            <v>15</v>
          </cell>
          <cell r="F4699">
            <v>45845</v>
          </cell>
          <cell r="G4699" t="str">
            <v>(武汉电气化局成达万高铁强电项目-达州主城区)四川省达州市达川区斌郎街道四川省达州市达川区洞洞湾256米</v>
          </cell>
          <cell r="H4699" t="str">
            <v>余凡</v>
          </cell>
          <cell r="I4699">
            <v>18228076992</v>
          </cell>
        </row>
        <row r="4700">
          <cell r="A4700" t="str">
            <v>达钢</v>
          </cell>
          <cell r="B4700" t="str">
            <v>螺纹钢</v>
          </cell>
          <cell r="C4700" t="str">
            <v>HRB400E Φ16 9m</v>
          </cell>
          <cell r="D4700" t="str">
            <v>吨</v>
          </cell>
          <cell r="E4700">
            <v>15</v>
          </cell>
          <cell r="F4700">
            <v>45845</v>
          </cell>
          <cell r="G4700" t="str">
            <v>(武汉电气化局成达万高铁强电项目-达州主城区)四川省达州市达川区斌郎街道四川省达州市达川区洞洞湾256米</v>
          </cell>
          <cell r="H4700" t="str">
            <v>余凡</v>
          </cell>
          <cell r="I4700">
            <v>18228076992</v>
          </cell>
        </row>
        <row r="4701">
          <cell r="A4701" t="str">
            <v>达钢</v>
          </cell>
          <cell r="B4701" t="str">
            <v>螺纹钢</v>
          </cell>
          <cell r="C4701" t="str">
            <v>HRB400E Φ18 9m</v>
          </cell>
          <cell r="D4701" t="str">
            <v>吨</v>
          </cell>
          <cell r="E4701">
            <v>45</v>
          </cell>
          <cell r="F4701">
            <v>45845</v>
          </cell>
          <cell r="G4701" t="str">
            <v>(武汉电气化局成达万高铁强电项目-达州主城区)四川省达州市达川区斌郎街道四川省达州市达川区洞洞湾256米</v>
          </cell>
          <cell r="H4701" t="str">
            <v>余凡</v>
          </cell>
          <cell r="I4701">
            <v>18228076992</v>
          </cell>
        </row>
        <row r="4702">
          <cell r="A4702" t="str">
            <v>达钢</v>
          </cell>
          <cell r="B4702" t="str">
            <v>螺纹钢</v>
          </cell>
          <cell r="C4702" t="str">
            <v>HRB400E Φ20 9m</v>
          </cell>
          <cell r="D4702" t="str">
            <v>吨</v>
          </cell>
          <cell r="E4702">
            <v>15</v>
          </cell>
          <cell r="F4702">
            <v>45845</v>
          </cell>
          <cell r="G4702" t="str">
            <v>(武汉电气化局成达万高铁强电项目-达州主城区)四川省达州市达川区斌郎街道四川省达州市达川区洞洞湾256米</v>
          </cell>
          <cell r="H4702" t="str">
            <v>余凡</v>
          </cell>
          <cell r="I4702">
            <v>18228076992</v>
          </cell>
        </row>
        <row r="4703">
          <cell r="A4703" t="str">
            <v>达钢</v>
          </cell>
          <cell r="B4703" t="str">
            <v>盘螺</v>
          </cell>
          <cell r="C4703" t="str">
            <v>HRB400E Φ8</v>
          </cell>
          <cell r="D4703" t="str">
            <v>吨</v>
          </cell>
          <cell r="E4703">
            <v>15</v>
          </cell>
          <cell r="F4703">
            <v>45845</v>
          </cell>
          <cell r="G4703" t="str">
            <v>（华西简阳西城嘉苑）四川省成都市简阳市简城街道高屋村</v>
          </cell>
          <cell r="H4703" t="str">
            <v>张瀚镭</v>
          </cell>
          <cell r="I4703">
            <v>15884666220</v>
          </cell>
        </row>
        <row r="4704">
          <cell r="A4704" t="str">
            <v>达钢</v>
          </cell>
          <cell r="B4704" t="str">
            <v>盘螺</v>
          </cell>
          <cell r="C4704" t="str">
            <v>HRB400E Φ12</v>
          </cell>
          <cell r="D4704" t="str">
            <v>吨</v>
          </cell>
          <cell r="E4704">
            <v>15</v>
          </cell>
          <cell r="F4704">
            <v>45845</v>
          </cell>
          <cell r="G4704" t="str">
            <v>（华西简阳西城嘉苑）四川省成都市简阳市简城街道高屋村</v>
          </cell>
          <cell r="H4704" t="str">
            <v>张瀚镭</v>
          </cell>
          <cell r="I4704">
            <v>15884666220</v>
          </cell>
        </row>
        <row r="4705">
          <cell r="A4705" t="str">
            <v>达钢</v>
          </cell>
          <cell r="B4705" t="str">
            <v>螺纹钢</v>
          </cell>
          <cell r="C4705" t="str">
            <v>HRB400E Φ18 9m</v>
          </cell>
          <cell r="D4705" t="str">
            <v>吨</v>
          </cell>
          <cell r="E4705">
            <v>6</v>
          </cell>
          <cell r="F4705">
            <v>45845</v>
          </cell>
          <cell r="G4705" t="str">
            <v>（华西简阳西城嘉苑）四川省成都市简阳市简城街道高屋村</v>
          </cell>
          <cell r="H4705" t="str">
            <v>张瀚镭</v>
          </cell>
          <cell r="I4705">
            <v>15884666220</v>
          </cell>
        </row>
        <row r="4706">
          <cell r="A4706" t="str">
            <v>德胜</v>
          </cell>
          <cell r="B4706" t="str">
            <v>螺纹钢</v>
          </cell>
          <cell r="C4706" t="str">
            <v>HRB400E Φ12×12米</v>
          </cell>
          <cell r="D4706" t="str">
            <v>吨</v>
          </cell>
          <cell r="E4706">
            <v>35</v>
          </cell>
          <cell r="F4706">
            <v>45845</v>
          </cell>
          <cell r="G4706" t="str">
            <v>自永4标一局四公司（四川省内江市隆昌市金鹅街道自永4标一局四公司钢筋棚）</v>
          </cell>
          <cell r="H4706" t="str">
            <v>郝优</v>
          </cell>
          <cell r="I4706">
            <v>13891371707</v>
          </cell>
        </row>
        <row r="4707">
          <cell r="A4707" t="str">
            <v>德胜</v>
          </cell>
          <cell r="B4707" t="str">
            <v>螺纹钢</v>
          </cell>
          <cell r="C4707" t="str">
            <v>HRB400E Φ16×12米</v>
          </cell>
          <cell r="D4707" t="str">
            <v>吨</v>
          </cell>
          <cell r="E4707">
            <v>10</v>
          </cell>
          <cell r="F4707">
            <v>45845</v>
          </cell>
          <cell r="G4707" t="str">
            <v>自永4标一局四公司（四川省内江市隆昌市金鹅街道自永4标一局四公司钢筋棚）</v>
          </cell>
          <cell r="H4707" t="str">
            <v>郝优</v>
          </cell>
          <cell r="I4707">
            <v>13891371707</v>
          </cell>
        </row>
        <row r="4708">
          <cell r="A4708" t="str">
            <v>德胜</v>
          </cell>
          <cell r="B4708" t="str">
            <v>螺纹钢</v>
          </cell>
          <cell r="C4708" t="str">
            <v>HRB400E Φ22×12米</v>
          </cell>
          <cell r="D4708" t="str">
            <v>吨</v>
          </cell>
          <cell r="E4708">
            <v>60</v>
          </cell>
          <cell r="F4708">
            <v>45845</v>
          </cell>
          <cell r="G4708" t="str">
            <v>自永4标一局四公司（四川省内江市隆昌市金鹅街道自永4标一局四公司钢筋棚）</v>
          </cell>
          <cell r="H4708" t="str">
            <v>郝优</v>
          </cell>
          <cell r="I4708">
            <v>13891371707</v>
          </cell>
        </row>
        <row r="4709">
          <cell r="A4709" t="str">
            <v>润耀</v>
          </cell>
          <cell r="B4709" t="str">
            <v>螺纹钢</v>
          </cell>
          <cell r="C4709" t="str">
            <v>HRB400E Φ16 9m</v>
          </cell>
          <cell r="D4709" t="str">
            <v>吨</v>
          </cell>
          <cell r="E4709">
            <v>15</v>
          </cell>
          <cell r="F4709">
            <v>45845</v>
          </cell>
          <cell r="G4709" t="str">
            <v>（中铁北京局-资乐高速6标）四川省乐山市市中区土主镇资乐高速TJ6标项目试验室</v>
          </cell>
          <cell r="H4709" t="str">
            <v>刘岩</v>
          </cell>
          <cell r="I4709">
            <v>18543566469</v>
          </cell>
        </row>
        <row r="4710">
          <cell r="A4710" t="str">
            <v>润耀</v>
          </cell>
          <cell r="B4710" t="str">
            <v>螺纹钢</v>
          </cell>
          <cell r="C4710" t="str">
            <v>HRB400E Φ12 9m</v>
          </cell>
          <cell r="D4710" t="str">
            <v>吨</v>
          </cell>
          <cell r="E4710">
            <v>18</v>
          </cell>
          <cell r="F4710">
            <v>45845</v>
          </cell>
          <cell r="G4710" t="str">
            <v>（中铁北京局-资乐高速6标）四川省乐山市市中区土主镇资乐高速TJ6标项目试验室</v>
          </cell>
          <cell r="H4710" t="str">
            <v>刘岩</v>
          </cell>
          <cell r="I4710">
            <v>18543566469</v>
          </cell>
        </row>
        <row r="4711">
          <cell r="A4711" t="str">
            <v>润耀</v>
          </cell>
          <cell r="B4711" t="str">
            <v>螺纹钢</v>
          </cell>
          <cell r="C4711" t="str">
            <v>HRB400E Φ25 9m</v>
          </cell>
          <cell r="D4711" t="str">
            <v>吨</v>
          </cell>
          <cell r="E4711">
            <v>35</v>
          </cell>
          <cell r="F4711">
            <v>45845</v>
          </cell>
          <cell r="G4711" t="str">
            <v>（中铁北京局-资乐高速6标）四川省乐山市市中区土主镇资乐高速TJ6标项目试验室</v>
          </cell>
          <cell r="H4711" t="str">
            <v>刘岩</v>
          </cell>
          <cell r="I4711">
            <v>18543566469</v>
          </cell>
        </row>
        <row r="4712">
          <cell r="A4712" t="str">
            <v>钢固融</v>
          </cell>
          <cell r="B4712" t="str">
            <v>盘螺</v>
          </cell>
          <cell r="C4712" t="str">
            <v>HRB400EФ8</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盘螺</v>
          </cell>
          <cell r="C4713" t="str">
            <v>HRB400EФ10</v>
          </cell>
          <cell r="D4713" t="str">
            <v>吨</v>
          </cell>
          <cell r="E4713">
            <v>12</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螺纹钢</v>
          </cell>
          <cell r="C4714" t="str">
            <v>HRB400EФ12*9m</v>
          </cell>
          <cell r="D4714" t="str">
            <v>吨</v>
          </cell>
          <cell r="E4714">
            <v>8</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10</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HRB400EФ16*9m</v>
          </cell>
          <cell r="D4716" t="str">
            <v>吨</v>
          </cell>
          <cell r="E4716">
            <v>10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HRB400EФ16*12m</v>
          </cell>
          <cell r="D4717" t="str">
            <v>吨</v>
          </cell>
          <cell r="E4717">
            <v>8</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HRB400EФ18*12m</v>
          </cell>
          <cell r="D4718" t="str">
            <v>吨</v>
          </cell>
          <cell r="E4718">
            <v>8</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HRB400EФ22*12m</v>
          </cell>
          <cell r="D4719" t="str">
            <v>吨</v>
          </cell>
          <cell r="E4719">
            <v>6</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盘螺</v>
          </cell>
          <cell r="C4720" t="str">
            <v>HRB400EФ6</v>
          </cell>
          <cell r="D4720" t="str">
            <v>吨</v>
          </cell>
          <cell r="E4720">
            <v>2</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螺纹钢</v>
          </cell>
          <cell r="C4721" t="str">
            <v>HRB400EФ14*9m</v>
          </cell>
          <cell r="D4721" t="str">
            <v>吨</v>
          </cell>
          <cell r="E4721">
            <v>16</v>
          </cell>
          <cell r="F4721">
            <v>45845</v>
          </cell>
          <cell r="G4721" t="str">
            <v>（中核中原-温江光明苑三期项目）四川省成都市温江区金马街道光明苑三期项目</v>
          </cell>
          <cell r="H4721" t="str">
            <v>王生斌</v>
          </cell>
          <cell r="I4721">
            <v>15228858118</v>
          </cell>
        </row>
        <row r="4722">
          <cell r="A4722" t="str">
            <v>钢固融</v>
          </cell>
          <cell r="B4722" t="str">
            <v>螺纹钢</v>
          </cell>
          <cell r="C4722" t="str">
            <v>HRB400EФ14*12m</v>
          </cell>
          <cell r="D4722" t="str">
            <v>吨</v>
          </cell>
          <cell r="E4722">
            <v>20</v>
          </cell>
          <cell r="F4722">
            <v>45845</v>
          </cell>
          <cell r="G4722" t="str">
            <v>（中核中原-温江光明苑三期项目）四川省成都市温江区金马街道光明苑三期项目</v>
          </cell>
          <cell r="H4722" t="str">
            <v>王生斌</v>
          </cell>
          <cell r="I4722">
            <v>15228858118</v>
          </cell>
        </row>
        <row r="4723">
          <cell r="A4723" t="str">
            <v>钢固融</v>
          </cell>
          <cell r="B4723" t="str">
            <v>螺纹钢</v>
          </cell>
          <cell r="C4723" t="str">
            <v>HRB400EФ16*9m</v>
          </cell>
          <cell r="D4723" t="str">
            <v>吨</v>
          </cell>
          <cell r="E4723">
            <v>10</v>
          </cell>
          <cell r="F4723">
            <v>45845</v>
          </cell>
          <cell r="G4723" t="str">
            <v>（中核中原-温江光明苑三期项目）四川省成都市温江区金马街道光明苑三期项目</v>
          </cell>
          <cell r="H4723" t="str">
            <v>王生斌</v>
          </cell>
          <cell r="I4723">
            <v>15228858118</v>
          </cell>
        </row>
        <row r="4724">
          <cell r="A4724" t="str">
            <v>钢固融</v>
          </cell>
          <cell r="B4724" t="str">
            <v>螺纹钢</v>
          </cell>
          <cell r="C4724" t="str">
            <v>HRB400EФ18*9m</v>
          </cell>
          <cell r="D4724" t="str">
            <v>吨</v>
          </cell>
          <cell r="E4724">
            <v>4</v>
          </cell>
          <cell r="F4724">
            <v>45845</v>
          </cell>
          <cell r="G4724" t="str">
            <v>（中核中原-温江光明苑三期项目）四川省成都市温江区金马街道光明苑三期项目</v>
          </cell>
          <cell r="H4724" t="str">
            <v>王生斌</v>
          </cell>
          <cell r="I4724">
            <v>15228858118</v>
          </cell>
        </row>
        <row r="4725">
          <cell r="A4725" t="str">
            <v>钢固融</v>
          </cell>
          <cell r="B4725" t="str">
            <v>螺纹钢</v>
          </cell>
          <cell r="C4725" t="str">
            <v>HRB400EФ18*12m</v>
          </cell>
          <cell r="D4725" t="str">
            <v>吨</v>
          </cell>
          <cell r="E4725">
            <v>10</v>
          </cell>
          <cell r="F4725">
            <v>45845</v>
          </cell>
          <cell r="G4725" t="str">
            <v>（中核中原-温江光明苑三期项目）四川省成都市温江区金马街道光明苑三期项目</v>
          </cell>
          <cell r="H4725" t="str">
            <v>王生斌</v>
          </cell>
          <cell r="I4725">
            <v>15228858118</v>
          </cell>
        </row>
        <row r="4726">
          <cell r="A4726" t="str">
            <v>钢固融</v>
          </cell>
          <cell r="B4726" t="str">
            <v>螺纹钢</v>
          </cell>
          <cell r="C4726" t="str">
            <v>HRB400EФ22*12m</v>
          </cell>
          <cell r="D4726" t="str">
            <v>吨</v>
          </cell>
          <cell r="E4726">
            <v>10</v>
          </cell>
          <cell r="F4726">
            <v>45845</v>
          </cell>
          <cell r="G4726" t="str">
            <v>（中核中原-温江光明苑三期项目）四川省成都市温江区金马街道光明苑三期项目</v>
          </cell>
          <cell r="H4726" t="str">
            <v>王生斌</v>
          </cell>
          <cell r="I4726">
            <v>15228858118</v>
          </cell>
        </row>
        <row r="4727">
          <cell r="A4727" t="str">
            <v>钢固融</v>
          </cell>
          <cell r="B4727" t="str">
            <v>高线</v>
          </cell>
          <cell r="C4727" t="str">
            <v>HPB300 Φ8</v>
          </cell>
          <cell r="D4727" t="str">
            <v>吨</v>
          </cell>
          <cell r="E4727">
            <v>2</v>
          </cell>
          <cell r="F4727">
            <v>45846</v>
          </cell>
          <cell r="G4727" t="str">
            <v>(乐山市校地共建产教融合基地建设项目二标段)四川省乐山市市中区苏稽镇</v>
          </cell>
          <cell r="H4727" t="str">
            <v>彭江涛</v>
          </cell>
          <cell r="I4727">
            <v>13990276572</v>
          </cell>
        </row>
        <row r="4728">
          <cell r="A4728" t="str">
            <v>钢固融</v>
          </cell>
          <cell r="B4728" t="str">
            <v>盘螺</v>
          </cell>
          <cell r="C4728" t="str">
            <v>HRB400E Φ6</v>
          </cell>
          <cell r="D4728" t="str">
            <v>吨</v>
          </cell>
          <cell r="E4728">
            <v>2</v>
          </cell>
          <cell r="F4728">
            <v>45846</v>
          </cell>
          <cell r="G4728" t="str">
            <v>(乐山市校地共建产教融合基地建设项目二标段)四川省乐山市市中区苏稽镇</v>
          </cell>
          <cell r="H4728" t="str">
            <v>彭江涛</v>
          </cell>
          <cell r="I4728">
            <v>13990276572</v>
          </cell>
        </row>
        <row r="4729">
          <cell r="A4729" t="str">
            <v>钢固融</v>
          </cell>
          <cell r="B4729" t="str">
            <v>盘螺</v>
          </cell>
          <cell r="C4729" t="str">
            <v>HRB400E Φ8</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钢固融</v>
          </cell>
          <cell r="B4730" t="str">
            <v>盘螺</v>
          </cell>
          <cell r="C4730" t="str">
            <v>HRB400E Φ10</v>
          </cell>
          <cell r="D4730" t="str">
            <v>吨</v>
          </cell>
          <cell r="E4730">
            <v>13</v>
          </cell>
          <cell r="F4730">
            <v>45846</v>
          </cell>
          <cell r="G4730" t="str">
            <v>(乐山市校地共建产教融合基地建设项目二标段)四川省乐山市市中区苏稽镇</v>
          </cell>
          <cell r="H4730" t="str">
            <v>彭江涛</v>
          </cell>
          <cell r="I4730">
            <v>13990276572</v>
          </cell>
        </row>
        <row r="4731">
          <cell r="A4731" t="str">
            <v>钢固融</v>
          </cell>
          <cell r="B4731" t="str">
            <v>盘螺</v>
          </cell>
          <cell r="C4731" t="str">
            <v>HRB400E Φ12</v>
          </cell>
          <cell r="D4731" t="str">
            <v>吨</v>
          </cell>
          <cell r="E4731">
            <v>10</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Φ14</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HRB400E Φ16</v>
          </cell>
          <cell r="D4733" t="str">
            <v>吨</v>
          </cell>
          <cell r="E4733">
            <v>5</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HRB400E Φ18</v>
          </cell>
          <cell r="D4734" t="str">
            <v>吨</v>
          </cell>
          <cell r="E4734">
            <v>27</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HRB400E Φ20</v>
          </cell>
          <cell r="D4735" t="str">
            <v>吨</v>
          </cell>
          <cell r="E4735">
            <v>5</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HRB400E Φ22</v>
          </cell>
          <cell r="D4736" t="str">
            <v>吨</v>
          </cell>
          <cell r="E4736">
            <v>14</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HRB400E Φ25</v>
          </cell>
          <cell r="D4737" t="str">
            <v>吨</v>
          </cell>
          <cell r="E4737">
            <v>25</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HRB400E Φ28</v>
          </cell>
          <cell r="D4738" t="str">
            <v>吨</v>
          </cell>
          <cell r="E4738">
            <v>6</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Φ12</v>
          </cell>
          <cell r="D4739" t="str">
            <v>吨</v>
          </cell>
          <cell r="E4739">
            <v>3</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Φ14</v>
          </cell>
          <cell r="D4740" t="str">
            <v>吨</v>
          </cell>
          <cell r="E4740">
            <v>3</v>
          </cell>
          <cell r="F4740">
            <v>45846</v>
          </cell>
          <cell r="G4740" t="str">
            <v>(乐山市校地共建产教融合基地建设项目二标段)四川省乐山市市中区苏稽镇</v>
          </cell>
          <cell r="H4740" t="str">
            <v>彭江涛</v>
          </cell>
          <cell r="I4740">
            <v>13990276572</v>
          </cell>
        </row>
        <row r="4741">
          <cell r="A4741" t="str">
            <v>德胜</v>
          </cell>
          <cell r="B4741" t="str">
            <v>螺纹钢</v>
          </cell>
          <cell r="C4741" t="str">
            <v>HRB500E Φ16</v>
          </cell>
          <cell r="D4741" t="str">
            <v>吨</v>
          </cell>
          <cell r="E4741">
            <v>2</v>
          </cell>
          <cell r="F4741">
            <v>45846</v>
          </cell>
          <cell r="G4741" t="str">
            <v>(乐山市校地共建产教融合基地建设项目二标段)四川省乐山市市中区苏稽镇</v>
          </cell>
          <cell r="H4741" t="str">
            <v>彭江涛</v>
          </cell>
          <cell r="I4741">
            <v>13990276572</v>
          </cell>
        </row>
        <row r="4742">
          <cell r="A4742" t="str">
            <v>德胜</v>
          </cell>
          <cell r="B4742" t="str">
            <v>螺纹钢</v>
          </cell>
          <cell r="C4742" t="str">
            <v>HRB500E Φ18</v>
          </cell>
          <cell r="D4742" t="str">
            <v>吨</v>
          </cell>
          <cell r="E4742">
            <v>3</v>
          </cell>
          <cell r="F4742">
            <v>45846</v>
          </cell>
          <cell r="G4742" t="str">
            <v>(乐山市校地共建产教融合基地建设项目二标段)四川省乐山市市中区苏稽镇</v>
          </cell>
          <cell r="H4742" t="str">
            <v>彭江涛</v>
          </cell>
          <cell r="I4742">
            <v>13990276572</v>
          </cell>
        </row>
        <row r="4743">
          <cell r="A4743" t="str">
            <v>德胜</v>
          </cell>
          <cell r="B4743" t="str">
            <v>螺纹钢</v>
          </cell>
          <cell r="C4743" t="str">
            <v>HRB500E Φ20</v>
          </cell>
          <cell r="D4743" t="str">
            <v>吨</v>
          </cell>
          <cell r="E4743">
            <v>8</v>
          </cell>
          <cell r="F4743">
            <v>45846</v>
          </cell>
          <cell r="G4743" t="str">
            <v>(乐山市校地共建产教融合基地建设项目二标段)四川省乐山市市中区苏稽镇</v>
          </cell>
          <cell r="H4743" t="str">
            <v>彭江涛</v>
          </cell>
          <cell r="I4743">
            <v>13990276572</v>
          </cell>
        </row>
        <row r="4744">
          <cell r="A4744" t="str">
            <v>德胜</v>
          </cell>
          <cell r="B4744" t="str">
            <v>螺纹钢</v>
          </cell>
          <cell r="C4744" t="str">
            <v>HRB500E Φ22</v>
          </cell>
          <cell r="D4744" t="str">
            <v>吨</v>
          </cell>
          <cell r="E4744">
            <v>10</v>
          </cell>
          <cell r="F4744">
            <v>45846</v>
          </cell>
          <cell r="G4744" t="str">
            <v>(乐山市校地共建产教融合基地建设项目二标段)四川省乐山市市中区苏稽镇</v>
          </cell>
          <cell r="H4744" t="str">
            <v>彭江涛</v>
          </cell>
          <cell r="I4744">
            <v>13990276572</v>
          </cell>
        </row>
        <row r="4745">
          <cell r="A4745" t="str">
            <v>德胜</v>
          </cell>
          <cell r="B4745" t="str">
            <v>螺纹钢</v>
          </cell>
          <cell r="C4745" t="str">
            <v>HRB500E Φ28</v>
          </cell>
          <cell r="D4745" t="str">
            <v>吨</v>
          </cell>
          <cell r="E4745">
            <v>7</v>
          </cell>
          <cell r="F4745">
            <v>45846</v>
          </cell>
          <cell r="G4745" t="str">
            <v>(乐山市校地共建产教融合基地建设项目二标段)四川省乐山市市中区苏稽镇</v>
          </cell>
          <cell r="H4745" t="str">
            <v>彭江涛</v>
          </cell>
          <cell r="I4745">
            <v>13990276572</v>
          </cell>
        </row>
        <row r="4746">
          <cell r="A4746" t="str">
            <v>德胜</v>
          </cell>
          <cell r="B4746" t="str">
            <v>螺纹钢</v>
          </cell>
          <cell r="C4746" t="str">
            <v>HRB500E Φ32</v>
          </cell>
          <cell r="D4746" t="str">
            <v>吨</v>
          </cell>
          <cell r="E4746">
            <v>16</v>
          </cell>
          <cell r="F4746">
            <v>45846</v>
          </cell>
          <cell r="G4746" t="str">
            <v>(乐山市校地共建产教融合基地建设项目二标段)四川省乐山市市中区苏稽镇</v>
          </cell>
          <cell r="H4746" t="str">
            <v>彭江涛</v>
          </cell>
          <cell r="I4746">
            <v>13990276572</v>
          </cell>
        </row>
        <row r="4747">
          <cell r="A4747" t="str">
            <v>陕钢</v>
          </cell>
          <cell r="B4747" t="str">
            <v>盘螺</v>
          </cell>
          <cell r="C4747" t="str">
            <v>HRB400E Φ8</v>
          </cell>
          <cell r="D4747" t="str">
            <v>吨</v>
          </cell>
          <cell r="E4747">
            <v>15</v>
          </cell>
          <cell r="F4747">
            <v>45846</v>
          </cell>
          <cell r="G4747" t="str">
            <v>（华西萌海科创农业生态谷）成都市简阳市白金山水库</v>
          </cell>
          <cell r="H4747" t="str">
            <v>石清国</v>
          </cell>
          <cell r="I4747">
            <v>13458642015</v>
          </cell>
        </row>
        <row r="4748">
          <cell r="A4748" t="str">
            <v>陕钢</v>
          </cell>
          <cell r="B4748" t="str">
            <v>盘螺</v>
          </cell>
          <cell r="C4748" t="str">
            <v>HRB400E Φ10</v>
          </cell>
          <cell r="D4748" t="str">
            <v>吨</v>
          </cell>
          <cell r="E4748">
            <v>30</v>
          </cell>
          <cell r="F4748">
            <v>45846</v>
          </cell>
          <cell r="G4748" t="str">
            <v>（华西萌海科创农业生态谷）成都市简阳市白金山水库</v>
          </cell>
          <cell r="H4748" t="str">
            <v>石清国</v>
          </cell>
          <cell r="I4748">
            <v>13458642015</v>
          </cell>
        </row>
        <row r="4749">
          <cell r="A4749" t="str">
            <v>陕钢</v>
          </cell>
          <cell r="B4749" t="str">
            <v>盘螺</v>
          </cell>
          <cell r="C4749" t="str">
            <v>HRB400E Φ12</v>
          </cell>
          <cell r="D4749" t="str">
            <v>吨</v>
          </cell>
          <cell r="E4749">
            <v>8</v>
          </cell>
          <cell r="F4749">
            <v>45846</v>
          </cell>
          <cell r="G4749" t="str">
            <v>（华西萌海科创农业生态谷）成都市简阳市白金山水库</v>
          </cell>
          <cell r="H4749" t="str">
            <v>石清国</v>
          </cell>
          <cell r="I4749">
            <v>13458642015</v>
          </cell>
        </row>
        <row r="4750">
          <cell r="A4750" t="str">
            <v>陕钢</v>
          </cell>
          <cell r="B4750" t="str">
            <v>螺纹钢</v>
          </cell>
          <cell r="C4750" t="str">
            <v>HRB400E Φ12</v>
          </cell>
          <cell r="D4750" t="str">
            <v>吨</v>
          </cell>
          <cell r="E4750">
            <v>3</v>
          </cell>
          <cell r="F4750">
            <v>45846</v>
          </cell>
          <cell r="G4750" t="str">
            <v>（华西萌海科创农业生态谷）成都市简阳市白金山水库</v>
          </cell>
          <cell r="H4750" t="str">
            <v>石清国</v>
          </cell>
          <cell r="I4750">
            <v>13458642015</v>
          </cell>
        </row>
        <row r="4751">
          <cell r="A4751" t="str">
            <v>陕钢</v>
          </cell>
          <cell r="B4751" t="str">
            <v>螺纹钢</v>
          </cell>
          <cell r="C4751" t="str">
            <v>HRB400E Φ14</v>
          </cell>
          <cell r="D4751" t="str">
            <v>吨</v>
          </cell>
          <cell r="E4751">
            <v>3</v>
          </cell>
          <cell r="F4751">
            <v>45846</v>
          </cell>
          <cell r="G4751" t="str">
            <v>（华西萌海科创农业生态谷）成都市简阳市白金山水库</v>
          </cell>
          <cell r="H4751" t="str">
            <v>石清国</v>
          </cell>
          <cell r="I4751">
            <v>13458642015</v>
          </cell>
        </row>
        <row r="4752">
          <cell r="A4752" t="str">
            <v>陕钢</v>
          </cell>
          <cell r="B4752" t="str">
            <v>螺纹钢</v>
          </cell>
          <cell r="C4752" t="str">
            <v>HRB500E Φ20</v>
          </cell>
          <cell r="D4752" t="str">
            <v>吨</v>
          </cell>
          <cell r="E4752">
            <v>10</v>
          </cell>
          <cell r="F4752">
            <v>45846</v>
          </cell>
          <cell r="G4752" t="str">
            <v>（华西萌海科创农业生态谷）成都市简阳市白金山水库</v>
          </cell>
          <cell r="H4752" t="str">
            <v>石清国</v>
          </cell>
          <cell r="I4752">
            <v>13458642015</v>
          </cell>
        </row>
        <row r="4753">
          <cell r="A4753" t="str">
            <v>润耀</v>
          </cell>
          <cell r="B4753" t="str">
            <v>螺纹钢</v>
          </cell>
          <cell r="C4753" t="str">
            <v>HRB400E Φ12 9m</v>
          </cell>
          <cell r="D4753" t="str">
            <v>吨</v>
          </cell>
          <cell r="E4753">
            <v>35</v>
          </cell>
          <cell r="F4753">
            <v>45846</v>
          </cell>
          <cell r="G4753" t="str">
            <v>（中铁广州局-资乐高速5标）四川省乐山市井研县希望大道116号</v>
          </cell>
          <cell r="H4753" t="str">
            <v>廖俊杰</v>
          </cell>
          <cell r="I4753">
            <v>15775100965</v>
          </cell>
        </row>
        <row r="4754">
          <cell r="A4754" t="str">
            <v>润耀</v>
          </cell>
          <cell r="B4754" t="str">
            <v>螺纹钢</v>
          </cell>
          <cell r="C4754" t="str">
            <v>HRB400EФ12*9m</v>
          </cell>
          <cell r="D4754" t="str">
            <v>吨</v>
          </cell>
          <cell r="E4754">
            <v>140</v>
          </cell>
          <cell r="F4754">
            <v>45846</v>
          </cell>
          <cell r="G4754" t="str">
            <v>（中铁八局康新高速TJ4-1标）四川省甘孜州康定市新都桥镇超限载检测站</v>
          </cell>
          <cell r="H4754" t="str">
            <v>刘俊</v>
          </cell>
          <cell r="I4754">
            <v>18587764925</v>
          </cell>
        </row>
        <row r="4755">
          <cell r="A4755" t="str">
            <v>润耀</v>
          </cell>
          <cell r="B4755" t="str">
            <v>螺纹钢</v>
          </cell>
          <cell r="C4755" t="str">
            <v>HRB400EФ16*12m</v>
          </cell>
          <cell r="D4755" t="str">
            <v>吨</v>
          </cell>
          <cell r="E4755">
            <v>70</v>
          </cell>
          <cell r="F4755">
            <v>45846</v>
          </cell>
          <cell r="G4755" t="str">
            <v>（中铁八局康新高速TJ4-1标）四川省甘孜州康定市新都桥镇超限载检测站</v>
          </cell>
          <cell r="H4755" t="str">
            <v>刘俊</v>
          </cell>
          <cell r="I4755">
            <v>18587764925</v>
          </cell>
        </row>
        <row r="4756">
          <cell r="A4756" t="str">
            <v>润耀</v>
          </cell>
          <cell r="B4756" t="str">
            <v>螺纹钢</v>
          </cell>
          <cell r="C4756" t="str">
            <v>HRB400EФ28*12m</v>
          </cell>
          <cell r="D4756" t="str">
            <v>吨</v>
          </cell>
          <cell r="E4756">
            <v>70</v>
          </cell>
          <cell r="F4756">
            <v>45846</v>
          </cell>
          <cell r="G4756" t="str">
            <v>（中铁八局康新高速TJ4-1标）四川省甘孜州康定市新都桥镇超限载检测站</v>
          </cell>
          <cell r="H4756" t="str">
            <v>刘俊</v>
          </cell>
          <cell r="I4756">
            <v>18587764925</v>
          </cell>
        </row>
        <row r="4757">
          <cell r="A4757" t="str">
            <v>润耀</v>
          </cell>
          <cell r="B4757" t="str">
            <v>盘螺</v>
          </cell>
          <cell r="C4757" t="str">
            <v>HRB400EФ10</v>
          </cell>
          <cell r="D4757" t="str">
            <v>吨</v>
          </cell>
          <cell r="E4757">
            <v>35</v>
          </cell>
          <cell r="F4757">
            <v>45846</v>
          </cell>
          <cell r="G4757" t="str">
            <v>（中铁八局康新高速TJ4-1标）四川省甘孜州康定市新都桥镇超限载检测站</v>
          </cell>
          <cell r="H4757" t="str">
            <v>刘俊</v>
          </cell>
          <cell r="I4757">
            <v>18587764925</v>
          </cell>
        </row>
        <row r="4758">
          <cell r="A4758" t="str">
            <v>钢固融</v>
          </cell>
          <cell r="B4758" t="str">
            <v>螺纹钢</v>
          </cell>
          <cell r="C4758" t="str">
            <v>HRB400E Φ12 9m</v>
          </cell>
          <cell r="D4758" t="str">
            <v>吨</v>
          </cell>
          <cell r="E4758">
            <v>30</v>
          </cell>
          <cell r="F4758">
            <v>45846</v>
          </cell>
          <cell r="G4758" t="str">
            <v>(五冶建设扩建艺体中学二期工程)四川省成都市双流区光荣路成都艺体中学南200米</v>
          </cell>
          <cell r="H4758" t="str">
            <v>谢序强</v>
          </cell>
          <cell r="I4758">
            <v>13458588232</v>
          </cell>
        </row>
        <row r="4759">
          <cell r="A4759" t="str">
            <v>钢固融</v>
          </cell>
          <cell r="B4759" t="str">
            <v>螺纹钢</v>
          </cell>
          <cell r="C4759" t="str">
            <v>HRB400E Φ14 9m</v>
          </cell>
          <cell r="D4759" t="str">
            <v>吨</v>
          </cell>
          <cell r="E4759">
            <v>51</v>
          </cell>
          <cell r="F4759">
            <v>45846</v>
          </cell>
          <cell r="G4759" t="str">
            <v>(五冶建设扩建艺体中学二期工程)四川省成都市双流区光荣路成都艺体中学南200米</v>
          </cell>
          <cell r="H4759" t="str">
            <v>谢序强</v>
          </cell>
          <cell r="I4759">
            <v>13458588232</v>
          </cell>
        </row>
        <row r="4760">
          <cell r="A4760" t="str">
            <v>钢固融</v>
          </cell>
          <cell r="B4760" t="str">
            <v>螺纹钢</v>
          </cell>
          <cell r="C4760" t="str">
            <v>HRB400E Φ16 9m</v>
          </cell>
          <cell r="D4760" t="str">
            <v>吨</v>
          </cell>
          <cell r="E4760">
            <v>9</v>
          </cell>
          <cell r="F4760">
            <v>45846</v>
          </cell>
          <cell r="G4760" t="str">
            <v>(五冶建设扩建艺体中学二期工程)四川省成都市双流区光荣路成都艺体中学南200米</v>
          </cell>
          <cell r="H4760" t="str">
            <v>谢序强</v>
          </cell>
          <cell r="I4760">
            <v>13458588232</v>
          </cell>
        </row>
        <row r="4761">
          <cell r="A4761" t="str">
            <v>钢固融</v>
          </cell>
          <cell r="B4761" t="str">
            <v>螺纹钢</v>
          </cell>
          <cell r="C4761" t="str">
            <v>HRB400E Φ22 9m</v>
          </cell>
          <cell r="D4761" t="str">
            <v>吨</v>
          </cell>
          <cell r="E4761">
            <v>6</v>
          </cell>
          <cell r="F4761">
            <v>45846</v>
          </cell>
          <cell r="G4761" t="str">
            <v>(五冶建设扩建艺体中学二期工程)四川省成都市双流区光荣路成都艺体中学南200米</v>
          </cell>
          <cell r="H4761" t="str">
            <v>谢序强</v>
          </cell>
          <cell r="I4761">
            <v>13458588232</v>
          </cell>
        </row>
        <row r="4762">
          <cell r="A4762" t="str">
            <v>钢固融</v>
          </cell>
          <cell r="B4762" t="str">
            <v>螺纹钢</v>
          </cell>
          <cell r="C4762" t="str">
            <v>HRB400E Φ25 9m</v>
          </cell>
          <cell r="D4762" t="str">
            <v>吨</v>
          </cell>
          <cell r="E4762">
            <v>30</v>
          </cell>
          <cell r="F4762">
            <v>45846</v>
          </cell>
          <cell r="G4762" t="str">
            <v>(五冶建设扩建艺体中学二期工程)四川省成都市双流区光荣路成都艺体中学南200米</v>
          </cell>
          <cell r="H4762" t="str">
            <v>谢序强</v>
          </cell>
          <cell r="I4762">
            <v>13458588232</v>
          </cell>
        </row>
        <row r="4763">
          <cell r="A4763" t="str">
            <v>钢固融</v>
          </cell>
          <cell r="B4763" t="str">
            <v>盘圆</v>
          </cell>
          <cell r="C4763" t="str">
            <v>HPB300Ф8</v>
          </cell>
          <cell r="D4763" t="str">
            <v>吨</v>
          </cell>
          <cell r="E4763">
            <v>17</v>
          </cell>
          <cell r="F4763">
            <v>45846</v>
          </cell>
          <cell r="G4763" t="str">
            <v>（中铁一局四建康新高速TJ1-2标）四川省甘孜州康定市318国道玉顶积雪观景台旁</v>
          </cell>
          <cell r="H4763" t="str">
            <v>宋健</v>
          </cell>
          <cell r="I4763">
            <v>15691628566</v>
          </cell>
        </row>
        <row r="4764">
          <cell r="A4764" t="str">
            <v>钢固融</v>
          </cell>
          <cell r="B4764" t="str">
            <v>盘圆</v>
          </cell>
          <cell r="C4764" t="str">
            <v>HPB300Ф12</v>
          </cell>
          <cell r="D4764" t="str">
            <v>吨</v>
          </cell>
          <cell r="E4764">
            <v>17</v>
          </cell>
          <cell r="F4764">
            <v>45846</v>
          </cell>
          <cell r="G4764" t="str">
            <v>（中铁一局四建康新高速TJ1-2标）四川省甘孜州康定市318国道玉顶积雪观景台旁</v>
          </cell>
          <cell r="H4764" t="str">
            <v>宋健</v>
          </cell>
          <cell r="I4764">
            <v>15691628566</v>
          </cell>
        </row>
        <row r="4765">
          <cell r="A4765" t="str">
            <v>钢固融</v>
          </cell>
          <cell r="B4765" t="str">
            <v>圆钢</v>
          </cell>
          <cell r="C4765" t="str">
            <v>HPB300Ф16*12</v>
          </cell>
          <cell r="D4765" t="str">
            <v>吨</v>
          </cell>
          <cell r="E4765">
            <v>15</v>
          </cell>
          <cell r="F4765">
            <v>45846</v>
          </cell>
          <cell r="G4765" t="str">
            <v>（中铁一局四公司康新高速TJ1-1标雅加梗隧道）四川省甘孜州康定市雅加梗路基</v>
          </cell>
          <cell r="H4765" t="str">
            <v>刘子任</v>
          </cell>
          <cell r="I4765">
            <v>18784539677</v>
          </cell>
        </row>
        <row r="4766">
          <cell r="A4766" t="str">
            <v>钢固融</v>
          </cell>
          <cell r="B4766" t="str">
            <v>圆钢</v>
          </cell>
          <cell r="C4766" t="str">
            <v>HPB300Ф20</v>
          </cell>
          <cell r="D4766" t="str">
            <v>吨</v>
          </cell>
          <cell r="E4766">
            <v>20</v>
          </cell>
          <cell r="F4766">
            <v>45846</v>
          </cell>
          <cell r="G4766" t="str">
            <v>（中铁一局四公司康新高速TJ1-1标雅加梗隧道）四川省甘孜州康定市雅加梗路基</v>
          </cell>
          <cell r="H4766" t="str">
            <v>刘子任</v>
          </cell>
          <cell r="I4766">
            <v>18784539677</v>
          </cell>
        </row>
        <row r="4767">
          <cell r="A4767" t="str">
            <v>钢固融</v>
          </cell>
          <cell r="B4767" t="str">
            <v>盘螺</v>
          </cell>
          <cell r="C4767" t="str">
            <v>HRB400EΦ10</v>
          </cell>
          <cell r="D4767" t="str">
            <v>吨</v>
          </cell>
          <cell r="E4767">
            <v>2.5</v>
          </cell>
          <cell r="F4767">
            <v>45846</v>
          </cell>
          <cell r="G4767" t="str">
            <v>（成铁西物-自贡）自贡市大安区和平街道茴香坳</v>
          </cell>
          <cell r="H4767" t="str">
            <v>黄永福</v>
          </cell>
          <cell r="I4767" t="str">
            <v>15982823571</v>
          </cell>
        </row>
        <row r="4768">
          <cell r="A4768" t="str">
            <v>钢固融</v>
          </cell>
          <cell r="B4768" t="str">
            <v>盘圆</v>
          </cell>
          <cell r="C4768" t="str">
            <v>HPB300Ф10</v>
          </cell>
          <cell r="D4768" t="str">
            <v>吨</v>
          </cell>
          <cell r="E4768">
            <v>5</v>
          </cell>
          <cell r="F4768">
            <v>45846</v>
          </cell>
          <cell r="G4768" t="str">
            <v>（成铁西物-自贡）自贡市大安区和平街道茴香坳</v>
          </cell>
          <cell r="H4768" t="str">
            <v>黄永福</v>
          </cell>
          <cell r="I4768" t="str">
            <v>15982823571</v>
          </cell>
        </row>
        <row r="4769">
          <cell r="A4769" t="str">
            <v>钢固融</v>
          </cell>
          <cell r="B4769" t="str">
            <v>螺纹钢</v>
          </cell>
          <cell r="C4769" t="str">
            <v>HRB400EФ16*9m</v>
          </cell>
          <cell r="D4769" t="str">
            <v>吨</v>
          </cell>
          <cell r="E4769">
            <v>27</v>
          </cell>
          <cell r="F4769">
            <v>45846</v>
          </cell>
          <cell r="G4769" t="str">
            <v>（成铁西物-自贡）自贡市大安区和平街道茴香坳</v>
          </cell>
          <cell r="H4769" t="str">
            <v>黄永福</v>
          </cell>
          <cell r="I4769" t="str">
            <v>15982823571</v>
          </cell>
        </row>
        <row r="4770">
          <cell r="A4770" t="str">
            <v>钢固融</v>
          </cell>
          <cell r="B4770" t="str">
            <v>螺纹钢</v>
          </cell>
          <cell r="C4770" t="str">
            <v>HRB400EФ20*9m</v>
          </cell>
          <cell r="D4770" t="str">
            <v>吨</v>
          </cell>
          <cell r="E4770">
            <v>33</v>
          </cell>
          <cell r="F4770">
            <v>45846</v>
          </cell>
          <cell r="G4770" t="str">
            <v>（成铁西物-自贡）自贡市大安区和平街道茴香坳</v>
          </cell>
          <cell r="H4770" t="str">
            <v>黄永福</v>
          </cell>
          <cell r="I4770" t="str">
            <v>15982823571</v>
          </cell>
        </row>
        <row r="4771">
          <cell r="A4771" t="str">
            <v>钢固融</v>
          </cell>
          <cell r="B4771" t="str">
            <v>螺纹钢</v>
          </cell>
          <cell r="C4771" t="str">
            <v>HRB400E Φ16 9m</v>
          </cell>
          <cell r="D4771" t="str">
            <v>吨</v>
          </cell>
          <cell r="E4771">
            <v>30</v>
          </cell>
          <cell r="F4771">
            <v>45846</v>
          </cell>
          <cell r="G4771" t="str">
            <v>（五局建筑温江tod项目）罗欣安若维他药业(成都)有限公司南94米温江区海发路附近</v>
          </cell>
          <cell r="H4771" t="str">
            <v>冉勇</v>
          </cell>
          <cell r="I4771">
            <v>18108243927</v>
          </cell>
        </row>
        <row r="4772">
          <cell r="A4772" t="str">
            <v>钢固融</v>
          </cell>
          <cell r="B4772" t="str">
            <v>盘螺</v>
          </cell>
          <cell r="C4772" t="str">
            <v>HRB400E Φ8</v>
          </cell>
          <cell r="D4772" t="str">
            <v>吨</v>
          </cell>
          <cell r="E4772">
            <v>2</v>
          </cell>
          <cell r="F4772">
            <v>45846</v>
          </cell>
          <cell r="G4772" t="str">
            <v>（五局建筑温江tod项目）罗欣安若维他药业(成都)有限公司南94米温江区海发路附近</v>
          </cell>
          <cell r="H4772" t="str">
            <v>冉勇</v>
          </cell>
          <cell r="I4772">
            <v>18108243927</v>
          </cell>
        </row>
        <row r="4773">
          <cell r="A4773" t="str">
            <v>钢固融</v>
          </cell>
          <cell r="B4773" t="str">
            <v>盘圆</v>
          </cell>
          <cell r="C4773" t="str">
            <v>HRB300 Φ8</v>
          </cell>
          <cell r="D4773" t="str">
            <v>吨</v>
          </cell>
          <cell r="E4773">
            <v>2</v>
          </cell>
          <cell r="F4773">
            <v>45846</v>
          </cell>
          <cell r="G4773" t="str">
            <v>（五局建筑温江tod项目）罗欣安若维他药业(成都)有限公司南94米温江区海发路附近</v>
          </cell>
          <cell r="H4773" t="str">
            <v>冉勇</v>
          </cell>
          <cell r="I4773">
            <v>18108243927</v>
          </cell>
        </row>
        <row r="4774">
          <cell r="A4774" t="str">
            <v>德胜</v>
          </cell>
          <cell r="B4774" t="str">
            <v>螺纹钢</v>
          </cell>
          <cell r="C4774" t="str">
            <v>HRB400E Φ16 9m</v>
          </cell>
          <cell r="D4774" t="str">
            <v>吨</v>
          </cell>
          <cell r="E4774">
            <v>53</v>
          </cell>
          <cell r="F4774">
            <v>45846</v>
          </cell>
          <cell r="G4774" t="str">
            <v>（五局建筑温江tod项目）罗欣安若维他药业(成都)有限公司南94米温江区海发路附近</v>
          </cell>
          <cell r="H4774" t="str">
            <v>冉勇</v>
          </cell>
          <cell r="I4774">
            <v>18108243927</v>
          </cell>
        </row>
        <row r="4775">
          <cell r="A4775" t="str">
            <v>德胜</v>
          </cell>
          <cell r="B4775" t="str">
            <v>螺纹钢</v>
          </cell>
          <cell r="C4775" t="str">
            <v>HRB400E Φ18 9m</v>
          </cell>
          <cell r="D4775" t="str">
            <v>吨</v>
          </cell>
          <cell r="E4775">
            <v>18</v>
          </cell>
          <cell r="F4775">
            <v>45846</v>
          </cell>
          <cell r="G4775" t="str">
            <v>（五局建筑温江tod项目）罗欣安若维他药业(成都)有限公司南94米温江区海发路附近</v>
          </cell>
          <cell r="H4775" t="str">
            <v>冉勇</v>
          </cell>
          <cell r="I4775">
            <v>18108243927</v>
          </cell>
        </row>
        <row r="4776">
          <cell r="A4776" t="str">
            <v>润耀</v>
          </cell>
          <cell r="B4776" t="str">
            <v>盘螺</v>
          </cell>
          <cell r="C4776" t="str">
            <v>HRB400E Φ6</v>
          </cell>
          <cell r="D4776" t="str">
            <v>吨</v>
          </cell>
          <cell r="E4776">
            <v>5</v>
          </cell>
          <cell r="F4776">
            <v>45846</v>
          </cell>
          <cell r="G4776" t="str">
            <v>（华西简阳西城嘉苑）四川省成都市简阳市简城街道高屋村</v>
          </cell>
          <cell r="H4776" t="str">
            <v>张瀚镭</v>
          </cell>
          <cell r="I4776">
            <v>15884666220</v>
          </cell>
        </row>
        <row r="4777">
          <cell r="A4777" t="str">
            <v>润耀</v>
          </cell>
          <cell r="B4777" t="str">
            <v>盘螺</v>
          </cell>
          <cell r="C4777" t="str">
            <v>HRB400E Φ8</v>
          </cell>
          <cell r="D4777" t="str">
            <v>吨</v>
          </cell>
          <cell r="E4777">
            <v>43.5</v>
          </cell>
          <cell r="F4777">
            <v>45846</v>
          </cell>
          <cell r="G4777" t="str">
            <v>（华西简阳西城嘉苑）四川省成都市简阳市简城街道高屋村</v>
          </cell>
          <cell r="H4777" t="str">
            <v>张瀚镭</v>
          </cell>
          <cell r="I4777">
            <v>15884666220</v>
          </cell>
        </row>
        <row r="4778">
          <cell r="A4778" t="str">
            <v>润耀</v>
          </cell>
          <cell r="B4778" t="str">
            <v>盘螺</v>
          </cell>
          <cell r="C4778" t="str">
            <v>HRB400E Φ10</v>
          </cell>
          <cell r="D4778" t="str">
            <v>吨</v>
          </cell>
          <cell r="E4778">
            <v>18</v>
          </cell>
          <cell r="F4778">
            <v>45846</v>
          </cell>
          <cell r="G4778" t="str">
            <v>（华西简阳西城嘉苑）四川省成都市简阳市简城街道高屋村</v>
          </cell>
          <cell r="H4778" t="str">
            <v>张瀚镭</v>
          </cell>
          <cell r="I4778">
            <v>15884666220</v>
          </cell>
        </row>
        <row r="4779">
          <cell r="A4779" t="str">
            <v>润耀</v>
          </cell>
          <cell r="B4779" t="str">
            <v>盘螺</v>
          </cell>
          <cell r="C4779" t="str">
            <v>HRB400E Φ12</v>
          </cell>
          <cell r="D4779" t="str">
            <v>吨</v>
          </cell>
          <cell r="E4779">
            <v>38</v>
          </cell>
          <cell r="F4779">
            <v>45846</v>
          </cell>
          <cell r="G4779" t="str">
            <v>（华西简阳西城嘉苑）四川省成都市简阳市简城街道高屋村</v>
          </cell>
          <cell r="H4779" t="str">
            <v>张瀚镭</v>
          </cell>
          <cell r="I4779">
            <v>15884666220</v>
          </cell>
        </row>
        <row r="4780">
          <cell r="A4780" t="str">
            <v>润耀</v>
          </cell>
          <cell r="B4780" t="str">
            <v>螺纹钢</v>
          </cell>
          <cell r="C4780" t="str">
            <v>HRB400E Φ14 9m</v>
          </cell>
          <cell r="D4780" t="str">
            <v>吨</v>
          </cell>
          <cell r="E4780">
            <v>10.7</v>
          </cell>
          <cell r="F4780">
            <v>45846</v>
          </cell>
          <cell r="G4780" t="str">
            <v>（华西简阳西城嘉苑）四川省成都市简阳市简城街道高屋村</v>
          </cell>
          <cell r="H4780" t="str">
            <v>张瀚镭</v>
          </cell>
          <cell r="I4780">
            <v>15884666220</v>
          </cell>
        </row>
        <row r="4781">
          <cell r="A4781" t="str">
            <v>润耀</v>
          </cell>
          <cell r="B4781" t="str">
            <v>螺纹钢</v>
          </cell>
          <cell r="C4781" t="str">
            <v>HRB400E Φ16 9m</v>
          </cell>
          <cell r="D4781" t="str">
            <v>吨</v>
          </cell>
          <cell r="E4781">
            <v>62.5</v>
          </cell>
          <cell r="F4781">
            <v>45846</v>
          </cell>
          <cell r="G4781" t="str">
            <v>（华西简阳西城嘉苑）四川省成都市简阳市简城街道高屋村</v>
          </cell>
          <cell r="H4781" t="str">
            <v>张瀚镭</v>
          </cell>
          <cell r="I4781">
            <v>15884666220</v>
          </cell>
        </row>
        <row r="4782">
          <cell r="A4782" t="str">
            <v>润耀</v>
          </cell>
          <cell r="B4782" t="str">
            <v>螺纹钢</v>
          </cell>
          <cell r="C4782" t="str">
            <v>HRB400E Φ18 9m</v>
          </cell>
          <cell r="D4782" t="str">
            <v>吨</v>
          </cell>
          <cell r="E4782">
            <v>8.2</v>
          </cell>
          <cell r="F4782">
            <v>45846</v>
          </cell>
          <cell r="G4782" t="str">
            <v>（华西简阳西城嘉苑）四川省成都市简阳市简城街道高屋村</v>
          </cell>
          <cell r="H4782" t="str">
            <v>张瀚镭</v>
          </cell>
          <cell r="I4782">
            <v>15884666220</v>
          </cell>
        </row>
        <row r="4783">
          <cell r="A4783" t="str">
            <v>润耀</v>
          </cell>
          <cell r="B4783" t="str">
            <v>螺纹钢</v>
          </cell>
          <cell r="C4783" t="str">
            <v>HRB400E Φ20 9m</v>
          </cell>
          <cell r="D4783" t="str">
            <v>吨</v>
          </cell>
          <cell r="E4783">
            <v>11</v>
          </cell>
          <cell r="F4783">
            <v>45846</v>
          </cell>
          <cell r="G4783" t="str">
            <v>（华西简阳西城嘉苑）四川省成都市简阳市简城街道高屋村</v>
          </cell>
          <cell r="H4783" t="str">
            <v>张瀚镭</v>
          </cell>
          <cell r="I4783">
            <v>15884666220</v>
          </cell>
        </row>
        <row r="4784">
          <cell r="A4784" t="str">
            <v>润耀</v>
          </cell>
          <cell r="B4784" t="str">
            <v>螺纹钢</v>
          </cell>
          <cell r="C4784" t="str">
            <v>HRB500E Φ22</v>
          </cell>
          <cell r="D4784" t="str">
            <v>吨</v>
          </cell>
          <cell r="E4784">
            <v>5</v>
          </cell>
          <cell r="F4784">
            <v>45846</v>
          </cell>
          <cell r="G4784" t="str">
            <v>（华西简阳西城嘉苑）四川省成都市简阳市简城街道高屋村</v>
          </cell>
          <cell r="H4784" t="str">
            <v>张瀚镭</v>
          </cell>
          <cell r="I4784">
            <v>15884666220</v>
          </cell>
        </row>
        <row r="4785">
          <cell r="A4785" t="str">
            <v>润耀</v>
          </cell>
          <cell r="B4785" t="str">
            <v>螺纹钢</v>
          </cell>
          <cell r="C4785" t="str">
            <v>HRB500E Φ25</v>
          </cell>
          <cell r="D4785" t="str">
            <v>吨</v>
          </cell>
          <cell r="E4785">
            <v>10</v>
          </cell>
          <cell r="F4785">
            <v>45846</v>
          </cell>
          <cell r="G4785" t="str">
            <v>（华西简阳西城嘉苑）四川省成都市简阳市简城街道高屋村</v>
          </cell>
          <cell r="H4785" t="str">
            <v>张瀚镭</v>
          </cell>
          <cell r="I4785">
            <v>15884666220</v>
          </cell>
        </row>
        <row r="4786">
          <cell r="A4786" t="str">
            <v>陕钢</v>
          </cell>
          <cell r="B4786" t="str">
            <v>螺纹钢</v>
          </cell>
          <cell r="C4786" t="str">
            <v>HRB400E Φ25 9m</v>
          </cell>
          <cell r="D4786" t="str">
            <v>吨</v>
          </cell>
          <cell r="E4786">
            <v>20</v>
          </cell>
          <cell r="F4786">
            <v>45846</v>
          </cell>
          <cell r="G4786" t="str">
            <v>（华西简阳西城嘉苑）四川省成都市简阳市简城街道高屋村</v>
          </cell>
          <cell r="H4786" t="str">
            <v>张瀚镭</v>
          </cell>
          <cell r="I4786">
            <v>15884666220</v>
          </cell>
        </row>
        <row r="4787">
          <cell r="A4787" t="str">
            <v>陕钢</v>
          </cell>
          <cell r="B4787" t="str">
            <v>螺纹钢</v>
          </cell>
          <cell r="C4787" t="str">
            <v>HRB500E Φ14</v>
          </cell>
          <cell r="D4787" t="str">
            <v>吨</v>
          </cell>
          <cell r="E4787">
            <v>2.5</v>
          </cell>
          <cell r="F4787">
            <v>45846</v>
          </cell>
          <cell r="G4787" t="str">
            <v>（华西简阳西城嘉苑）四川省成都市简阳市简城街道高屋村</v>
          </cell>
          <cell r="H4787" t="str">
            <v>张瀚镭</v>
          </cell>
          <cell r="I4787">
            <v>15884666220</v>
          </cell>
        </row>
        <row r="4788">
          <cell r="A4788" t="str">
            <v>陕钢</v>
          </cell>
          <cell r="B4788" t="str">
            <v>螺纹钢</v>
          </cell>
          <cell r="C4788" t="str">
            <v>HRB500E Φ16</v>
          </cell>
          <cell r="D4788" t="str">
            <v>吨</v>
          </cell>
          <cell r="E4788">
            <v>2.5</v>
          </cell>
          <cell r="F4788">
            <v>45846</v>
          </cell>
          <cell r="G4788" t="str">
            <v>（华西简阳西城嘉苑）四川省成都市简阳市简城街道高屋村</v>
          </cell>
          <cell r="H4788" t="str">
            <v>张瀚镭</v>
          </cell>
          <cell r="I4788">
            <v>15884666220</v>
          </cell>
        </row>
        <row r="4789">
          <cell r="A4789" t="str">
            <v>陕钢</v>
          </cell>
          <cell r="B4789" t="str">
            <v>螺纹钢</v>
          </cell>
          <cell r="C4789" t="str">
            <v>HRB500E Φ18</v>
          </cell>
          <cell r="D4789" t="str">
            <v>吨</v>
          </cell>
          <cell r="E4789">
            <v>2.5</v>
          </cell>
          <cell r="F4789">
            <v>45846</v>
          </cell>
          <cell r="G4789" t="str">
            <v>（华西简阳西城嘉苑）四川省成都市简阳市简城街道高屋村</v>
          </cell>
          <cell r="H4789" t="str">
            <v>张瀚镭</v>
          </cell>
          <cell r="I4789">
            <v>15884666220</v>
          </cell>
        </row>
        <row r="4790">
          <cell r="A4790" t="str">
            <v>陕钢</v>
          </cell>
          <cell r="B4790" t="str">
            <v>螺纹钢</v>
          </cell>
          <cell r="C4790" t="str">
            <v>HRB500E Φ20</v>
          </cell>
          <cell r="D4790" t="str">
            <v>吨</v>
          </cell>
          <cell r="E4790">
            <v>10</v>
          </cell>
          <cell r="F4790">
            <v>45846</v>
          </cell>
          <cell r="G4790" t="str">
            <v>（华西简阳西城嘉苑）四川省成都市简阳市简城街道高屋村</v>
          </cell>
          <cell r="H4790" t="str">
            <v>张瀚镭</v>
          </cell>
          <cell r="I4790">
            <v>15884666220</v>
          </cell>
        </row>
        <row r="4791">
          <cell r="A4791" t="str">
            <v>德胜</v>
          </cell>
          <cell r="B4791" t="str">
            <v>螺纹钢</v>
          </cell>
          <cell r="C4791" t="str">
            <v>HRB500E Φ32×9米</v>
          </cell>
          <cell r="D4791" t="str">
            <v>吨</v>
          </cell>
          <cell r="E4791">
            <v>105</v>
          </cell>
          <cell r="F4791">
            <v>45846</v>
          </cell>
          <cell r="G4791" t="str">
            <v>（自永1标八局二分公司钢筋棚）四川省自贡市大安区牛佛镇</v>
          </cell>
          <cell r="H4791" t="str">
            <v>王君杰</v>
          </cell>
          <cell r="I4791">
            <v>18919619850</v>
          </cell>
        </row>
        <row r="4792">
          <cell r="A4792" t="str">
            <v>德胜恒嘉</v>
          </cell>
          <cell r="B4792" t="str">
            <v>螺纹钢</v>
          </cell>
          <cell r="C4792" t="str">
            <v>HRB400EФ16</v>
          </cell>
          <cell r="D4792" t="str">
            <v>吨</v>
          </cell>
          <cell r="E4792">
            <v>40</v>
          </cell>
          <cell r="F4792">
            <v>45846</v>
          </cell>
          <cell r="G4792" t="str">
            <v>（中铁五局一公司西昭高速3标)四川省凉山彝族自治州布拖县地洛镇桥边村钢筋加工厂</v>
          </cell>
          <cell r="H4792" t="str">
            <v>林正兴</v>
          </cell>
          <cell r="I4792">
            <v>18770671688</v>
          </cell>
        </row>
        <row r="4793">
          <cell r="A4793" t="str">
            <v>凤钢</v>
          </cell>
          <cell r="B4793" t="str">
            <v>盘螺</v>
          </cell>
          <cell r="C4793" t="str">
            <v>HRB400EФ12</v>
          </cell>
          <cell r="D4793" t="str">
            <v>吨</v>
          </cell>
          <cell r="E4793">
            <v>35</v>
          </cell>
          <cell r="F4793">
            <v>45846</v>
          </cell>
          <cell r="G4793" t="str">
            <v>（中铁五局一公司西昭高速3标)四川省凉山彝族自治州布拖县地洛镇桥边村钢筋加工厂</v>
          </cell>
          <cell r="H4793" t="str">
            <v>林正兴</v>
          </cell>
          <cell r="I4793">
            <v>18770671688</v>
          </cell>
        </row>
        <row r="4794">
          <cell r="A4794" t="str">
            <v>德胜恒嘉</v>
          </cell>
          <cell r="B4794" t="str">
            <v>螺纹钢</v>
          </cell>
          <cell r="C4794" t="str">
            <v>HRB500EФ25</v>
          </cell>
          <cell r="D4794" t="str">
            <v>吨</v>
          </cell>
          <cell r="E4794">
            <v>35</v>
          </cell>
          <cell r="F4794">
            <v>45846</v>
          </cell>
          <cell r="G4794" t="str">
            <v>（中铁五局一公司西昭高速3标)四川省凉山彝族自治州布拖县地洛镇桥边村钢筋加工厂</v>
          </cell>
          <cell r="H4794" t="str">
            <v>林正兴</v>
          </cell>
          <cell r="I4794">
            <v>18770671688</v>
          </cell>
        </row>
        <row r="4795">
          <cell r="A4795" t="str">
            <v>德胜恒嘉</v>
          </cell>
          <cell r="B4795" t="str">
            <v>螺纹钢</v>
          </cell>
          <cell r="C4795" t="str">
            <v>HRB500EФ28</v>
          </cell>
          <cell r="D4795" t="str">
            <v>吨</v>
          </cell>
          <cell r="E4795">
            <v>35</v>
          </cell>
          <cell r="F4795">
            <v>45846</v>
          </cell>
          <cell r="G4795" t="str">
            <v>（中铁五局一公司西昭高速3标)四川省凉山彝族自治州布拖县地洛镇桥边村钢筋加工厂</v>
          </cell>
          <cell r="H4795" t="str">
            <v>林正兴</v>
          </cell>
          <cell r="I4795">
            <v>18770671688</v>
          </cell>
        </row>
        <row r="4796">
          <cell r="A4796" t="str">
            <v>德胜恒嘉</v>
          </cell>
          <cell r="B4796" t="str">
            <v>螺纹钢</v>
          </cell>
          <cell r="C4796" t="str">
            <v>HRB400EΦ22</v>
          </cell>
          <cell r="D4796" t="str">
            <v>吨</v>
          </cell>
          <cell r="E4796">
            <v>40</v>
          </cell>
          <cell r="F4796">
            <v>45846</v>
          </cell>
          <cell r="G4796" t="str">
            <v>中铁隧道局路桥公司西昭高速2标1分部凉山州金阳县派来镇</v>
          </cell>
          <cell r="H4796" t="str">
            <v>杨勇</v>
          </cell>
          <cell r="I4796">
            <v>18882117172</v>
          </cell>
        </row>
        <row r="4797">
          <cell r="A4797" t="str">
            <v>德胜恒嘉</v>
          </cell>
          <cell r="B4797" t="str">
            <v>螺纹钢</v>
          </cell>
          <cell r="C4797" t="str">
            <v>HRB400EΦ25</v>
          </cell>
          <cell r="D4797" t="str">
            <v>吨</v>
          </cell>
          <cell r="E4797">
            <v>50</v>
          </cell>
          <cell r="F4797">
            <v>45846</v>
          </cell>
          <cell r="G4797" t="str">
            <v>中铁隧道局路桥公司西昭高速2标1分部凉山州金阳县派来镇</v>
          </cell>
          <cell r="H4797" t="str">
            <v>杨勇</v>
          </cell>
          <cell r="I4797">
            <v>18882117172</v>
          </cell>
        </row>
        <row r="4798">
          <cell r="A4798" t="str">
            <v>德胜恒嘉</v>
          </cell>
          <cell r="B4798" t="str">
            <v>螺纹钢</v>
          </cell>
          <cell r="C4798" t="str">
            <v>HRB400EΦ12</v>
          </cell>
          <cell r="D4798" t="str">
            <v>吨</v>
          </cell>
          <cell r="E4798">
            <v>35</v>
          </cell>
          <cell r="F4798">
            <v>45846</v>
          </cell>
          <cell r="G4798" t="str">
            <v>中铁隧道局路桥公司西昭高速2标1分部凉山州金阳县派来镇</v>
          </cell>
          <cell r="H4798" t="str">
            <v>杨勇</v>
          </cell>
          <cell r="I4798">
            <v>18882117172</v>
          </cell>
        </row>
        <row r="4799">
          <cell r="A4799" t="str">
            <v>德胜恒嘉</v>
          </cell>
          <cell r="B4799" t="str">
            <v>螺纹钢</v>
          </cell>
          <cell r="C4799" t="str">
            <v>HRB400EΦ14</v>
          </cell>
          <cell r="D4799" t="str">
            <v>吨</v>
          </cell>
          <cell r="E4799">
            <v>6</v>
          </cell>
          <cell r="F4799">
            <v>45846</v>
          </cell>
          <cell r="G4799" t="str">
            <v>中铁隧道局路桥公司西昭高速2标1分部凉山州金阳县派来镇</v>
          </cell>
          <cell r="H4799" t="str">
            <v>杨勇</v>
          </cell>
          <cell r="I4799">
            <v>18882117172</v>
          </cell>
        </row>
        <row r="4800">
          <cell r="A4800" t="str">
            <v>德胜恒嘉</v>
          </cell>
          <cell r="B4800" t="str">
            <v>螺纹钢</v>
          </cell>
          <cell r="C4800" t="str">
            <v>HRB400EΦ16</v>
          </cell>
          <cell r="D4800" t="str">
            <v>吨</v>
          </cell>
          <cell r="E4800">
            <v>3</v>
          </cell>
          <cell r="F4800">
            <v>45846</v>
          </cell>
          <cell r="G4800" t="str">
            <v>中铁隧道局路桥公司西昭高速2标1分部凉山州金阳县派来镇</v>
          </cell>
          <cell r="H4800" t="str">
            <v>杨勇</v>
          </cell>
          <cell r="I4800">
            <v>18882117172</v>
          </cell>
        </row>
        <row r="4801">
          <cell r="A4801" t="str">
            <v>凤钢</v>
          </cell>
          <cell r="B4801" t="str">
            <v>高线</v>
          </cell>
          <cell r="C4801" t="str">
            <v>HPB300Φ8</v>
          </cell>
          <cell r="D4801" t="str">
            <v>吨</v>
          </cell>
          <cell r="E4801">
            <v>40</v>
          </cell>
          <cell r="F4801">
            <v>45846</v>
          </cell>
          <cell r="G4801" t="str">
            <v>中铁隧道局路桥公司西昭高速2标1分部凉山州金阳县派来镇</v>
          </cell>
          <cell r="H4801" t="str">
            <v>杨勇</v>
          </cell>
          <cell r="I4801">
            <v>18882117172</v>
          </cell>
        </row>
        <row r="4802">
          <cell r="A4802" t="str">
            <v>吉晨盛泰</v>
          </cell>
          <cell r="B4802" t="str">
            <v>盘螺</v>
          </cell>
          <cell r="C4802" t="str">
            <v>HRB400EΦ10</v>
          </cell>
          <cell r="D4802" t="str">
            <v>吨</v>
          </cell>
          <cell r="E4802">
            <v>20</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HRB400EФ12</v>
          </cell>
          <cell r="D4803" t="str">
            <v>吨</v>
          </cell>
          <cell r="E4803">
            <v>40</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HRB400EФ16</v>
          </cell>
          <cell r="D4804" t="str">
            <v>吨</v>
          </cell>
          <cell r="E4804">
            <v>15</v>
          </cell>
          <cell r="F4804">
            <v>45846</v>
          </cell>
          <cell r="G4804" t="str">
            <v>5标三分部凉山州昭觉县新城镇阿都马打中铁十局2#梁场（中铁十局西昭高速3号拌合站过磅）</v>
          </cell>
          <cell r="H4804" t="str">
            <v>魏忠魁</v>
          </cell>
          <cell r="I4804">
            <v>18229056777</v>
          </cell>
        </row>
        <row r="4805">
          <cell r="A4805" t="str">
            <v>吉晨盛泰</v>
          </cell>
          <cell r="B4805" t="str">
            <v>高线</v>
          </cell>
          <cell r="C4805" t="str">
            <v>HPB300Φ8</v>
          </cell>
          <cell r="D4805" t="str">
            <v>吨</v>
          </cell>
          <cell r="E4805">
            <v>8</v>
          </cell>
          <cell r="F4805">
            <v>45846</v>
          </cell>
          <cell r="G4805" t="str">
            <v>5标三分部凉山州昭觉县新城镇阿都马打中铁十局2#梁场（中铁十局西昭高速3号拌合站过磅）</v>
          </cell>
          <cell r="H4805" t="str">
            <v>魏忠魁</v>
          </cell>
          <cell r="I4805">
            <v>18229056777</v>
          </cell>
        </row>
        <row r="4806">
          <cell r="A4806" t="str">
            <v>吉晨盛泰</v>
          </cell>
          <cell r="B4806" t="str">
            <v>高线</v>
          </cell>
          <cell r="C4806" t="str">
            <v>HPB300Φ10</v>
          </cell>
          <cell r="D4806" t="str">
            <v>吨</v>
          </cell>
          <cell r="E4806">
            <v>8</v>
          </cell>
          <cell r="F4806">
            <v>45846</v>
          </cell>
          <cell r="G4806" t="str">
            <v>5标三分部凉山州昭觉县新城镇阿都马打中铁十局2#梁场（中铁十局西昭高速3号拌合站过磅）</v>
          </cell>
          <cell r="H4806" t="str">
            <v>魏忠魁</v>
          </cell>
          <cell r="I4806">
            <v>18229056777</v>
          </cell>
        </row>
        <row r="4807">
          <cell r="A4807" t="str">
            <v>吉晨盛泰</v>
          </cell>
          <cell r="B4807" t="str">
            <v>螺纹钢</v>
          </cell>
          <cell r="C4807" t="str">
            <v>HRB400EФ12</v>
          </cell>
          <cell r="D4807" t="str">
            <v>吨</v>
          </cell>
          <cell r="E4807">
            <v>18</v>
          </cell>
          <cell r="F4807">
            <v>45846</v>
          </cell>
          <cell r="G4807" t="str">
            <v>5标三分部凉山州昭觉县新城镇阿都马打中铁十局2#梁场（中铁十局西昭高速3号拌合站过磅）</v>
          </cell>
          <cell r="H4807" t="str">
            <v>魏忠魁</v>
          </cell>
          <cell r="I4807">
            <v>18229056777</v>
          </cell>
        </row>
        <row r="4808">
          <cell r="A4808" t="str">
            <v>吉晨盛泰</v>
          </cell>
          <cell r="B4808" t="str">
            <v>螺纹钢</v>
          </cell>
          <cell r="C4808" t="str">
            <v>HRB400EФ20</v>
          </cell>
          <cell r="D4808" t="str">
            <v>吨</v>
          </cell>
          <cell r="E4808">
            <v>19</v>
          </cell>
          <cell r="F4808">
            <v>45846</v>
          </cell>
          <cell r="G4808" t="str">
            <v>5标三分部凉山州昭觉县新城镇阿都马打中铁十局2#梁场（中铁十局西昭高速3号拌合站过磅）</v>
          </cell>
          <cell r="H4808" t="str">
            <v>魏忠魁</v>
          </cell>
          <cell r="I4808">
            <v>18229056777</v>
          </cell>
        </row>
        <row r="4809">
          <cell r="A4809" t="str">
            <v>吉晨盛泰</v>
          </cell>
          <cell r="B4809" t="str">
            <v>螺纹钢</v>
          </cell>
          <cell r="C4809" t="str">
            <v>HRB400EФ22</v>
          </cell>
          <cell r="D4809" t="str">
            <v>吨</v>
          </cell>
          <cell r="E4809">
            <v>22</v>
          </cell>
          <cell r="F4809">
            <v>45846</v>
          </cell>
          <cell r="G4809" t="str">
            <v>5标三分部凉山州昭觉县新城镇阿都马打中铁十局2#梁场（中铁十局西昭高速3号拌合站过磅）</v>
          </cell>
          <cell r="H4809" t="str">
            <v>魏忠魁</v>
          </cell>
          <cell r="I4809">
            <v>18229056777</v>
          </cell>
        </row>
        <row r="4810">
          <cell r="A4810" t="str">
            <v>吉晨盛泰</v>
          </cell>
          <cell r="B4810" t="str">
            <v>螺纹钢</v>
          </cell>
          <cell r="C4810" t="str">
            <v>HRB400EΦ28</v>
          </cell>
          <cell r="D4810" t="str">
            <v>吨</v>
          </cell>
          <cell r="E4810">
            <v>35</v>
          </cell>
          <cell r="F4810">
            <v>45846</v>
          </cell>
          <cell r="G4810" t="str">
            <v>（中铁一局四公司西昭高速6标1分部）四川省凉山彝族自治州昭觉县李子村</v>
          </cell>
          <cell r="H4810" t="str">
            <v>党牛</v>
          </cell>
          <cell r="I4810">
            <v>19996000463</v>
          </cell>
        </row>
        <row r="4811">
          <cell r="A4811" t="str">
            <v>吉晨盛泰</v>
          </cell>
          <cell r="B4811" t="str">
            <v>高线</v>
          </cell>
          <cell r="C4811" t="str">
            <v>HPB300Φ8</v>
          </cell>
          <cell r="D4811" t="str">
            <v>吨</v>
          </cell>
          <cell r="E4811">
            <v>49</v>
          </cell>
          <cell r="F4811">
            <v>45846</v>
          </cell>
          <cell r="G4811" t="str">
            <v>（中铁一局四公司西昭高速6标2分部）四川省凉山彝族自治州昭觉县G348哈洛觉底</v>
          </cell>
          <cell r="H4811" t="str">
            <v>刘振利</v>
          </cell>
          <cell r="I4811">
            <v>17791512983</v>
          </cell>
        </row>
        <row r="4812">
          <cell r="A4812" t="str">
            <v>吉晨盛泰</v>
          </cell>
          <cell r="B4812" t="str">
            <v>螺纹钢</v>
          </cell>
          <cell r="C4812" t="str">
            <v>HRB400EФ22</v>
          </cell>
          <cell r="D4812" t="str">
            <v>吨</v>
          </cell>
          <cell r="E4812">
            <v>55</v>
          </cell>
          <cell r="F4812">
            <v>45846</v>
          </cell>
          <cell r="G4812" t="str">
            <v>（中铁一局四公司西昭高速6标2分部）四川省凉山彝族自治州昭觉县G348哈洛觉底</v>
          </cell>
          <cell r="H4812" t="str">
            <v>刘振利</v>
          </cell>
          <cell r="I4812">
            <v>17791512983</v>
          </cell>
        </row>
        <row r="4813">
          <cell r="A4813" t="str">
            <v>吉晨盛泰</v>
          </cell>
          <cell r="B4813" t="str">
            <v>螺纹钢</v>
          </cell>
          <cell r="C4813" t="str">
            <v>HRB400EФ32</v>
          </cell>
          <cell r="D4813" t="str">
            <v>吨</v>
          </cell>
          <cell r="E4813">
            <v>30</v>
          </cell>
          <cell r="F4813">
            <v>45846</v>
          </cell>
          <cell r="G4813" t="str">
            <v>（中铁一局四公司西昭高速6标2分部）四川省凉山彝族自治州昭觉县G348哈洛觉底</v>
          </cell>
          <cell r="H4813" t="str">
            <v>刘振利</v>
          </cell>
          <cell r="I4813">
            <v>17791512983</v>
          </cell>
        </row>
        <row r="4814">
          <cell r="A4814" t="str">
            <v>吉晨盛泰</v>
          </cell>
          <cell r="B4814" t="str">
            <v>螺纹钢</v>
          </cell>
          <cell r="C4814" t="str">
            <v>HRB400EФ20</v>
          </cell>
          <cell r="D4814" t="str">
            <v>吨</v>
          </cell>
          <cell r="E4814">
            <v>11</v>
          </cell>
          <cell r="F4814">
            <v>45846</v>
          </cell>
          <cell r="G4814" t="str">
            <v>（中铁一局四公司西昭高速6标2分部）四川省凉山彝族自治州昭觉县G348哈洛觉底</v>
          </cell>
          <cell r="H4814" t="str">
            <v>刘振利</v>
          </cell>
          <cell r="I4814">
            <v>17791512983</v>
          </cell>
        </row>
        <row r="4815">
          <cell r="A4815" t="str">
            <v>吉晨盛泰</v>
          </cell>
          <cell r="B4815" t="str">
            <v>盘螺</v>
          </cell>
          <cell r="C4815" t="str">
            <v>HRB400EΦ12</v>
          </cell>
          <cell r="D4815" t="str">
            <v>吨</v>
          </cell>
          <cell r="E4815">
            <v>70</v>
          </cell>
          <cell r="F4815">
            <v>45846</v>
          </cell>
          <cell r="G4815" t="str">
            <v>（中铁广州局深圳公司西昭高速9标）四川省凉山彝族自治州西昌市西昌北梁场</v>
          </cell>
          <cell r="H4815" t="str">
            <v>伍红林</v>
          </cell>
          <cell r="I4815">
            <v>18683860677</v>
          </cell>
        </row>
        <row r="4816">
          <cell r="A4816" t="str">
            <v>吉晨盛泰</v>
          </cell>
          <cell r="B4816" t="str">
            <v>螺纹钢</v>
          </cell>
          <cell r="C4816" t="str">
            <v>HRB400EΦ16</v>
          </cell>
          <cell r="D4816" t="str">
            <v>吨</v>
          </cell>
          <cell r="E4816">
            <v>70</v>
          </cell>
          <cell r="F4816">
            <v>45846</v>
          </cell>
          <cell r="G4816" t="str">
            <v>（中铁广州局深圳公司西昭高速9标）四川省凉山彝族自治州西昌市西昌北梁场</v>
          </cell>
          <cell r="H4816" t="str">
            <v>伍红林</v>
          </cell>
          <cell r="I4816">
            <v>18683860677</v>
          </cell>
        </row>
        <row r="4817">
          <cell r="A4817" t="str">
            <v>吉晨盛泰</v>
          </cell>
          <cell r="B4817" t="str">
            <v>螺纹钢</v>
          </cell>
          <cell r="C4817" t="str">
            <v>HRB400EΦ20</v>
          </cell>
          <cell r="D4817" t="str">
            <v>吨</v>
          </cell>
          <cell r="E4817">
            <v>35</v>
          </cell>
          <cell r="F4817">
            <v>45846</v>
          </cell>
          <cell r="G4817" t="str">
            <v>（中铁广州局深圳公司西昭高速9标）四川省凉山彝族自治州西昌市西昌北梁场</v>
          </cell>
          <cell r="H4817" t="str">
            <v>伍红林</v>
          </cell>
          <cell r="I4817">
            <v>18683860677</v>
          </cell>
        </row>
        <row r="4818">
          <cell r="A4818" t="str">
            <v>吉晨盛泰</v>
          </cell>
          <cell r="B4818" t="str">
            <v>螺纹钢</v>
          </cell>
          <cell r="C4818" t="str">
            <v>HRB500EΦ28</v>
          </cell>
          <cell r="D4818" t="str">
            <v>吨</v>
          </cell>
          <cell r="E4818">
            <v>70</v>
          </cell>
          <cell r="F4818">
            <v>45846</v>
          </cell>
          <cell r="G4818" t="str">
            <v>（中铁广州局深圳公司西昭高速9标）四川省凉山彝族自治州西昌市西昌北梁场</v>
          </cell>
          <cell r="H4818" t="str">
            <v>伍红林</v>
          </cell>
          <cell r="I4818">
            <v>18683860677</v>
          </cell>
        </row>
        <row r="4819">
          <cell r="A4819" t="str">
            <v>吉晨盛泰</v>
          </cell>
          <cell r="B4819" t="str">
            <v>螺纹钢</v>
          </cell>
          <cell r="C4819" t="str">
            <v>HRB400EΦ20</v>
          </cell>
          <cell r="D4819" t="str">
            <v>吨</v>
          </cell>
          <cell r="E4819">
            <v>26</v>
          </cell>
          <cell r="F4819">
            <v>45846</v>
          </cell>
          <cell r="G4819" t="str">
            <v>（中铁广州局深圳公司西昭高速9标）四川省凉山彝族自治州西昌市西乡乡三百村</v>
          </cell>
          <cell r="H4819" t="str">
            <v>伍红林</v>
          </cell>
          <cell r="I4819">
            <v>18683860677</v>
          </cell>
        </row>
        <row r="4820">
          <cell r="A4820" t="str">
            <v>吉晨盛泰</v>
          </cell>
          <cell r="B4820" t="str">
            <v>螺纹钢</v>
          </cell>
          <cell r="C4820" t="str">
            <v>HRB400EΦ12</v>
          </cell>
          <cell r="D4820" t="str">
            <v>吨</v>
          </cell>
          <cell r="E4820">
            <v>40</v>
          </cell>
          <cell r="F4820">
            <v>45846</v>
          </cell>
          <cell r="G4820" t="str">
            <v>（中铁广州局深圳公司西昭高速9标）四川省凉山彝族自治州西昌市西乡乡三百村</v>
          </cell>
          <cell r="H4820" t="str">
            <v>伍红林</v>
          </cell>
          <cell r="I4820">
            <v>18683860677</v>
          </cell>
        </row>
        <row r="4821">
          <cell r="A4821" t="str">
            <v>吉晨盛泰</v>
          </cell>
          <cell r="B4821" t="str">
            <v>螺纹钢</v>
          </cell>
          <cell r="C4821" t="str">
            <v>HRB400EΦ16</v>
          </cell>
          <cell r="D4821" t="str">
            <v>吨</v>
          </cell>
          <cell r="E4821">
            <v>20</v>
          </cell>
          <cell r="F4821">
            <v>45846</v>
          </cell>
          <cell r="G4821" t="str">
            <v>（中铁广州局深圳公司西昭高速9标）四川省凉山彝族自治州西昌市西乡乡三百村</v>
          </cell>
          <cell r="H4821" t="str">
            <v>伍红林</v>
          </cell>
          <cell r="I4821">
            <v>18683860677</v>
          </cell>
        </row>
        <row r="4822">
          <cell r="A4822" t="str">
            <v>德胜</v>
          </cell>
          <cell r="B4822" t="str">
            <v>螺纹钢</v>
          </cell>
          <cell r="C4822" t="str">
            <v>HRB400E Φ20 12m</v>
          </cell>
          <cell r="D4822" t="str">
            <v>吨</v>
          </cell>
          <cell r="E4822">
            <v>35</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Φ18 9m</v>
          </cell>
          <cell r="D4823" t="str">
            <v>吨</v>
          </cell>
          <cell r="E4823">
            <v>3</v>
          </cell>
          <cell r="F4823">
            <v>45847</v>
          </cell>
          <cell r="G4823" t="str">
            <v>（华西萌海科创农业生态谷）成都市简阳市白金山水库</v>
          </cell>
          <cell r="H4823" t="str">
            <v>石清国</v>
          </cell>
          <cell r="I4823">
            <v>13458642015</v>
          </cell>
        </row>
        <row r="4824">
          <cell r="A4824" t="str">
            <v>润耀</v>
          </cell>
          <cell r="B4824" t="str">
            <v>螺纹钢</v>
          </cell>
          <cell r="C4824" t="str">
            <v>HRB500E Φ22</v>
          </cell>
          <cell r="D4824" t="str">
            <v>吨</v>
          </cell>
          <cell r="E4824">
            <v>10</v>
          </cell>
          <cell r="F4824">
            <v>45847</v>
          </cell>
          <cell r="G4824" t="str">
            <v>（华西萌海科创农业生态谷）成都市简阳市白金山水库</v>
          </cell>
          <cell r="H4824" t="str">
            <v>石清国</v>
          </cell>
          <cell r="I4824">
            <v>13458642015</v>
          </cell>
        </row>
        <row r="4825">
          <cell r="A4825" t="str">
            <v>润耀</v>
          </cell>
          <cell r="B4825" t="str">
            <v>螺纹钢</v>
          </cell>
          <cell r="C4825" t="str">
            <v>HRB500E Φ25</v>
          </cell>
          <cell r="D4825" t="str">
            <v>吨</v>
          </cell>
          <cell r="E4825">
            <v>27</v>
          </cell>
          <cell r="F4825">
            <v>45847</v>
          </cell>
          <cell r="G4825" t="str">
            <v>（华西萌海科创农业生态谷）成都市简阳市白金山水库</v>
          </cell>
          <cell r="H4825" t="str">
            <v>石清国</v>
          </cell>
          <cell r="I4825">
            <v>13458642015</v>
          </cell>
        </row>
        <row r="4826">
          <cell r="A4826" t="str">
            <v>润耀</v>
          </cell>
          <cell r="B4826" t="str">
            <v>螺纹钢</v>
          </cell>
          <cell r="C4826" t="str">
            <v>HRB400EΦ32*12m</v>
          </cell>
          <cell r="D4826" t="str">
            <v>吨</v>
          </cell>
          <cell r="E4826">
            <v>35</v>
          </cell>
          <cell r="F4826">
            <v>45847</v>
          </cell>
          <cell r="G4826" t="str">
            <v>乐山市峨边县沙坪镇中铁一局钢筋加工厂（污水处理厂）</v>
          </cell>
          <cell r="H4826" t="str">
            <v>冯雷</v>
          </cell>
          <cell r="I4826" t="str">
            <v>18700069985</v>
          </cell>
        </row>
        <row r="4827">
          <cell r="A4827" t="str">
            <v>润耀</v>
          </cell>
          <cell r="B4827" t="str">
            <v>螺纹钢</v>
          </cell>
          <cell r="C4827" t="str">
            <v>HRB400E Φ16 9m</v>
          </cell>
          <cell r="D4827" t="str">
            <v>吨</v>
          </cell>
          <cell r="E4827">
            <v>17</v>
          </cell>
          <cell r="F4827">
            <v>45847</v>
          </cell>
          <cell r="G4827" t="str">
            <v>（中铁广州局-资乐高速5标）四川省乐山市井研县希望大道116号</v>
          </cell>
          <cell r="H4827" t="str">
            <v>廖俊杰</v>
          </cell>
          <cell r="I4827">
            <v>15775100965</v>
          </cell>
        </row>
        <row r="4828">
          <cell r="A4828" t="str">
            <v>润耀</v>
          </cell>
          <cell r="B4828" t="str">
            <v>螺纹钢</v>
          </cell>
          <cell r="C4828" t="str">
            <v>HRB400E Φ20 9m</v>
          </cell>
          <cell r="D4828" t="str">
            <v>吨</v>
          </cell>
          <cell r="E4828">
            <v>17</v>
          </cell>
          <cell r="F4828">
            <v>45847</v>
          </cell>
          <cell r="G4828" t="str">
            <v>（中铁广州局-资乐高速5标）四川省乐山市井研县希望大道116号</v>
          </cell>
          <cell r="H4828" t="str">
            <v>廖俊杰</v>
          </cell>
          <cell r="I4828">
            <v>15775100965</v>
          </cell>
        </row>
        <row r="4829">
          <cell r="A4829" t="str">
            <v>润耀</v>
          </cell>
          <cell r="B4829" t="str">
            <v>螺纹钢</v>
          </cell>
          <cell r="C4829" t="str">
            <v>HRB400E Φ25 9m</v>
          </cell>
          <cell r="D4829" t="str">
            <v>吨</v>
          </cell>
          <cell r="E4829">
            <v>35</v>
          </cell>
          <cell r="F4829">
            <v>45847</v>
          </cell>
          <cell r="G4829" t="str">
            <v>（中铁广州局-资乐高速5标）四川省乐山市井研县希望大道116号</v>
          </cell>
          <cell r="H4829" t="str">
            <v>廖俊杰</v>
          </cell>
          <cell r="I4829">
            <v>15775100965</v>
          </cell>
        </row>
        <row r="4830">
          <cell r="A4830" t="str">
            <v>晋邦</v>
          </cell>
          <cell r="B4830" t="str">
            <v>盘螺</v>
          </cell>
          <cell r="C4830" t="str">
            <v>HRB400E Φ8</v>
          </cell>
          <cell r="D4830" t="str">
            <v>吨</v>
          </cell>
          <cell r="E4830">
            <v>3</v>
          </cell>
          <cell r="F4830">
            <v>45847</v>
          </cell>
          <cell r="G4830" t="str">
            <v>（商投建工达州中医药科技园-2工区-2号桥）达州市通川区达州中医药职业学院犀牛大道北段</v>
          </cell>
          <cell r="H4830" t="str">
            <v>李波</v>
          </cell>
          <cell r="I4830">
            <v>18381899787</v>
          </cell>
        </row>
        <row r="4831">
          <cell r="A4831" t="str">
            <v>晋邦</v>
          </cell>
          <cell r="B4831" t="str">
            <v>螺纹钢</v>
          </cell>
          <cell r="C4831" t="str">
            <v>HRB400E Φ14 9m</v>
          </cell>
          <cell r="D4831" t="str">
            <v>吨</v>
          </cell>
          <cell r="E4831">
            <v>16</v>
          </cell>
          <cell r="F4831">
            <v>45847</v>
          </cell>
          <cell r="G4831" t="str">
            <v>（商投建工达州中医药科技园-2工区-2号桥）达州市通川区达州中医药职业学院犀牛大道北段</v>
          </cell>
          <cell r="H4831" t="str">
            <v>李波</v>
          </cell>
          <cell r="I4831">
            <v>18381899787</v>
          </cell>
        </row>
        <row r="4832">
          <cell r="A4832" t="str">
            <v>晋邦</v>
          </cell>
          <cell r="B4832" t="str">
            <v>螺纹钢</v>
          </cell>
          <cell r="C4832" t="str">
            <v>HRB400E Φ18 9m</v>
          </cell>
          <cell r="D4832" t="str">
            <v>吨</v>
          </cell>
          <cell r="E4832">
            <v>8</v>
          </cell>
          <cell r="F4832">
            <v>45847</v>
          </cell>
          <cell r="G4832" t="str">
            <v>（商投建工达州中医药科技园-2工区-2号桥）达州市通川区达州中医药职业学院犀牛大道北段</v>
          </cell>
          <cell r="H4832" t="str">
            <v>李波</v>
          </cell>
          <cell r="I4832">
            <v>18381899787</v>
          </cell>
        </row>
        <row r="4833">
          <cell r="A4833" t="str">
            <v>晋邦</v>
          </cell>
          <cell r="B4833" t="str">
            <v>盘螺</v>
          </cell>
          <cell r="C4833" t="str">
            <v>HRB400E Φ6</v>
          </cell>
          <cell r="D4833" t="str">
            <v>吨</v>
          </cell>
          <cell r="E4833">
            <v>6</v>
          </cell>
          <cell r="F4833">
            <v>45847</v>
          </cell>
          <cell r="G4833" t="str">
            <v>（商投建工达州中医药科技园-4工区-8号楼）达州市通川区达州中医药职业学院犀牛大道北段</v>
          </cell>
          <cell r="H4833" t="str">
            <v>张扬</v>
          </cell>
          <cell r="I4833">
            <v>18381904567</v>
          </cell>
        </row>
        <row r="4834">
          <cell r="A4834" t="str">
            <v>晋邦</v>
          </cell>
          <cell r="B4834" t="str">
            <v>盘螺</v>
          </cell>
          <cell r="C4834" t="str">
            <v>HRB400E Φ8</v>
          </cell>
          <cell r="D4834" t="str">
            <v>吨</v>
          </cell>
          <cell r="E4834">
            <v>21</v>
          </cell>
          <cell r="F4834">
            <v>45847</v>
          </cell>
          <cell r="G4834" t="str">
            <v>（商投建工达州中医药科技园-4工区-8号楼）达州市通川区达州中医药职业学院犀牛大道北段</v>
          </cell>
          <cell r="H4834" t="str">
            <v>张扬</v>
          </cell>
          <cell r="I4834">
            <v>18381904567</v>
          </cell>
        </row>
        <row r="4835">
          <cell r="A4835" t="str">
            <v>晋邦</v>
          </cell>
          <cell r="B4835" t="str">
            <v>盘螺</v>
          </cell>
          <cell r="C4835" t="str">
            <v>HRB400E Φ10</v>
          </cell>
          <cell r="D4835" t="str">
            <v>吨</v>
          </cell>
          <cell r="E4835">
            <v>15</v>
          </cell>
          <cell r="F4835">
            <v>45847</v>
          </cell>
          <cell r="G4835" t="str">
            <v>（商投建工达州中医药科技园-4工区-8号楼）达州市通川区达州中医药职业学院犀牛大道北段</v>
          </cell>
          <cell r="H4835" t="str">
            <v>张扬</v>
          </cell>
          <cell r="I4835">
            <v>18381904567</v>
          </cell>
        </row>
        <row r="4836">
          <cell r="A4836" t="str">
            <v>晋邦</v>
          </cell>
          <cell r="B4836" t="str">
            <v>螺纹钢</v>
          </cell>
          <cell r="C4836" t="str">
            <v>HRB400E Φ14 9m</v>
          </cell>
          <cell r="D4836" t="str">
            <v>吨</v>
          </cell>
          <cell r="E4836">
            <v>3</v>
          </cell>
          <cell r="F4836">
            <v>45847</v>
          </cell>
          <cell r="G4836" t="str">
            <v>（商投建工达州中医药科技园-4工区-2号楼）达州市通川区达州中医药职业学院犀牛大道北段</v>
          </cell>
          <cell r="H4836" t="str">
            <v>张扬</v>
          </cell>
          <cell r="I4836">
            <v>18381904567</v>
          </cell>
        </row>
        <row r="4837">
          <cell r="A4837" t="str">
            <v>泸钢</v>
          </cell>
          <cell r="B4837" t="str">
            <v>盘螺</v>
          </cell>
          <cell r="C4837" t="str">
            <v>HRB400E Φ12</v>
          </cell>
          <cell r="D4837" t="str">
            <v>吨</v>
          </cell>
          <cell r="E4837">
            <v>35</v>
          </cell>
          <cell r="F4837">
            <v>45847</v>
          </cell>
          <cell r="G4837" t="str">
            <v>（自永2标九局西南分公司钢筋棚）四川省自贡市骑龙镇大湾村</v>
          </cell>
          <cell r="H4837" t="str">
            <v>高彦彬</v>
          </cell>
          <cell r="I4837">
            <v>13835906370</v>
          </cell>
        </row>
        <row r="4838">
          <cell r="A4838" t="str">
            <v>润耀</v>
          </cell>
          <cell r="B4838" t="str">
            <v>螺纹钢</v>
          </cell>
          <cell r="C4838" t="str">
            <v>HRB400E Φ16 9m</v>
          </cell>
          <cell r="D4838" t="str">
            <v>吨</v>
          </cell>
          <cell r="E4838">
            <v>5</v>
          </cell>
          <cell r="F4838">
            <v>45847</v>
          </cell>
          <cell r="G4838" t="str">
            <v>(五冶建设扩建艺体中学二期工程)四川省成都市双流区光荣路成都艺体中学南200米</v>
          </cell>
          <cell r="H4838" t="str">
            <v>谢序强</v>
          </cell>
          <cell r="I4838">
            <v>13458588232</v>
          </cell>
        </row>
        <row r="4839">
          <cell r="A4839" t="str">
            <v>润耀</v>
          </cell>
          <cell r="B4839" t="str">
            <v>螺纹钢</v>
          </cell>
          <cell r="C4839" t="str">
            <v>HRB400E Φ18 9m</v>
          </cell>
          <cell r="D4839" t="str">
            <v>吨</v>
          </cell>
          <cell r="E4839">
            <v>25</v>
          </cell>
          <cell r="F4839">
            <v>45847</v>
          </cell>
          <cell r="G4839" t="str">
            <v>(五冶建设扩建艺体中学二期工程)四川省成都市双流区光荣路成都艺体中学南200米</v>
          </cell>
          <cell r="H4839" t="str">
            <v>谢序强</v>
          </cell>
          <cell r="I4839">
            <v>13458588232</v>
          </cell>
        </row>
        <row r="4840">
          <cell r="A4840" t="str">
            <v>润耀</v>
          </cell>
          <cell r="B4840" t="str">
            <v>螺纹钢</v>
          </cell>
          <cell r="C4840" t="str">
            <v>HRB400E Φ20 9m</v>
          </cell>
          <cell r="D4840" t="str">
            <v>吨</v>
          </cell>
          <cell r="E4840">
            <v>5</v>
          </cell>
          <cell r="F4840">
            <v>45847</v>
          </cell>
          <cell r="G4840" t="str">
            <v>(五冶建设扩建艺体中学二期工程)四川省成都市双流区光荣路成都艺体中学南200米</v>
          </cell>
          <cell r="H4840" t="str">
            <v>谢序强</v>
          </cell>
          <cell r="I4840">
            <v>13458588232</v>
          </cell>
        </row>
        <row r="4841">
          <cell r="A4841" t="str">
            <v>泸钢</v>
          </cell>
          <cell r="B4841" t="str">
            <v>高线</v>
          </cell>
          <cell r="C4841" t="str">
            <v>HPB300 Φ12</v>
          </cell>
          <cell r="D4841" t="str">
            <v>吨</v>
          </cell>
          <cell r="E4841">
            <v>18</v>
          </cell>
          <cell r="F4841">
            <v>45848</v>
          </cell>
          <cell r="G4841" t="str">
            <v>（自永1标八局二分公司钢筋棚）四川省自贡市大安区牛佛镇</v>
          </cell>
          <cell r="H4841" t="str">
            <v>王君杰</v>
          </cell>
          <cell r="I4841">
            <v>18919619850</v>
          </cell>
        </row>
        <row r="4842">
          <cell r="A4842" t="str">
            <v>泸钢</v>
          </cell>
          <cell r="B4842" t="str">
            <v>盘螺</v>
          </cell>
          <cell r="C4842" t="str">
            <v>HRB400E Φ10</v>
          </cell>
          <cell r="D4842" t="str">
            <v>吨</v>
          </cell>
          <cell r="E4842">
            <v>17</v>
          </cell>
          <cell r="F4842">
            <v>45848</v>
          </cell>
          <cell r="G4842" t="str">
            <v>（自永1标八局二分公司钢筋棚）四川省自贡市大安区牛佛镇</v>
          </cell>
          <cell r="H4842" t="str">
            <v>王君杰</v>
          </cell>
          <cell r="I4842">
            <v>18919619850</v>
          </cell>
        </row>
        <row r="4843">
          <cell r="A4843" t="str">
            <v>钢固融</v>
          </cell>
          <cell r="B4843" t="str">
            <v>螺纹钢</v>
          </cell>
          <cell r="C4843" t="str">
            <v>HRB500E Φ28×12米</v>
          </cell>
          <cell r="D4843" t="str">
            <v>吨</v>
          </cell>
          <cell r="E4843">
            <v>35</v>
          </cell>
          <cell r="F4843">
            <v>45848</v>
          </cell>
          <cell r="G4843" t="str">
            <v>（自永2标九局西南分公司钢筋棚）四川省自贡市骑龙镇大湾村</v>
          </cell>
          <cell r="H4843" t="str">
            <v>高彦彬</v>
          </cell>
          <cell r="I4843">
            <v>13835906370</v>
          </cell>
        </row>
        <row r="4844">
          <cell r="A4844" t="str">
            <v>吉晨盛泰</v>
          </cell>
          <cell r="B4844" t="str">
            <v>盘螺</v>
          </cell>
          <cell r="C4844" t="str">
            <v>HRB400E Φ10</v>
          </cell>
          <cell r="D4844" t="str">
            <v>吨</v>
          </cell>
          <cell r="E4844">
            <v>60</v>
          </cell>
          <cell r="F4844">
            <v>45848</v>
          </cell>
          <cell r="G4844" t="str">
            <v>（ 中铁一局四公司西昭高速6标3部）昭觉县洒拉地坡乡三分部山里钢筋场</v>
          </cell>
          <cell r="H4844" t="str">
            <v>陈忠</v>
          </cell>
          <cell r="I4844">
            <v>15730783825</v>
          </cell>
        </row>
        <row r="4845">
          <cell r="A4845" t="str">
            <v>吉晨盛泰</v>
          </cell>
          <cell r="B4845" t="str">
            <v>盘螺</v>
          </cell>
          <cell r="C4845" t="str">
            <v>HRB400E Φ12</v>
          </cell>
          <cell r="D4845" t="str">
            <v>吨</v>
          </cell>
          <cell r="E4845">
            <v>200</v>
          </cell>
          <cell r="F4845">
            <v>45848</v>
          </cell>
          <cell r="G4845" t="str">
            <v>（ 中铁一局四公司西昭高速6标3部）昭觉县洒拉地坡乡三分部山里钢筋场</v>
          </cell>
          <cell r="H4845" t="str">
            <v>陈忠</v>
          </cell>
          <cell r="I4845">
            <v>15730783825</v>
          </cell>
        </row>
        <row r="4846">
          <cell r="A4846" t="str">
            <v>吉晨盛泰</v>
          </cell>
          <cell r="B4846" t="str">
            <v>盘螺</v>
          </cell>
          <cell r="C4846" t="str">
            <v>HRB400EФ6</v>
          </cell>
          <cell r="D4846" t="str">
            <v>吨</v>
          </cell>
          <cell r="E4846">
            <v>4.6</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盘螺</v>
          </cell>
          <cell r="C4847" t="str">
            <v>HRB400EФ8</v>
          </cell>
          <cell r="D4847" t="str">
            <v>吨</v>
          </cell>
          <cell r="E4847">
            <v>81.7</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盘螺</v>
          </cell>
          <cell r="C4848" t="str">
            <v>HRB400EФ10</v>
          </cell>
          <cell r="D4848" t="str">
            <v>吨</v>
          </cell>
          <cell r="E4848">
            <v>24.1</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盘螺</v>
          </cell>
          <cell r="C4849" t="str">
            <v>HRB400EФ12</v>
          </cell>
          <cell r="D4849" t="str">
            <v>吨</v>
          </cell>
          <cell r="E4849">
            <v>63.3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HRB400EΦ14</v>
          </cell>
          <cell r="D4850" t="str">
            <v>吨</v>
          </cell>
          <cell r="E4850">
            <v>10.8</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HRB400EΦ16</v>
          </cell>
          <cell r="D4851" t="str">
            <v>吨</v>
          </cell>
          <cell r="E4851">
            <v>10.6</v>
          </cell>
          <cell r="F4851">
            <v>45848</v>
          </cell>
          <cell r="G4851" t="str">
            <v>（中铁一局四公司西昭高速6标4分部）四川省凉山彝族自治州昭觉县6表服务区A、B区</v>
          </cell>
          <cell r="H4851" t="str">
            <v>马占全</v>
          </cell>
          <cell r="I4851">
            <v>18189516465</v>
          </cell>
        </row>
        <row r="4852">
          <cell r="A4852" t="str">
            <v>吉晨盛泰</v>
          </cell>
          <cell r="B4852" t="str">
            <v>螺纹钢</v>
          </cell>
          <cell r="C4852" t="str">
            <v>HRB400EΦ18</v>
          </cell>
          <cell r="D4852" t="str">
            <v>吨</v>
          </cell>
          <cell r="E4852">
            <v>43.3</v>
          </cell>
          <cell r="F4852">
            <v>45848</v>
          </cell>
          <cell r="G4852" t="str">
            <v>（中铁一局四公司西昭高速6标4分部）四川省凉山彝族自治州昭觉县6表服务区A、B区</v>
          </cell>
          <cell r="H4852" t="str">
            <v>马占全</v>
          </cell>
          <cell r="I4852">
            <v>18189516465</v>
          </cell>
        </row>
        <row r="4853">
          <cell r="A4853" t="str">
            <v>吉晨盛泰</v>
          </cell>
          <cell r="B4853" t="str">
            <v>螺纹钢</v>
          </cell>
          <cell r="C4853" t="str">
            <v>HRB400EΦ20</v>
          </cell>
          <cell r="D4853" t="str">
            <v>吨</v>
          </cell>
          <cell r="E4853">
            <v>63.3</v>
          </cell>
          <cell r="F4853">
            <v>45848</v>
          </cell>
          <cell r="G4853" t="str">
            <v>（中铁一局四公司西昭高速6标4分部）四川省凉山彝族自治州昭觉县6表服务区A、B区</v>
          </cell>
          <cell r="H4853" t="str">
            <v>马占全</v>
          </cell>
          <cell r="I4853">
            <v>18189516465</v>
          </cell>
        </row>
        <row r="4854">
          <cell r="A4854" t="str">
            <v>吉晨盛泰</v>
          </cell>
          <cell r="B4854" t="str">
            <v>螺纹钢</v>
          </cell>
          <cell r="C4854" t="str">
            <v>HRB400EΦ22</v>
          </cell>
          <cell r="D4854" t="str">
            <v>吨</v>
          </cell>
          <cell r="E4854">
            <v>9.9</v>
          </cell>
          <cell r="F4854">
            <v>45848</v>
          </cell>
          <cell r="G4854" t="str">
            <v>（中铁一局四公司西昭高速6标4分部）四川省凉山彝族自治州昭觉县6表服务区A、B区</v>
          </cell>
          <cell r="H4854" t="str">
            <v>马占全</v>
          </cell>
          <cell r="I4854">
            <v>18189516465</v>
          </cell>
        </row>
        <row r="4855">
          <cell r="A4855" t="str">
            <v>吉晨盛泰</v>
          </cell>
          <cell r="B4855" t="str">
            <v>螺纹钢</v>
          </cell>
          <cell r="C4855" t="str">
            <v>HRB400EΦ25</v>
          </cell>
          <cell r="D4855" t="str">
            <v>吨</v>
          </cell>
          <cell r="E4855">
            <v>124.3</v>
          </cell>
          <cell r="F4855">
            <v>45848</v>
          </cell>
          <cell r="G4855" t="str">
            <v>（中铁一局四公司西昭高速6标4分部）四川省凉山彝族自治州昭觉县6表服务区A、B区</v>
          </cell>
          <cell r="H4855" t="str">
            <v>马占全</v>
          </cell>
          <cell r="I4855">
            <v>18189516465</v>
          </cell>
        </row>
        <row r="4856">
          <cell r="A4856" t="str">
            <v>吉晨盛泰</v>
          </cell>
          <cell r="B4856" t="str">
            <v>螺纹钢</v>
          </cell>
          <cell r="C4856" t="str">
            <v>HRB400EΦ28</v>
          </cell>
          <cell r="D4856" t="str">
            <v>吨</v>
          </cell>
          <cell r="E4856">
            <v>7</v>
          </cell>
          <cell r="F4856">
            <v>45848</v>
          </cell>
          <cell r="G4856" t="str">
            <v>（中铁一局四公司西昭高速6标4分部）四川省凉山彝族自治州昭觉县6表服务区A、B区</v>
          </cell>
          <cell r="H4856" t="str">
            <v>马占全</v>
          </cell>
          <cell r="I4856">
            <v>18189516465</v>
          </cell>
        </row>
        <row r="4857">
          <cell r="A4857" t="str">
            <v>吉晨盛泰</v>
          </cell>
          <cell r="B4857" t="str">
            <v>螺纹钢</v>
          </cell>
          <cell r="C4857" t="str">
            <v>HRB400E16</v>
          </cell>
          <cell r="D4857" t="str">
            <v>吨</v>
          </cell>
          <cell r="E4857">
            <v>35</v>
          </cell>
          <cell r="F4857">
            <v>45848</v>
          </cell>
          <cell r="G4857" t="str">
            <v>5标二分部十局第七公司四川省凉山州彝族自治州昭觉县</v>
          </cell>
          <cell r="H4857" t="str">
            <v>王浩</v>
          </cell>
          <cell r="I4857">
            <v>18292113429</v>
          </cell>
        </row>
        <row r="4858">
          <cell r="A4858" t="str">
            <v>吉晨盛泰</v>
          </cell>
          <cell r="B4858" t="str">
            <v>螺纹钢</v>
          </cell>
          <cell r="C4858" t="str">
            <v>HRB500E32</v>
          </cell>
          <cell r="D4858" t="str">
            <v>吨</v>
          </cell>
          <cell r="E4858">
            <v>35</v>
          </cell>
          <cell r="F4858">
            <v>45848</v>
          </cell>
          <cell r="G4858" t="str">
            <v>5标二分部十局第七公司四川省凉山州彝族自治州昭觉县</v>
          </cell>
          <cell r="H4858" t="str">
            <v>王浩</v>
          </cell>
          <cell r="I4858">
            <v>18292113429</v>
          </cell>
        </row>
        <row r="4859">
          <cell r="A4859" t="str">
            <v>吉晨盛泰</v>
          </cell>
          <cell r="B4859" t="str">
            <v>高线</v>
          </cell>
          <cell r="C4859" t="str">
            <v>HPB300Φ8</v>
          </cell>
          <cell r="D4859" t="str">
            <v>吨</v>
          </cell>
          <cell r="E4859">
            <v>6</v>
          </cell>
          <cell r="F4859">
            <v>45848</v>
          </cell>
          <cell r="G4859" t="str">
            <v>5标二分部十局第七公司四川省凉山州彝族自治州昭觉县</v>
          </cell>
          <cell r="H4859" t="str">
            <v>王浩</v>
          </cell>
          <cell r="I4859">
            <v>18292113429</v>
          </cell>
        </row>
        <row r="4860">
          <cell r="A4860" t="str">
            <v>吉晨盛泰</v>
          </cell>
          <cell r="B4860" t="str">
            <v>螺纹钢</v>
          </cell>
          <cell r="C4860" t="str">
            <v>HRB400E12</v>
          </cell>
          <cell r="D4860" t="str">
            <v>吨</v>
          </cell>
          <cell r="E4860">
            <v>35</v>
          </cell>
          <cell r="F4860">
            <v>45848</v>
          </cell>
          <cell r="G4860" t="str">
            <v>5标二分部十局第七公司四川省凉山州彝族自治州昭觉县</v>
          </cell>
          <cell r="H4860" t="str">
            <v>王浩</v>
          </cell>
          <cell r="I4860">
            <v>18292113429</v>
          </cell>
        </row>
        <row r="4861">
          <cell r="A4861" t="str">
            <v>吉晨盛泰</v>
          </cell>
          <cell r="B4861" t="str">
            <v>螺纹钢</v>
          </cell>
          <cell r="C4861" t="str">
            <v>HRB400E14</v>
          </cell>
          <cell r="D4861" t="str">
            <v>吨</v>
          </cell>
          <cell r="E4861">
            <v>6</v>
          </cell>
          <cell r="F4861">
            <v>45848</v>
          </cell>
          <cell r="G4861" t="str">
            <v>5标二分部十局第七公司四川省凉山州彝族自治州昭觉县</v>
          </cell>
          <cell r="H4861" t="str">
            <v>王浩</v>
          </cell>
          <cell r="I4861">
            <v>18292113429</v>
          </cell>
        </row>
        <row r="4862">
          <cell r="A4862" t="str">
            <v>吉晨盛泰</v>
          </cell>
          <cell r="B4862" t="str">
            <v>螺纹钢</v>
          </cell>
          <cell r="C4862" t="str">
            <v>HRB400E16</v>
          </cell>
          <cell r="D4862" t="str">
            <v>吨</v>
          </cell>
          <cell r="E4862">
            <v>35</v>
          </cell>
          <cell r="F4862">
            <v>45848</v>
          </cell>
          <cell r="G4862" t="str">
            <v>5标二分部十局第七公司四川省凉山州彝族自治州昭觉县</v>
          </cell>
          <cell r="H4862" t="str">
            <v>王浩</v>
          </cell>
          <cell r="I4862">
            <v>18292113429</v>
          </cell>
        </row>
        <row r="4863">
          <cell r="A4863" t="str">
            <v>晋邦</v>
          </cell>
          <cell r="B4863" t="str">
            <v>盘螺</v>
          </cell>
          <cell r="C4863" t="str">
            <v>HRB400E Φ10</v>
          </cell>
          <cell r="D4863" t="str">
            <v>吨</v>
          </cell>
          <cell r="E4863">
            <v>5</v>
          </cell>
          <cell r="F4863">
            <v>45848</v>
          </cell>
          <cell r="G4863" t="str">
            <v>（十九冶-华电重庆奉节）重庆市奉节县康乐镇七星村</v>
          </cell>
          <cell r="H4863" t="str">
            <v>岑甲乐</v>
          </cell>
          <cell r="I4863">
            <v>17349037782</v>
          </cell>
        </row>
        <row r="4864">
          <cell r="A4864" t="str">
            <v>晋邦</v>
          </cell>
          <cell r="B4864" t="str">
            <v>螺纹钢</v>
          </cell>
          <cell r="C4864" t="str">
            <v>HRB400E Φ12 9m</v>
          </cell>
          <cell r="D4864" t="str">
            <v>吨</v>
          </cell>
          <cell r="E4864">
            <v>5</v>
          </cell>
          <cell r="F4864">
            <v>45848</v>
          </cell>
          <cell r="G4864" t="str">
            <v>（十九冶-华电重庆奉节）重庆市奉节县康乐镇七星村</v>
          </cell>
          <cell r="H4864" t="str">
            <v>岑甲乐</v>
          </cell>
          <cell r="I4864">
            <v>17349037782</v>
          </cell>
        </row>
        <row r="4865">
          <cell r="A4865" t="str">
            <v>晋邦</v>
          </cell>
          <cell r="B4865" t="str">
            <v>螺纹钢</v>
          </cell>
          <cell r="C4865" t="str">
            <v>HRB400E Φ16 9m</v>
          </cell>
          <cell r="D4865" t="str">
            <v>吨</v>
          </cell>
          <cell r="E4865">
            <v>5</v>
          </cell>
          <cell r="F4865">
            <v>45848</v>
          </cell>
          <cell r="G4865" t="str">
            <v>（十九冶-华电重庆奉节）重庆市奉节县康乐镇七星村</v>
          </cell>
          <cell r="H4865" t="str">
            <v>岑甲乐</v>
          </cell>
          <cell r="I4865">
            <v>17349037782</v>
          </cell>
        </row>
        <row r="4866">
          <cell r="A4866" t="str">
            <v>晋邦</v>
          </cell>
          <cell r="B4866" t="str">
            <v>螺纹钢</v>
          </cell>
          <cell r="C4866" t="str">
            <v>HRB400E Φ20 9m</v>
          </cell>
          <cell r="D4866" t="str">
            <v>吨</v>
          </cell>
          <cell r="E4866">
            <v>5</v>
          </cell>
          <cell r="F4866">
            <v>45848</v>
          </cell>
          <cell r="G4866" t="str">
            <v>（十九冶-华电重庆奉节）重庆市奉节县康乐镇七星村</v>
          </cell>
          <cell r="H4866" t="str">
            <v>岑甲乐</v>
          </cell>
          <cell r="I4866">
            <v>17349037782</v>
          </cell>
        </row>
        <row r="4867">
          <cell r="A4867" t="str">
            <v>晋邦</v>
          </cell>
          <cell r="B4867" t="str">
            <v>螺纹钢</v>
          </cell>
          <cell r="C4867" t="str">
            <v>HRB400E Φ25 9m</v>
          </cell>
          <cell r="D4867" t="str">
            <v>吨</v>
          </cell>
          <cell r="E4867">
            <v>12</v>
          </cell>
          <cell r="F4867">
            <v>45848</v>
          </cell>
          <cell r="G4867" t="str">
            <v>（十九冶-华电重庆奉节）重庆市奉节县康乐镇七星村</v>
          </cell>
          <cell r="H4867" t="str">
            <v>岑甲乐</v>
          </cell>
          <cell r="I4867">
            <v>17349037782</v>
          </cell>
        </row>
        <row r="4868">
          <cell r="A4868" t="str">
            <v>晋邦</v>
          </cell>
          <cell r="B4868" t="str">
            <v>螺纹钢</v>
          </cell>
          <cell r="C4868" t="str">
            <v>HRB400E Φ28 9m</v>
          </cell>
          <cell r="D4868" t="str">
            <v>吨</v>
          </cell>
          <cell r="E4868">
            <v>3</v>
          </cell>
          <cell r="F4868">
            <v>45848</v>
          </cell>
          <cell r="G4868" t="str">
            <v>（十九冶-华电重庆奉节）重庆市奉节县康乐镇七星村</v>
          </cell>
          <cell r="H4868" t="str">
            <v>岑甲乐</v>
          </cell>
          <cell r="I4868">
            <v>17349037782</v>
          </cell>
        </row>
        <row r="4869">
          <cell r="A4869" t="str">
            <v>润耀</v>
          </cell>
          <cell r="B4869" t="str">
            <v>螺纹钢</v>
          </cell>
          <cell r="C4869" t="str">
            <v>HRB400EФ22*9mm</v>
          </cell>
          <cell r="D4869" t="str">
            <v>吨</v>
          </cell>
          <cell r="E4869">
            <v>35</v>
          </cell>
          <cell r="F4869">
            <v>45848</v>
          </cell>
          <cell r="G4869" t="str">
            <v>（中铁六局呼和公司康新高速TJ4-2标）四川省甘孜藏族自治州康定市新都桥镇东俄罗三村中建八局搅拌站旁</v>
          </cell>
          <cell r="H4869" t="str">
            <v>王坤</v>
          </cell>
          <cell r="I4869">
            <v>15647490007</v>
          </cell>
        </row>
        <row r="4870">
          <cell r="A4870" t="str">
            <v>润耀</v>
          </cell>
          <cell r="B4870" t="str">
            <v>螺纹钢</v>
          </cell>
          <cell r="C4870" t="str">
            <v>HRB400EФ28*9mm</v>
          </cell>
          <cell r="D4870" t="str">
            <v>吨</v>
          </cell>
          <cell r="E4870">
            <v>35</v>
          </cell>
          <cell r="F4870">
            <v>45848</v>
          </cell>
          <cell r="G4870" t="str">
            <v>（中铁六局呼和公司康新高速TJ4-2标）四川省甘孜藏族自治州康定市新都桥镇东俄罗三村中建八局搅拌站旁</v>
          </cell>
          <cell r="H4870" t="str">
            <v>王坤</v>
          </cell>
          <cell r="I4870">
            <v>15647490007</v>
          </cell>
        </row>
        <row r="4871">
          <cell r="A4871" t="str">
            <v>润耀</v>
          </cell>
          <cell r="B4871" t="str">
            <v>盘螺</v>
          </cell>
          <cell r="C4871" t="str">
            <v>HRB400EФ8</v>
          </cell>
          <cell r="D4871" t="str">
            <v>吨</v>
          </cell>
          <cell r="E4871">
            <v>11</v>
          </cell>
          <cell r="F4871">
            <v>45848</v>
          </cell>
          <cell r="G4871" t="str">
            <v>（中核中原-温江光明苑三期项目）四川省成都市温江区金马街道光明苑三期项目</v>
          </cell>
          <cell r="H4871" t="str">
            <v>王生斌</v>
          </cell>
          <cell r="I4871">
            <v>15228858118</v>
          </cell>
        </row>
        <row r="4872">
          <cell r="A4872" t="str">
            <v>润耀</v>
          </cell>
          <cell r="B4872" t="str">
            <v>螺纹钢</v>
          </cell>
          <cell r="C4872" t="str">
            <v>HRB400EФ14*12m</v>
          </cell>
          <cell r="D4872" t="str">
            <v>吨</v>
          </cell>
          <cell r="E4872">
            <v>16</v>
          </cell>
          <cell r="F4872">
            <v>45848</v>
          </cell>
          <cell r="G4872" t="str">
            <v>（中核中原-温江光明苑三期项目）四川省成都市温江区金马街道光明苑三期项目</v>
          </cell>
          <cell r="H4872" t="str">
            <v>王生斌</v>
          </cell>
          <cell r="I4872">
            <v>15228858118</v>
          </cell>
        </row>
        <row r="4873">
          <cell r="A4873" t="str">
            <v>润耀</v>
          </cell>
          <cell r="B4873" t="str">
            <v>螺纹钢</v>
          </cell>
          <cell r="C4873" t="str">
            <v>HRB400EФ22*9m</v>
          </cell>
          <cell r="D4873" t="str">
            <v>吨</v>
          </cell>
          <cell r="E4873">
            <v>10</v>
          </cell>
          <cell r="F4873">
            <v>45848</v>
          </cell>
          <cell r="G4873" t="str">
            <v>（中核中原-温江光明苑三期项目）四川省成都市温江区金马街道光明苑三期项目</v>
          </cell>
          <cell r="H4873" t="str">
            <v>王生斌</v>
          </cell>
          <cell r="I4873">
            <v>15228858118</v>
          </cell>
        </row>
        <row r="4874">
          <cell r="A4874" t="str">
            <v>润耀</v>
          </cell>
          <cell r="B4874" t="str">
            <v>螺纹钢</v>
          </cell>
          <cell r="C4874" t="str">
            <v>HRB400E Φ12 9m</v>
          </cell>
          <cell r="D4874" t="str">
            <v>吨</v>
          </cell>
          <cell r="E4874">
            <v>3</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润耀</v>
          </cell>
          <cell r="B4875" t="str">
            <v>螺纹钢</v>
          </cell>
          <cell r="C4875" t="str">
            <v>HRB400E Φ14 9m</v>
          </cell>
          <cell r="D4875" t="str">
            <v>吨</v>
          </cell>
          <cell r="E4875">
            <v>7</v>
          </cell>
          <cell r="F4875">
            <v>45848</v>
          </cell>
          <cell r="G4875" t="str">
            <v>(五冶钢构宜宾南溪区项目土建4标)四川省宜宾市高县高县庆符镇鹅卵新农村高县广久大道(庆符厂房项目)</v>
          </cell>
          <cell r="H4875" t="str">
            <v>张朝亮</v>
          </cell>
          <cell r="I4875">
            <v>15228205853</v>
          </cell>
        </row>
        <row r="4876">
          <cell r="A4876" t="str">
            <v>润耀</v>
          </cell>
          <cell r="B4876" t="str">
            <v>螺纹钢</v>
          </cell>
          <cell r="C4876" t="str">
            <v>HRB400E Φ16 9m</v>
          </cell>
          <cell r="D4876" t="str">
            <v>吨</v>
          </cell>
          <cell r="E4876">
            <v>6</v>
          </cell>
          <cell r="F4876">
            <v>45848</v>
          </cell>
          <cell r="G4876" t="str">
            <v>(五冶钢构宜宾南溪区项目土建4标)四川省宜宾市高县高县庆符镇鹅卵新农村高县广久大道(庆符厂房项目)</v>
          </cell>
          <cell r="H4876" t="str">
            <v>张朝亮</v>
          </cell>
          <cell r="I4876">
            <v>15228205853</v>
          </cell>
        </row>
        <row r="4877">
          <cell r="A4877" t="str">
            <v>润耀</v>
          </cell>
          <cell r="B4877" t="str">
            <v>螺纹钢</v>
          </cell>
          <cell r="C4877" t="str">
            <v>HRB400E Φ18 9m</v>
          </cell>
          <cell r="D4877" t="str">
            <v>吨</v>
          </cell>
          <cell r="E4877">
            <v>4</v>
          </cell>
          <cell r="F4877">
            <v>45848</v>
          </cell>
          <cell r="G4877" t="str">
            <v>(五冶钢构宜宾南溪区项目土建4标)四川省宜宾市高县高县庆符镇鹅卵新农村高县广久大道(庆符厂房项目)</v>
          </cell>
          <cell r="H4877" t="str">
            <v>张朝亮</v>
          </cell>
          <cell r="I4877">
            <v>15228205853</v>
          </cell>
        </row>
        <row r="4878">
          <cell r="A4878" t="str">
            <v>润耀</v>
          </cell>
          <cell r="B4878" t="str">
            <v>螺纹钢</v>
          </cell>
          <cell r="C4878" t="str">
            <v>HRB400E Φ20 9m</v>
          </cell>
          <cell r="D4878" t="str">
            <v>吨</v>
          </cell>
          <cell r="E4878">
            <v>6</v>
          </cell>
          <cell r="F4878">
            <v>45848</v>
          </cell>
          <cell r="G4878" t="str">
            <v>(五冶钢构宜宾南溪区项目土建4标)四川省宜宾市高县高县庆符镇鹅卵新农村高县广久大道(庆符厂房项目)</v>
          </cell>
          <cell r="H4878" t="str">
            <v>张朝亮</v>
          </cell>
          <cell r="I4878">
            <v>15228205853</v>
          </cell>
        </row>
        <row r="4879">
          <cell r="A4879" t="str">
            <v>润耀</v>
          </cell>
          <cell r="B4879" t="str">
            <v>螺纹钢</v>
          </cell>
          <cell r="C4879" t="str">
            <v>HRB400E Φ22 9m</v>
          </cell>
          <cell r="D4879" t="str">
            <v>吨</v>
          </cell>
          <cell r="E4879">
            <v>4</v>
          </cell>
          <cell r="F4879">
            <v>45848</v>
          </cell>
          <cell r="G4879" t="str">
            <v>(五冶钢构宜宾南溪区项目土建4标)四川省宜宾市高县高县庆符镇鹅卵新农村高县广久大道(庆符厂房项目)</v>
          </cell>
          <cell r="H4879" t="str">
            <v>张朝亮</v>
          </cell>
          <cell r="I4879">
            <v>15228205853</v>
          </cell>
        </row>
        <row r="4880">
          <cell r="A4880" t="str">
            <v>润耀</v>
          </cell>
          <cell r="B4880" t="str">
            <v>螺纹钢</v>
          </cell>
          <cell r="C4880" t="str">
            <v>HRB400E Φ25 9m</v>
          </cell>
          <cell r="D4880" t="str">
            <v>吨</v>
          </cell>
          <cell r="E4880">
            <v>75</v>
          </cell>
          <cell r="F4880">
            <v>45848</v>
          </cell>
          <cell r="G4880" t="str">
            <v>(五冶钢构宜宾南溪区项目土建4标)四川省宜宾市高县高县庆符镇鹅卵新农村高县广久大道(庆符厂房项目)</v>
          </cell>
          <cell r="H4880" t="str">
            <v>张朝亮</v>
          </cell>
          <cell r="I4880">
            <v>15228205853</v>
          </cell>
        </row>
        <row r="4881">
          <cell r="A4881" t="str">
            <v>钢固融</v>
          </cell>
          <cell r="B4881" t="str">
            <v>盘螺</v>
          </cell>
          <cell r="C4881" t="str">
            <v>HRB400E Φ8</v>
          </cell>
          <cell r="D4881" t="str">
            <v>吨</v>
          </cell>
          <cell r="E4881">
            <v>4</v>
          </cell>
          <cell r="F4881">
            <v>45849</v>
          </cell>
          <cell r="G4881" t="str">
            <v>（中核华兴-峨眉山项目）四川省乐山市峨眉山市双福镇梓橦庙红华五期中核华兴工地</v>
          </cell>
          <cell r="H4881" t="str">
            <v>李汉军</v>
          </cell>
          <cell r="I4881" t="str">
            <v>18691249091</v>
          </cell>
        </row>
        <row r="4882">
          <cell r="A4882" t="str">
            <v>钢固融</v>
          </cell>
          <cell r="B4882" t="str">
            <v>高线</v>
          </cell>
          <cell r="C4882" t="str">
            <v>HPB300 6</v>
          </cell>
          <cell r="D4882" t="str">
            <v>吨</v>
          </cell>
          <cell r="E4882">
            <v>30</v>
          </cell>
          <cell r="F4882">
            <v>45849</v>
          </cell>
          <cell r="G4882" t="str">
            <v>（中核华兴-峨眉山项目）四川省乐山市峨眉山市双福镇梓橦庙红华五期中核华兴工地</v>
          </cell>
          <cell r="H4882" t="str">
            <v>李汉军</v>
          </cell>
          <cell r="I4882" t="str">
            <v>18691249091</v>
          </cell>
        </row>
        <row r="4883">
          <cell r="A4883" t="str">
            <v>润耀</v>
          </cell>
          <cell r="B4883" t="str">
            <v>螺纹钢</v>
          </cell>
          <cell r="C4883" t="str">
            <v>HRB400EФ14*9m</v>
          </cell>
          <cell r="D4883" t="str">
            <v>吨</v>
          </cell>
          <cell r="E4883">
            <v>10</v>
          </cell>
          <cell r="F4883">
            <v>45849</v>
          </cell>
          <cell r="G4883" t="str">
            <v>（中核中原-温江光明苑三期项目）四川省成都市温江区金马街道光明苑三期项目</v>
          </cell>
          <cell r="H4883" t="str">
            <v>王生斌</v>
          </cell>
          <cell r="I4883">
            <v>15228858118</v>
          </cell>
        </row>
        <row r="4884">
          <cell r="A4884" t="str">
            <v>润耀</v>
          </cell>
          <cell r="B4884" t="str">
            <v>螺纹钢</v>
          </cell>
          <cell r="C4884" t="str">
            <v>HRB400EФ16*9m</v>
          </cell>
          <cell r="D4884" t="str">
            <v>吨</v>
          </cell>
          <cell r="E4884">
            <v>16</v>
          </cell>
          <cell r="F4884">
            <v>45849</v>
          </cell>
          <cell r="G4884" t="str">
            <v>（中核中原-温江光明苑三期项目）四川省成都市温江区金马街道光明苑三期项目</v>
          </cell>
          <cell r="H4884" t="str">
            <v>王生斌</v>
          </cell>
          <cell r="I4884">
            <v>15228858118</v>
          </cell>
        </row>
        <row r="4885">
          <cell r="A4885" t="str">
            <v>润耀</v>
          </cell>
          <cell r="B4885" t="str">
            <v>螺纹钢</v>
          </cell>
          <cell r="C4885" t="str">
            <v>HRB400EФ18*9m</v>
          </cell>
          <cell r="D4885" t="str">
            <v>吨</v>
          </cell>
          <cell r="E4885">
            <v>4</v>
          </cell>
          <cell r="F4885">
            <v>45849</v>
          </cell>
          <cell r="G4885" t="str">
            <v>（中核中原-温江光明苑三期项目）四川省成都市温江区金马街道光明苑三期项目</v>
          </cell>
          <cell r="H4885" t="str">
            <v>王生斌</v>
          </cell>
          <cell r="I4885">
            <v>15228858118</v>
          </cell>
        </row>
        <row r="4886">
          <cell r="A4886" t="str">
            <v>润耀</v>
          </cell>
          <cell r="B4886" t="str">
            <v>螺纹钢</v>
          </cell>
          <cell r="C4886" t="str">
            <v>HRB400EФ16*12m</v>
          </cell>
          <cell r="D4886" t="str">
            <v>吨</v>
          </cell>
          <cell r="E4886">
            <v>16</v>
          </cell>
          <cell r="F4886">
            <v>45849</v>
          </cell>
          <cell r="G4886" t="str">
            <v>（中核中原-温江光明苑三期项目）四川省成都市温江区金马街道光明苑三期项目</v>
          </cell>
          <cell r="H4886" t="str">
            <v>王生斌</v>
          </cell>
          <cell r="I4886">
            <v>15228858118</v>
          </cell>
        </row>
        <row r="4887">
          <cell r="A4887" t="str">
            <v>润耀</v>
          </cell>
          <cell r="B4887" t="str">
            <v>螺纹钢</v>
          </cell>
          <cell r="C4887" t="str">
            <v>HRB400EФ22*12m</v>
          </cell>
          <cell r="D4887" t="str">
            <v>吨</v>
          </cell>
          <cell r="E4887">
            <v>30</v>
          </cell>
          <cell r="F4887">
            <v>45849</v>
          </cell>
          <cell r="G4887" t="str">
            <v>（中核中原-温江光明苑三期项目）四川省成都市温江区金马街道光明苑三期项目</v>
          </cell>
          <cell r="H4887" t="str">
            <v>王生斌</v>
          </cell>
          <cell r="I4887">
            <v>15228858118</v>
          </cell>
        </row>
        <row r="4888">
          <cell r="A4888" t="str">
            <v>润耀</v>
          </cell>
          <cell r="B4888" t="str">
            <v>螺纹钢</v>
          </cell>
          <cell r="C4888" t="str">
            <v>HRB400EФ22*9m</v>
          </cell>
          <cell r="D4888" t="str">
            <v>吨</v>
          </cell>
          <cell r="E4888">
            <v>30</v>
          </cell>
          <cell r="F4888">
            <v>45849</v>
          </cell>
          <cell r="G4888" t="str">
            <v>（中核中原-温江光明苑三期项目）四川省成都市温江区金马街道光明苑三期项目</v>
          </cell>
          <cell r="H4888" t="str">
            <v>王生斌</v>
          </cell>
          <cell r="I4888">
            <v>15228858118</v>
          </cell>
        </row>
        <row r="4889">
          <cell r="A4889" t="str">
            <v>润耀</v>
          </cell>
          <cell r="B4889" t="str">
            <v>螺纹钢</v>
          </cell>
          <cell r="C4889" t="str">
            <v>HRB400EФ16*9m</v>
          </cell>
          <cell r="D4889" t="str">
            <v>吨</v>
          </cell>
          <cell r="E4889">
            <v>3</v>
          </cell>
          <cell r="F4889">
            <v>45849</v>
          </cell>
          <cell r="G4889" t="str">
            <v>（中铁九桥康新高速TJ1-3标）四川省甘孜州康定市折多塘村车管所旁（使用德胜、威钢、成实）</v>
          </cell>
          <cell r="H4889" t="str">
            <v>王营光</v>
          </cell>
          <cell r="I4889">
            <v>13479287250</v>
          </cell>
        </row>
        <row r="4890">
          <cell r="A4890" t="str">
            <v>润耀</v>
          </cell>
          <cell r="B4890" t="str">
            <v>螺纹钢</v>
          </cell>
          <cell r="C4890" t="str">
            <v>HRB400EФ20*9m</v>
          </cell>
          <cell r="D4890" t="str">
            <v>吨</v>
          </cell>
          <cell r="E4890">
            <v>5</v>
          </cell>
          <cell r="F4890">
            <v>45849</v>
          </cell>
          <cell r="G4890" t="str">
            <v>（中铁九桥康新高速TJ1-3标）四川省甘孜州康定市折多塘村车管所旁（使用德胜、威钢、成实）</v>
          </cell>
          <cell r="H4890" t="str">
            <v>王营光</v>
          </cell>
          <cell r="I4890">
            <v>13479287250</v>
          </cell>
        </row>
        <row r="4891">
          <cell r="A4891" t="str">
            <v>润耀</v>
          </cell>
          <cell r="B4891" t="str">
            <v>螺纹钢</v>
          </cell>
          <cell r="C4891" t="str">
            <v>HRB400EФ25*12m</v>
          </cell>
          <cell r="D4891" t="str">
            <v>吨</v>
          </cell>
          <cell r="E4891">
            <v>17</v>
          </cell>
          <cell r="F4891">
            <v>45849</v>
          </cell>
          <cell r="G4891" t="str">
            <v>（中铁九桥康新高速TJ1-3标）四川省甘孜州康定市折多塘村车管所旁（使用德胜、威钢、成实）</v>
          </cell>
          <cell r="H4891" t="str">
            <v>王营光</v>
          </cell>
          <cell r="I4891">
            <v>13479287250</v>
          </cell>
        </row>
        <row r="4892">
          <cell r="A4892" t="str">
            <v>润耀</v>
          </cell>
          <cell r="B4892" t="str">
            <v>螺纹钢</v>
          </cell>
          <cell r="C4892" t="str">
            <v>HRB400EФ28*12m</v>
          </cell>
          <cell r="D4892" t="str">
            <v>吨</v>
          </cell>
          <cell r="E4892">
            <v>43</v>
          </cell>
          <cell r="F4892">
            <v>45849</v>
          </cell>
          <cell r="G4892" t="str">
            <v>（中铁九桥康新高速TJ1-3标）四川省甘孜州康定市折多塘村车管所旁（使用德胜、威钢、成实）</v>
          </cell>
          <cell r="H4892" t="str">
            <v>王营光</v>
          </cell>
          <cell r="I4892">
            <v>13479287250</v>
          </cell>
        </row>
        <row r="4893">
          <cell r="A4893" t="str">
            <v>润耀</v>
          </cell>
          <cell r="B4893" t="str">
            <v>螺纹钢</v>
          </cell>
          <cell r="C4893" t="str">
            <v>HRB500E Φ28 12m</v>
          </cell>
          <cell r="D4893" t="str">
            <v>吨</v>
          </cell>
          <cell r="E4893">
            <v>90</v>
          </cell>
          <cell r="F4893">
            <v>45849</v>
          </cell>
          <cell r="G4893" t="str">
            <v>（中铁广州局-资乐高速5标）四川省眉山市东坡区多悦镇挖治田</v>
          </cell>
          <cell r="H4893" t="str">
            <v>廖俊杰</v>
          </cell>
          <cell r="I4893">
            <v>15775100965</v>
          </cell>
        </row>
        <row r="4894">
          <cell r="A4894" t="str">
            <v>润耀</v>
          </cell>
          <cell r="B4894" t="str">
            <v>螺纹钢</v>
          </cell>
          <cell r="C4894" t="str">
            <v>HRB400E Φ25 12m</v>
          </cell>
          <cell r="D4894" t="str">
            <v>吨</v>
          </cell>
          <cell r="E4894">
            <v>15</v>
          </cell>
          <cell r="F4894">
            <v>45849</v>
          </cell>
          <cell r="G4894" t="str">
            <v>（中铁广州局-资乐高速5标）四川省眉山市东坡区多悦镇挖治田</v>
          </cell>
          <cell r="H4894" t="str">
            <v>廖俊杰</v>
          </cell>
          <cell r="I4894">
            <v>15775100965</v>
          </cell>
        </row>
        <row r="4895">
          <cell r="A4895" t="str">
            <v>达钢</v>
          </cell>
          <cell r="B4895" t="str">
            <v>螺纹钢</v>
          </cell>
          <cell r="C4895" t="str">
            <v>HRB500E Φ25</v>
          </cell>
          <cell r="D4895" t="str">
            <v>吨</v>
          </cell>
          <cell r="E4895">
            <v>35</v>
          </cell>
          <cell r="F4895">
            <v>45849</v>
          </cell>
          <cell r="G4895" t="str">
            <v>（四川商建-射洪城乡一体化项目）遂宁市射洪市忠新幼儿园北侧约220米新溪小区</v>
          </cell>
          <cell r="H4895" t="str">
            <v>柏子刚</v>
          </cell>
          <cell r="I4895">
            <v>15692885305</v>
          </cell>
        </row>
        <row r="4896">
          <cell r="A4896" t="str">
            <v>达钢</v>
          </cell>
          <cell r="B4896" t="str">
            <v>高线</v>
          </cell>
          <cell r="C4896" t="str">
            <v>HPB300 Φ6</v>
          </cell>
          <cell r="D4896" t="str">
            <v>吨</v>
          </cell>
          <cell r="E4896">
            <v>5</v>
          </cell>
          <cell r="F4896">
            <v>45849</v>
          </cell>
          <cell r="G4896" t="str">
            <v>(武汉电气化局成达万高铁强电项目-渠县)四川省达州市渠县渠北镇雷家湾渠县北站旁</v>
          </cell>
          <cell r="H4896" t="str">
            <v>刘频</v>
          </cell>
          <cell r="I4896">
            <v>18779627939</v>
          </cell>
        </row>
        <row r="4897">
          <cell r="A4897" t="str">
            <v>达钢</v>
          </cell>
          <cell r="B4897" t="str">
            <v>螺纹钢</v>
          </cell>
          <cell r="C4897" t="str">
            <v>HRB400E Φ12 9m</v>
          </cell>
          <cell r="D4897" t="str">
            <v>吨</v>
          </cell>
          <cell r="E4897">
            <v>23</v>
          </cell>
          <cell r="F4897">
            <v>45849</v>
          </cell>
          <cell r="G4897" t="str">
            <v>(武汉电气化局成达万高铁强电项目-渠县)四川省达州市渠县渠北镇雷家湾渠县北站旁</v>
          </cell>
          <cell r="H4897" t="str">
            <v>刘频</v>
          </cell>
          <cell r="I4897">
            <v>18779627939</v>
          </cell>
        </row>
        <row r="4898">
          <cell r="A4898" t="str">
            <v>达钢</v>
          </cell>
          <cell r="B4898" t="str">
            <v>螺纹钢</v>
          </cell>
          <cell r="C4898" t="str">
            <v>HRB400E Φ25 9m</v>
          </cell>
          <cell r="D4898" t="str">
            <v>吨</v>
          </cell>
          <cell r="E4898">
            <v>38</v>
          </cell>
          <cell r="F4898">
            <v>45849</v>
          </cell>
          <cell r="G4898" t="str">
            <v>(武汉电气化局成达万高铁强电项目-渠县)四川省达州市渠县渠北镇雷家湾渠县北站旁</v>
          </cell>
          <cell r="H4898" t="str">
            <v>刘频</v>
          </cell>
          <cell r="I4898">
            <v>18779627939</v>
          </cell>
        </row>
        <row r="4899">
          <cell r="A4899" t="str">
            <v>晋邦</v>
          </cell>
          <cell r="B4899" t="str">
            <v>盘螺</v>
          </cell>
          <cell r="C4899" t="str">
            <v>HRB400E Φ6</v>
          </cell>
          <cell r="D4899" t="str">
            <v>吨</v>
          </cell>
          <cell r="E4899">
            <v>6</v>
          </cell>
          <cell r="F4899">
            <v>45849</v>
          </cell>
          <cell r="G4899" t="str">
            <v>（商投建工达州中医药科技园-1工区）达州市通川区达州中医药职业学院犀牛大道北段</v>
          </cell>
          <cell r="H4899" t="str">
            <v>程黄刚</v>
          </cell>
          <cell r="I4899">
            <v>15108211617</v>
          </cell>
        </row>
        <row r="4900">
          <cell r="A4900" t="str">
            <v>晋邦</v>
          </cell>
          <cell r="B4900" t="str">
            <v>盘螺</v>
          </cell>
          <cell r="C4900" t="str">
            <v>HRB400E Φ8</v>
          </cell>
          <cell r="D4900" t="str">
            <v>吨</v>
          </cell>
          <cell r="E4900">
            <v>15</v>
          </cell>
          <cell r="F4900">
            <v>45849</v>
          </cell>
          <cell r="G4900" t="str">
            <v>（商投建工达州中医药科技园-1工区）达州市通川区达州中医药职业学院犀牛大道北段</v>
          </cell>
          <cell r="H4900" t="str">
            <v>程黄刚</v>
          </cell>
          <cell r="I4900">
            <v>15108211617</v>
          </cell>
        </row>
        <row r="4901">
          <cell r="A4901" t="str">
            <v>晋邦</v>
          </cell>
          <cell r="B4901" t="str">
            <v>盘螺</v>
          </cell>
          <cell r="C4901" t="str">
            <v>HRB400E Φ10</v>
          </cell>
          <cell r="D4901" t="str">
            <v>吨</v>
          </cell>
          <cell r="E4901">
            <v>24</v>
          </cell>
          <cell r="F4901">
            <v>45849</v>
          </cell>
          <cell r="G4901" t="str">
            <v>（商投建工达州中医药科技园-1工区）达州市通川区达州中医药职业学院犀牛大道北段</v>
          </cell>
          <cell r="H4901" t="str">
            <v>程黄刚</v>
          </cell>
          <cell r="I4901">
            <v>15108211617</v>
          </cell>
        </row>
        <row r="4902">
          <cell r="A4902" t="str">
            <v>晋邦</v>
          </cell>
          <cell r="B4902" t="str">
            <v>螺纹钢</v>
          </cell>
          <cell r="C4902" t="str">
            <v>HRB400E Φ12 9m</v>
          </cell>
          <cell r="D4902" t="str">
            <v>吨</v>
          </cell>
          <cell r="E4902">
            <v>9</v>
          </cell>
          <cell r="F4902">
            <v>45849</v>
          </cell>
          <cell r="G4902" t="str">
            <v>（商投建工达州中医药科技园-1工区）达州市通川区达州中医药职业学院犀牛大道北段</v>
          </cell>
          <cell r="H4902" t="str">
            <v>程黄刚</v>
          </cell>
          <cell r="I4902">
            <v>15108211617</v>
          </cell>
        </row>
        <row r="4903">
          <cell r="A4903" t="str">
            <v>德胜</v>
          </cell>
          <cell r="B4903" t="str">
            <v>螺纹钢</v>
          </cell>
          <cell r="C4903" t="str">
            <v>HRB400E Φ20×9米</v>
          </cell>
          <cell r="D4903" t="str">
            <v>吨</v>
          </cell>
          <cell r="E4903">
            <v>35</v>
          </cell>
          <cell r="F4903">
            <v>45849</v>
          </cell>
          <cell r="G4903" t="str">
            <v>（自永2标九局西南分公司钢筋棚）四川省自贡市骑龙镇大湾村</v>
          </cell>
          <cell r="H4903" t="str">
            <v>高彦彬</v>
          </cell>
          <cell r="I4903">
            <v>13835906370</v>
          </cell>
        </row>
        <row r="4904">
          <cell r="A4904" t="str">
            <v>德胜</v>
          </cell>
          <cell r="B4904" t="str">
            <v>螺纹钢</v>
          </cell>
          <cell r="C4904" t="str">
            <v>HRB400E Φ25×9米</v>
          </cell>
          <cell r="D4904" t="str">
            <v>吨</v>
          </cell>
          <cell r="E4904">
            <v>35</v>
          </cell>
          <cell r="F4904">
            <v>45849</v>
          </cell>
          <cell r="G4904" t="str">
            <v>（自永2标九局西南分公司钢筋棚）四川省自贡市骑龙镇大湾村</v>
          </cell>
          <cell r="H4904" t="str">
            <v>高彦彬</v>
          </cell>
          <cell r="I4904">
            <v>13835906370</v>
          </cell>
        </row>
        <row r="4905">
          <cell r="A4905" t="str">
            <v>德胜</v>
          </cell>
          <cell r="B4905" t="str">
            <v>螺纹钢</v>
          </cell>
          <cell r="C4905" t="str">
            <v>HRB400E Φ25×12米</v>
          </cell>
          <cell r="D4905" t="str">
            <v>吨</v>
          </cell>
          <cell r="E4905">
            <v>35</v>
          </cell>
          <cell r="F4905">
            <v>45849</v>
          </cell>
          <cell r="G4905" t="str">
            <v>（自永2标九局西南分公司钢筋棚）四川省自贡市骑龙镇大湾村</v>
          </cell>
          <cell r="H4905" t="str">
            <v>高彦彬</v>
          </cell>
          <cell r="I4905">
            <v>13835906370</v>
          </cell>
        </row>
        <row r="4906">
          <cell r="A4906" t="str">
            <v>德胜</v>
          </cell>
          <cell r="B4906" t="str">
            <v>螺纹钢</v>
          </cell>
          <cell r="C4906" t="str">
            <v>HRB400E Φ32×9米</v>
          </cell>
          <cell r="D4906" t="str">
            <v>吨</v>
          </cell>
          <cell r="E4906">
            <v>105</v>
          </cell>
          <cell r="F4906">
            <v>45849</v>
          </cell>
          <cell r="G4906" t="str">
            <v>（自永1标八局二分公司钢筋棚）四川省自贡市大安区牛佛镇</v>
          </cell>
          <cell r="H4906" t="str">
            <v>王君杰</v>
          </cell>
          <cell r="I4906">
            <v>18919619850</v>
          </cell>
        </row>
        <row r="4907">
          <cell r="A4907" t="str">
            <v>德胜</v>
          </cell>
          <cell r="B4907" t="str">
            <v>螺纹钢</v>
          </cell>
          <cell r="C4907" t="str">
            <v>HRB500E Φ28×9米</v>
          </cell>
          <cell r="D4907" t="str">
            <v>吨</v>
          </cell>
          <cell r="E4907">
            <v>35</v>
          </cell>
          <cell r="F4907">
            <v>45849</v>
          </cell>
          <cell r="G4907" t="str">
            <v>（自永1标八局二分公司钢筋棚）四川省自贡市大安区牛佛镇</v>
          </cell>
          <cell r="H4907" t="str">
            <v>王君杰</v>
          </cell>
          <cell r="I4907">
            <v>18919619850</v>
          </cell>
        </row>
        <row r="4908">
          <cell r="A4908" t="str">
            <v>钢固融</v>
          </cell>
          <cell r="B4908" t="str">
            <v>螺纹钢</v>
          </cell>
          <cell r="C4908" t="str">
            <v>HRB500E Φ28×12米</v>
          </cell>
          <cell r="D4908" t="str">
            <v>吨</v>
          </cell>
          <cell r="E4908">
            <v>70</v>
          </cell>
          <cell r="F4908">
            <v>45849</v>
          </cell>
          <cell r="G4908" t="str">
            <v>（自永2标九局西南分公司钢筋棚）四川省自贡市骑龙镇大湾村</v>
          </cell>
          <cell r="H4908" t="str">
            <v>高彦彬</v>
          </cell>
          <cell r="I4908">
            <v>13835906370</v>
          </cell>
        </row>
        <row r="4909">
          <cell r="A4909" t="str">
            <v>润耀</v>
          </cell>
          <cell r="B4909" t="str">
            <v>螺纹钢</v>
          </cell>
          <cell r="C4909" t="str">
            <v>HRB400E Φ25 9m</v>
          </cell>
          <cell r="D4909" t="str">
            <v>吨</v>
          </cell>
          <cell r="E4909">
            <v>35</v>
          </cell>
          <cell r="F4909">
            <v>45849</v>
          </cell>
          <cell r="G4909" t="str">
            <v>（中铁二局-成渝扩容4标）四川省成都市简阳市杨家镇桐子湾村二局拌合站</v>
          </cell>
          <cell r="H4909" t="str">
            <v>陈钢</v>
          </cell>
          <cell r="I4909">
            <v>13018165813</v>
          </cell>
        </row>
        <row r="4910">
          <cell r="A4910" t="str">
            <v>泸钢</v>
          </cell>
          <cell r="B4910" t="str">
            <v>盘螺</v>
          </cell>
          <cell r="C4910" t="str">
            <v>HRB400E Φ8</v>
          </cell>
          <cell r="D4910" t="str">
            <v>吨</v>
          </cell>
          <cell r="E4910">
            <v>20</v>
          </cell>
          <cell r="F4910">
            <v>45849</v>
          </cell>
          <cell r="G4910" t="str">
            <v>(五冶钢构宜宾南溪区项目土建4标)四川省宜宾市高县高县庆符镇鹅卵新农村高县广久大道(庆符厂房项目)</v>
          </cell>
          <cell r="H4910" t="str">
            <v>张朝亮</v>
          </cell>
          <cell r="I4910">
            <v>15228205853</v>
          </cell>
        </row>
        <row r="4911">
          <cell r="A4911" t="str">
            <v>泸钢</v>
          </cell>
          <cell r="B4911" t="str">
            <v>盘螺</v>
          </cell>
          <cell r="C4911" t="str">
            <v>HRB400E Φ10</v>
          </cell>
          <cell r="D4911" t="str">
            <v>吨</v>
          </cell>
          <cell r="E4911">
            <v>11</v>
          </cell>
          <cell r="F4911">
            <v>45849</v>
          </cell>
          <cell r="G4911" t="str">
            <v>(五冶钢构宜宾南溪区项目土建4标)四川省宜宾市高县高县庆符镇鹅卵新农村高县广久大道(庆符厂房项目)</v>
          </cell>
          <cell r="H4911" t="str">
            <v>张朝亮</v>
          </cell>
          <cell r="I4911">
            <v>15228205853</v>
          </cell>
        </row>
        <row r="4912">
          <cell r="A4912" t="str">
            <v>泸钢</v>
          </cell>
          <cell r="B4912" t="str">
            <v>螺纹钢</v>
          </cell>
          <cell r="C4912" t="str">
            <v>HRB400E Φ25 9m</v>
          </cell>
          <cell r="D4912" t="str">
            <v>吨</v>
          </cell>
          <cell r="E4912">
            <v>3</v>
          </cell>
          <cell r="F4912">
            <v>45849</v>
          </cell>
          <cell r="G4912" t="str">
            <v>(五冶钢构宜宾南溪区项目土建4标)四川省宜宾市高县高县庆符镇鹅卵新农村高县广久大道(庆符厂房项目)</v>
          </cell>
          <cell r="H4912" t="str">
            <v>张朝亮</v>
          </cell>
          <cell r="I4912">
            <v>15228205853</v>
          </cell>
        </row>
        <row r="4913">
          <cell r="A4913" t="str">
            <v>钢固融</v>
          </cell>
          <cell r="B4913" t="str">
            <v>盘圆</v>
          </cell>
          <cell r="C4913" t="str">
            <v>HPB300Ф10</v>
          </cell>
          <cell r="D4913" t="str">
            <v>吨</v>
          </cell>
          <cell r="E4913">
            <v>4</v>
          </cell>
          <cell r="F4913">
            <v>45849</v>
          </cell>
          <cell r="G4913" t="str">
            <v>（中铁九桥康新高速TJ1-3标）四川省甘孜州康定市折多塘村车管所旁（使用德胜、威钢、成实）</v>
          </cell>
          <cell r="H4913" t="str">
            <v>王营光</v>
          </cell>
          <cell r="I4913">
            <v>13479287250</v>
          </cell>
        </row>
        <row r="4914">
          <cell r="A4914" t="str">
            <v>钢固融</v>
          </cell>
          <cell r="B4914" t="str">
            <v>螺纹钢</v>
          </cell>
          <cell r="C4914" t="str">
            <v>HRB400EФ16*9m</v>
          </cell>
          <cell r="D4914" t="str">
            <v>吨</v>
          </cell>
          <cell r="E4914">
            <v>27</v>
          </cell>
          <cell r="F4914">
            <v>45849</v>
          </cell>
          <cell r="G4914" t="str">
            <v>（中铁九桥康新高速TJ1-3标）四川省甘孜州康定市折多塘村车管所旁（使用德胜、威钢、成实）</v>
          </cell>
          <cell r="H4914" t="str">
            <v>王营光</v>
          </cell>
          <cell r="I4914">
            <v>13479287250</v>
          </cell>
        </row>
        <row r="4915">
          <cell r="A4915" t="str">
            <v>钢固融</v>
          </cell>
          <cell r="B4915" t="str">
            <v>螺纹钢</v>
          </cell>
          <cell r="C4915" t="str">
            <v>HRB400EФ28*12m</v>
          </cell>
          <cell r="D4915" t="str">
            <v>吨</v>
          </cell>
          <cell r="E4915">
            <v>3</v>
          </cell>
          <cell r="F4915">
            <v>45849</v>
          </cell>
          <cell r="G4915" t="str">
            <v>（中铁九桥康新高速TJ1-3标）四川省甘孜州康定市折多塘村车管所旁（使用德胜、威钢、成实）</v>
          </cell>
          <cell r="H4915" t="str">
            <v>王营光</v>
          </cell>
          <cell r="I4915">
            <v>13479287250</v>
          </cell>
        </row>
        <row r="4916">
          <cell r="A4916" t="str">
            <v>湖北商贸</v>
          </cell>
          <cell r="B4916" t="str">
            <v>高线</v>
          </cell>
          <cell r="C4916" t="str">
            <v>HPB300Φ10</v>
          </cell>
          <cell r="D4916" t="str">
            <v>吨</v>
          </cell>
          <cell r="E4916">
            <v>25</v>
          </cell>
          <cell r="F4916">
            <v>45850</v>
          </cell>
          <cell r="G4916" t="str">
            <v>（中铁广州局-资乐高速5标）四川省眉山市东坡区多悦镇挖治田</v>
          </cell>
          <cell r="H4916" t="str">
            <v>廖俊杰</v>
          </cell>
          <cell r="I4916">
            <v>15775100965</v>
          </cell>
        </row>
        <row r="4917">
          <cell r="A4917" t="str">
            <v>湖北商贸</v>
          </cell>
          <cell r="B4917" t="str">
            <v>圆钢</v>
          </cell>
          <cell r="C4917" t="str">
            <v>HPB300Φ20  9m</v>
          </cell>
          <cell r="D4917" t="str">
            <v>吨</v>
          </cell>
          <cell r="E4917">
            <v>10</v>
          </cell>
          <cell r="F4917">
            <v>45850</v>
          </cell>
          <cell r="G4917" t="str">
            <v>（中铁广州局-资乐高速5标）四川省眉山市东坡区多悦镇挖治田</v>
          </cell>
          <cell r="H4917" t="str">
            <v>廖俊杰</v>
          </cell>
          <cell r="I4917">
            <v>15775100965</v>
          </cell>
        </row>
        <row r="4918">
          <cell r="A4918" t="str">
            <v>润耀</v>
          </cell>
          <cell r="B4918" t="str">
            <v>螺纹钢</v>
          </cell>
          <cell r="C4918" t="str">
            <v>HRB400E Φ25 9m</v>
          </cell>
          <cell r="D4918" t="str">
            <v>吨</v>
          </cell>
          <cell r="E4918">
            <v>35</v>
          </cell>
          <cell r="F4918">
            <v>45850</v>
          </cell>
          <cell r="G4918" t="str">
            <v>（中铁三局成渝扩容ZCB3-1项目部）内江市胜利收费站红绿灯500米</v>
          </cell>
          <cell r="H4918" t="str">
            <v>王岩</v>
          </cell>
          <cell r="I4918">
            <v>17634813323</v>
          </cell>
        </row>
        <row r="4919">
          <cell r="A4919" t="str">
            <v>达钢</v>
          </cell>
          <cell r="B4919" t="str">
            <v>高线</v>
          </cell>
          <cell r="C4919" t="str">
            <v>HPB300 6</v>
          </cell>
          <cell r="D4919" t="str">
            <v>吨</v>
          </cell>
          <cell r="E4919">
            <v>2</v>
          </cell>
          <cell r="F4919">
            <v>45850</v>
          </cell>
          <cell r="G4919" t="str">
            <v>（中核中原-温江光明苑三期项目）四川省成都市温江区金马街道光明苑三期项目</v>
          </cell>
          <cell r="H4919" t="str">
            <v>王生斌</v>
          </cell>
          <cell r="I4919">
            <v>15228858118</v>
          </cell>
        </row>
        <row r="4920">
          <cell r="A4920" t="str">
            <v>达钢</v>
          </cell>
          <cell r="B4920" t="str">
            <v>盘螺</v>
          </cell>
          <cell r="C4920" t="str">
            <v>HRB400EФ10</v>
          </cell>
          <cell r="D4920" t="str">
            <v>吨</v>
          </cell>
          <cell r="E4920">
            <v>34</v>
          </cell>
          <cell r="F4920">
            <v>45850</v>
          </cell>
          <cell r="G4920" t="str">
            <v>（中核中原-温江光明苑三期项目）四川省成都市温江区金马街道光明苑三期项目</v>
          </cell>
          <cell r="H4920" t="str">
            <v>王生斌</v>
          </cell>
          <cell r="I4920">
            <v>15228858118</v>
          </cell>
        </row>
        <row r="4921">
          <cell r="A4921" t="str">
            <v>钢固融</v>
          </cell>
          <cell r="B4921" t="str">
            <v>高线</v>
          </cell>
          <cell r="C4921" t="str">
            <v>HPB300 Φ6</v>
          </cell>
          <cell r="D4921" t="str">
            <v>吨</v>
          </cell>
          <cell r="E4921">
            <v>3</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高线</v>
          </cell>
          <cell r="C4922" t="str">
            <v>HPB300 Φ8</v>
          </cell>
          <cell r="D4922" t="str">
            <v>吨</v>
          </cell>
          <cell r="E4922">
            <v>3</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盘螺</v>
          </cell>
          <cell r="C4923" t="str">
            <v>HRB400E Φ8</v>
          </cell>
          <cell r="D4923" t="str">
            <v>吨</v>
          </cell>
          <cell r="E4923">
            <v>12</v>
          </cell>
          <cell r="F4923">
            <v>45850</v>
          </cell>
          <cell r="G4923" t="str">
            <v>(乐山市校地共建产教融合基地建设项目二标段)四川省乐山市市中区苏稽镇</v>
          </cell>
          <cell r="H4923" t="str">
            <v>彭江涛</v>
          </cell>
          <cell r="I4923">
            <v>13990276572</v>
          </cell>
        </row>
        <row r="4924">
          <cell r="A4924" t="str">
            <v>钢固融</v>
          </cell>
          <cell r="B4924" t="str">
            <v>盘螺</v>
          </cell>
          <cell r="C4924" t="str">
            <v>HRB400E Φ10</v>
          </cell>
          <cell r="D4924" t="str">
            <v>吨</v>
          </cell>
          <cell r="E4924">
            <v>8</v>
          </cell>
          <cell r="F4924">
            <v>45850</v>
          </cell>
          <cell r="G4924" t="str">
            <v>(乐山市校地共建产教融合基地建设项目二标段)四川省乐山市市中区苏稽镇</v>
          </cell>
          <cell r="H4924" t="str">
            <v>彭江涛</v>
          </cell>
          <cell r="I4924">
            <v>13990276572</v>
          </cell>
        </row>
        <row r="4925">
          <cell r="A4925" t="str">
            <v>钢固融</v>
          </cell>
          <cell r="B4925" t="str">
            <v>盘螺</v>
          </cell>
          <cell r="C4925" t="str">
            <v>HRB400E Φ12</v>
          </cell>
          <cell r="D4925" t="str">
            <v>吨</v>
          </cell>
          <cell r="E4925">
            <v>6</v>
          </cell>
          <cell r="F4925">
            <v>45850</v>
          </cell>
          <cell r="G4925" t="str">
            <v>(乐山市校地共建产教融合基地建设项目二标段)四川省乐山市市中区苏稽镇</v>
          </cell>
          <cell r="H4925" t="str">
            <v>彭江涛</v>
          </cell>
          <cell r="I4925">
            <v>13990276572</v>
          </cell>
        </row>
        <row r="4926">
          <cell r="A4926" t="str">
            <v>钢固融</v>
          </cell>
          <cell r="B4926" t="str">
            <v>螺纹钢</v>
          </cell>
          <cell r="C4926" t="str">
            <v>HRB400E Φ16 9m</v>
          </cell>
          <cell r="D4926" t="str">
            <v>吨</v>
          </cell>
          <cell r="E4926">
            <v>3</v>
          </cell>
          <cell r="F4926">
            <v>45850</v>
          </cell>
          <cell r="G4926" t="str">
            <v>(乐山市校地共建产教融合基地建设项目二标段)四川省乐山市市中区苏稽镇</v>
          </cell>
          <cell r="H4926" t="str">
            <v>彭江涛</v>
          </cell>
          <cell r="I4926">
            <v>13990276572</v>
          </cell>
        </row>
        <row r="4927">
          <cell r="A4927" t="str">
            <v>钢固融</v>
          </cell>
          <cell r="B4927" t="str">
            <v>螺纹钢</v>
          </cell>
          <cell r="C4927" t="str">
            <v>HRB500E Φ22</v>
          </cell>
          <cell r="D4927" t="str">
            <v>吨</v>
          </cell>
          <cell r="E4927">
            <v>12</v>
          </cell>
          <cell r="F4927">
            <v>45850</v>
          </cell>
          <cell r="G4927" t="str">
            <v>(乐山市校地共建产教融合基地建设项目二标段)四川省乐山市市中区苏稽镇</v>
          </cell>
          <cell r="H4927" t="str">
            <v>彭江涛</v>
          </cell>
          <cell r="I4927">
            <v>13990276572</v>
          </cell>
        </row>
        <row r="4928">
          <cell r="A4928" t="str">
            <v>钢固融</v>
          </cell>
          <cell r="B4928" t="str">
            <v>螺纹钢</v>
          </cell>
          <cell r="C4928" t="str">
            <v>HRB500E Φ25</v>
          </cell>
          <cell r="D4928" t="str">
            <v>吨</v>
          </cell>
          <cell r="E4928">
            <v>12</v>
          </cell>
          <cell r="F4928">
            <v>45850</v>
          </cell>
          <cell r="G4928" t="str">
            <v>(乐山市校地共建产教融合基地建设项目二标段)四川省乐山市市中区苏稽镇</v>
          </cell>
          <cell r="H4928" t="str">
            <v>彭江涛</v>
          </cell>
          <cell r="I4928">
            <v>13990276572</v>
          </cell>
        </row>
        <row r="4929">
          <cell r="A4929" t="str">
            <v>钢固融</v>
          </cell>
          <cell r="B4929" t="str">
            <v>螺纹钢</v>
          </cell>
          <cell r="C4929" t="str">
            <v>HRB500E Φ28</v>
          </cell>
          <cell r="D4929" t="str">
            <v>吨</v>
          </cell>
          <cell r="E4929">
            <v>8</v>
          </cell>
          <cell r="F4929">
            <v>45850</v>
          </cell>
          <cell r="G4929" t="str">
            <v>(乐山市校地共建产教融合基地建设项目二标段)四川省乐山市市中区苏稽镇</v>
          </cell>
          <cell r="H4929" t="str">
            <v>彭江涛</v>
          </cell>
          <cell r="I4929">
            <v>13990276572</v>
          </cell>
        </row>
        <row r="4930">
          <cell r="A4930" t="str">
            <v>德胜</v>
          </cell>
          <cell r="B4930" t="str">
            <v>螺纹钢</v>
          </cell>
          <cell r="C4930" t="str">
            <v>HRB400E Φ18 9m</v>
          </cell>
          <cell r="D4930" t="str">
            <v>吨</v>
          </cell>
          <cell r="E4930">
            <v>14</v>
          </cell>
          <cell r="F4930">
            <v>45850</v>
          </cell>
          <cell r="G4930" t="str">
            <v>(乐山市校地共建产教融合基地建设项目二标段)四川省乐山市市中区苏稽镇</v>
          </cell>
          <cell r="H4930" t="str">
            <v>彭江涛</v>
          </cell>
          <cell r="I4930">
            <v>13990276572</v>
          </cell>
        </row>
        <row r="4931">
          <cell r="A4931" t="str">
            <v>德胜</v>
          </cell>
          <cell r="B4931" t="str">
            <v>螺纹钢</v>
          </cell>
          <cell r="C4931" t="str">
            <v>HRB500E Φ16</v>
          </cell>
          <cell r="D4931" t="str">
            <v>吨</v>
          </cell>
          <cell r="E4931">
            <v>4</v>
          </cell>
          <cell r="F4931">
            <v>45850</v>
          </cell>
          <cell r="G4931" t="str">
            <v>(乐山市校地共建产教融合基地建设项目二标段)四川省乐山市市中区苏稽镇</v>
          </cell>
          <cell r="H4931" t="str">
            <v>彭江涛</v>
          </cell>
          <cell r="I4931">
            <v>13990276572</v>
          </cell>
        </row>
        <row r="4932">
          <cell r="A4932" t="str">
            <v>德胜</v>
          </cell>
          <cell r="B4932" t="str">
            <v>螺纹钢</v>
          </cell>
          <cell r="C4932" t="str">
            <v>HRB500E Φ18</v>
          </cell>
          <cell r="D4932" t="str">
            <v>吨</v>
          </cell>
          <cell r="E4932">
            <v>7</v>
          </cell>
          <cell r="F4932">
            <v>45850</v>
          </cell>
          <cell r="G4932" t="str">
            <v>(乐山市校地共建产教融合基地建设项目二标段)四川省乐山市市中区苏稽镇</v>
          </cell>
          <cell r="H4932" t="str">
            <v>彭江涛</v>
          </cell>
          <cell r="I4932">
            <v>13990276572</v>
          </cell>
        </row>
        <row r="4933">
          <cell r="A4933" t="str">
            <v>德胜</v>
          </cell>
          <cell r="B4933" t="str">
            <v>螺纹钢</v>
          </cell>
          <cell r="C4933" t="str">
            <v>HRB500E Φ20</v>
          </cell>
          <cell r="D4933" t="str">
            <v>吨</v>
          </cell>
          <cell r="E4933">
            <v>5</v>
          </cell>
          <cell r="F4933">
            <v>45850</v>
          </cell>
          <cell r="G4933" t="str">
            <v>(乐山市校地共建产教融合基地建设项目二标段)四川省乐山市市中区苏稽镇</v>
          </cell>
          <cell r="H4933" t="str">
            <v>彭江涛</v>
          </cell>
          <cell r="I4933">
            <v>13990276572</v>
          </cell>
        </row>
        <row r="4934">
          <cell r="A4934" t="str">
            <v>德胜</v>
          </cell>
          <cell r="B4934" t="str">
            <v>螺纹钢</v>
          </cell>
          <cell r="C4934" t="str">
            <v>HRB500E Φ32</v>
          </cell>
          <cell r="D4934" t="str">
            <v>吨</v>
          </cell>
          <cell r="E4934">
            <v>7</v>
          </cell>
          <cell r="F4934">
            <v>45850</v>
          </cell>
          <cell r="G4934" t="str">
            <v>(乐山市校地共建产教融合基地建设项目二标段)四川省乐山市市中区苏稽镇</v>
          </cell>
          <cell r="H4934" t="str">
            <v>彭江涛</v>
          </cell>
          <cell r="I4934">
            <v>13990276572</v>
          </cell>
        </row>
        <row r="4935">
          <cell r="A4935" t="str">
            <v>泸钢</v>
          </cell>
          <cell r="B4935" t="str">
            <v>螺纹钢</v>
          </cell>
          <cell r="C4935" t="str">
            <v>HRB400E Φ14 12m</v>
          </cell>
          <cell r="D4935" t="str">
            <v>吨</v>
          </cell>
          <cell r="E4935">
            <v>6</v>
          </cell>
          <cell r="F4935">
            <v>45850</v>
          </cell>
          <cell r="G4935" t="str">
            <v>(五冶钢构宜宾南溪区项目土建4标)四川省宜宾市高县高县庆符镇鹅卵新农村高县广久大道(庆符厂房项目)</v>
          </cell>
          <cell r="H4935" t="str">
            <v>张朝亮</v>
          </cell>
          <cell r="I4935">
            <v>15228205853</v>
          </cell>
        </row>
        <row r="4936">
          <cell r="A4936" t="str">
            <v>泸钢</v>
          </cell>
          <cell r="B4936" t="str">
            <v>螺纹钢</v>
          </cell>
          <cell r="C4936" t="str">
            <v>HRB400E Φ16 12m</v>
          </cell>
          <cell r="D4936" t="str">
            <v>吨</v>
          </cell>
          <cell r="E4936">
            <v>3</v>
          </cell>
          <cell r="F4936">
            <v>45850</v>
          </cell>
          <cell r="G4936" t="str">
            <v>(五冶钢构宜宾南溪区项目土建4标)四川省宜宾市高县高县庆符镇鹅卵新农村高县广久大道(庆符厂房项目)</v>
          </cell>
          <cell r="H4936" t="str">
            <v>张朝亮</v>
          </cell>
          <cell r="I4936">
            <v>15228205853</v>
          </cell>
        </row>
        <row r="4937">
          <cell r="A4937" t="str">
            <v>泸钢</v>
          </cell>
          <cell r="B4937" t="str">
            <v>螺纹钢</v>
          </cell>
          <cell r="C4937" t="str">
            <v>HRB400E Φ20 12m</v>
          </cell>
          <cell r="D4937" t="str">
            <v>吨</v>
          </cell>
          <cell r="E4937">
            <v>3</v>
          </cell>
          <cell r="F4937">
            <v>45850</v>
          </cell>
          <cell r="G4937" t="str">
            <v>(五冶钢构宜宾南溪区项目土建4标)四川省宜宾市高县高县庆符镇鹅卵新农村高县广久大道(庆符厂房项目)</v>
          </cell>
          <cell r="H4937" t="str">
            <v>张朝亮</v>
          </cell>
          <cell r="I4937">
            <v>15228205853</v>
          </cell>
        </row>
        <row r="4938">
          <cell r="A4938" t="str">
            <v>泸钢</v>
          </cell>
          <cell r="B4938" t="str">
            <v>螺纹钢</v>
          </cell>
          <cell r="C4938" t="str">
            <v>HRB400E Φ22 12m</v>
          </cell>
          <cell r="D4938" t="str">
            <v>吨</v>
          </cell>
          <cell r="E4938">
            <v>3</v>
          </cell>
          <cell r="F4938">
            <v>45850</v>
          </cell>
          <cell r="G4938" t="str">
            <v>(五冶钢构宜宾南溪区项目土建4标)四川省宜宾市高县高县庆符镇鹅卵新农村高县广久大道(庆符厂房项目)</v>
          </cell>
          <cell r="H4938" t="str">
            <v>张朝亮</v>
          </cell>
          <cell r="I4938">
            <v>15228205853</v>
          </cell>
        </row>
        <row r="4939">
          <cell r="A4939" t="str">
            <v>泸钢</v>
          </cell>
          <cell r="B4939" t="str">
            <v>螺纹钢</v>
          </cell>
          <cell r="C4939" t="str">
            <v>HRB400E Φ25 12m</v>
          </cell>
          <cell r="D4939" t="str">
            <v>吨</v>
          </cell>
          <cell r="E4939">
            <v>21</v>
          </cell>
          <cell r="F4939">
            <v>45850</v>
          </cell>
          <cell r="G4939" t="str">
            <v>(五冶钢构宜宾南溪区项目土建4标)四川省宜宾市高县高县庆符镇鹅卵新农村高县广久大道(庆符厂房项目)</v>
          </cell>
          <cell r="H4939" t="str">
            <v>张朝亮</v>
          </cell>
          <cell r="I4939">
            <v>15228205853</v>
          </cell>
        </row>
        <row r="4940">
          <cell r="A4940" t="str">
            <v>德胜</v>
          </cell>
          <cell r="B4940" t="str">
            <v>螺纹钢</v>
          </cell>
          <cell r="C4940" t="str">
            <v>HRB400EФ18*9m</v>
          </cell>
          <cell r="D4940" t="str">
            <v>吨</v>
          </cell>
          <cell r="E4940">
            <v>35</v>
          </cell>
          <cell r="F4940">
            <v>45851</v>
          </cell>
          <cell r="G4940" t="str">
            <v>（中核中原-温江光明苑三期项目）四川省成都市温江区金马街道光明苑三期项目</v>
          </cell>
          <cell r="H4940" t="str">
            <v>王生斌</v>
          </cell>
          <cell r="I4940">
            <v>15228858118</v>
          </cell>
        </row>
        <row r="4941">
          <cell r="A4941" t="str">
            <v>德胜</v>
          </cell>
          <cell r="B4941" t="str">
            <v>螺纹钢</v>
          </cell>
          <cell r="C4941" t="str">
            <v>HRB400E Φ28 9m</v>
          </cell>
          <cell r="D4941" t="str">
            <v>吨</v>
          </cell>
          <cell r="E4941">
            <v>35</v>
          </cell>
          <cell r="F4941">
            <v>45851</v>
          </cell>
          <cell r="G4941" t="str">
            <v>（中铁广州局-资乐高速5标）四川省乐山市井研县希望大道116号</v>
          </cell>
          <cell r="H4941" t="str">
            <v>廖俊杰</v>
          </cell>
          <cell r="I4941">
            <v>15775100965</v>
          </cell>
        </row>
        <row r="4942">
          <cell r="A4942" t="str">
            <v>泸钢</v>
          </cell>
          <cell r="B4942" t="str">
            <v>螺纹钢</v>
          </cell>
          <cell r="C4942" t="str">
            <v>HRB400E Φ25×12米</v>
          </cell>
          <cell r="D4942" t="str">
            <v>吨</v>
          </cell>
          <cell r="E4942">
            <v>35</v>
          </cell>
          <cell r="F4942">
            <v>45851</v>
          </cell>
          <cell r="G4942" t="str">
            <v>（自永2标九局西南分公司钢筋棚）四川省自贡市骑龙镇大湾村</v>
          </cell>
          <cell r="H4942" t="str">
            <v>高彦彬</v>
          </cell>
          <cell r="I4942">
            <v>13835906370</v>
          </cell>
        </row>
        <row r="4943">
          <cell r="A4943" t="str">
            <v>达钢</v>
          </cell>
          <cell r="B4943" t="str">
            <v>盘螺</v>
          </cell>
          <cell r="C4943" t="str">
            <v>HRB400E Φ8</v>
          </cell>
          <cell r="D4943" t="str">
            <v>吨</v>
          </cell>
          <cell r="E4943">
            <v>45</v>
          </cell>
          <cell r="F4943">
            <v>45852</v>
          </cell>
          <cell r="G4943" t="str">
            <v>（商投建工达州中医药科技园-4工区-7号楼）达州市通川区达州中医药职业学院犀牛大道北段</v>
          </cell>
          <cell r="H4943" t="str">
            <v>张扬</v>
          </cell>
          <cell r="I4943">
            <v>18381904567</v>
          </cell>
        </row>
        <row r="4944">
          <cell r="A4944" t="str">
            <v>达钢</v>
          </cell>
          <cell r="B4944" t="str">
            <v>盘螺</v>
          </cell>
          <cell r="C4944" t="str">
            <v>HRB400E Φ6</v>
          </cell>
          <cell r="D4944" t="str">
            <v>吨</v>
          </cell>
          <cell r="E4944">
            <v>15</v>
          </cell>
          <cell r="F4944">
            <v>45852</v>
          </cell>
          <cell r="G4944" t="str">
            <v>（商投建工达州中医药科技园-4工区-8号楼）达州市通川区达州中医药职业学院犀牛大道北段</v>
          </cell>
          <cell r="H4944" t="str">
            <v>张扬</v>
          </cell>
          <cell r="I4944">
            <v>18381904567</v>
          </cell>
        </row>
        <row r="4945">
          <cell r="A4945" t="str">
            <v>达钢</v>
          </cell>
          <cell r="B4945" t="str">
            <v>盘螺</v>
          </cell>
          <cell r="C4945" t="str">
            <v>HRB400E Φ8</v>
          </cell>
          <cell r="D4945" t="str">
            <v>吨</v>
          </cell>
          <cell r="E4945">
            <v>24</v>
          </cell>
          <cell r="F4945">
            <v>45852</v>
          </cell>
          <cell r="G4945" t="str">
            <v>（商投建工达州中医药科技园-4工区-8号楼）达州市通川区达州中医药职业学院犀牛大道北段</v>
          </cell>
          <cell r="H4945" t="str">
            <v>张扬</v>
          </cell>
          <cell r="I4945">
            <v>18381904567</v>
          </cell>
        </row>
        <row r="4946">
          <cell r="A4946" t="str">
            <v>达钢</v>
          </cell>
          <cell r="B4946" t="str">
            <v>盘螺</v>
          </cell>
          <cell r="C4946" t="str">
            <v>HRB400E Φ10</v>
          </cell>
          <cell r="D4946" t="str">
            <v>吨</v>
          </cell>
          <cell r="E4946">
            <v>5</v>
          </cell>
          <cell r="F4946">
            <v>45852</v>
          </cell>
          <cell r="G4946" t="str">
            <v>（商投建工达州中医药科技园-4工区-8号楼）达州市通川区达州中医药职业学院犀牛大道北段</v>
          </cell>
          <cell r="H4946" t="str">
            <v>张扬</v>
          </cell>
          <cell r="I4946">
            <v>18381904567</v>
          </cell>
        </row>
        <row r="4947">
          <cell r="A4947" t="str">
            <v>达钢</v>
          </cell>
          <cell r="B4947" t="str">
            <v>盘螺</v>
          </cell>
          <cell r="C4947" t="str">
            <v>HRB400E Φ6</v>
          </cell>
          <cell r="D4947" t="str">
            <v>吨</v>
          </cell>
          <cell r="E4947">
            <v>5</v>
          </cell>
          <cell r="F4947">
            <v>45852</v>
          </cell>
          <cell r="G4947" t="str">
            <v>（商投建工达州中医药科技园-1工区）达州市通川区达州中医药职业学院犀牛大道北段</v>
          </cell>
          <cell r="H4947" t="str">
            <v>程黄刚</v>
          </cell>
          <cell r="I4947">
            <v>15108211617</v>
          </cell>
        </row>
        <row r="4948">
          <cell r="A4948" t="str">
            <v>达钢</v>
          </cell>
          <cell r="B4948" t="str">
            <v>盘螺</v>
          </cell>
          <cell r="C4948" t="str">
            <v>HRB400E Φ8</v>
          </cell>
          <cell r="D4948" t="str">
            <v>吨</v>
          </cell>
          <cell r="E4948">
            <v>15</v>
          </cell>
          <cell r="F4948">
            <v>45852</v>
          </cell>
          <cell r="G4948" t="str">
            <v>（商投建工达州中医药科技园-1工区）达州市通川区达州中医药职业学院犀牛大道北段</v>
          </cell>
          <cell r="H4948" t="str">
            <v>程黄刚</v>
          </cell>
          <cell r="I4948">
            <v>15108211617</v>
          </cell>
        </row>
        <row r="4949">
          <cell r="A4949" t="str">
            <v>达钢</v>
          </cell>
          <cell r="B4949" t="str">
            <v>盘螺</v>
          </cell>
          <cell r="C4949" t="str">
            <v>HRB400E Φ10</v>
          </cell>
          <cell r="D4949" t="str">
            <v>吨</v>
          </cell>
          <cell r="E4949">
            <v>22</v>
          </cell>
          <cell r="F4949">
            <v>45852</v>
          </cell>
          <cell r="G4949" t="str">
            <v>（商投建工达州中医药科技园-1工区）达州市通川区达州中医药职业学院犀牛大道北段</v>
          </cell>
          <cell r="H4949" t="str">
            <v>程黄刚</v>
          </cell>
          <cell r="I4949">
            <v>15108211617</v>
          </cell>
        </row>
        <row r="4950">
          <cell r="A4950" t="str">
            <v>达钢</v>
          </cell>
          <cell r="B4950" t="str">
            <v>螺纹钢</v>
          </cell>
          <cell r="C4950" t="str">
            <v>HRB400E Φ12 9m</v>
          </cell>
          <cell r="D4950" t="str">
            <v>吨</v>
          </cell>
          <cell r="E4950">
            <v>9</v>
          </cell>
          <cell r="F4950">
            <v>45852</v>
          </cell>
          <cell r="G4950" t="str">
            <v>（商投建工达州中医药科技园-1工区）达州市通川区达州中医药职业学院犀牛大道北段</v>
          </cell>
          <cell r="H4950" t="str">
            <v>程黄刚</v>
          </cell>
          <cell r="I4950">
            <v>15108211617</v>
          </cell>
        </row>
        <row r="4951">
          <cell r="A4951" t="str">
            <v>达钢</v>
          </cell>
          <cell r="B4951" t="str">
            <v>螺纹钢</v>
          </cell>
          <cell r="C4951" t="str">
            <v>HRB400E Φ12 9m</v>
          </cell>
          <cell r="D4951" t="str">
            <v>吨</v>
          </cell>
          <cell r="E4951">
            <v>35</v>
          </cell>
          <cell r="F4951">
            <v>45852</v>
          </cell>
          <cell r="G4951" t="str">
            <v>(五冶钢构医学科学产业园建设项目房建连接线道路工程-2)四川省南充市顺庆区搬罾街道学府大道二段</v>
          </cell>
          <cell r="H4951" t="str">
            <v>陈有璋</v>
          </cell>
          <cell r="I4951">
            <v>15982411682</v>
          </cell>
        </row>
        <row r="4952">
          <cell r="A4952" t="str">
            <v>钢固融</v>
          </cell>
          <cell r="B4952" t="str">
            <v>螺纹钢</v>
          </cell>
          <cell r="C4952" t="str">
            <v>HRB400EФ12*9m</v>
          </cell>
          <cell r="D4952" t="str">
            <v>吨</v>
          </cell>
          <cell r="E4952">
            <v>15</v>
          </cell>
          <cell r="F4952">
            <v>45852</v>
          </cell>
          <cell r="G4952" t="str">
            <v>（中核中原-温江北林医养综合体项目）四川省成都市温江区万春大道第三人民医院东</v>
          </cell>
          <cell r="H4952" t="str">
            <v>蔡杰</v>
          </cell>
          <cell r="I4952">
            <v>18875129329</v>
          </cell>
        </row>
        <row r="4953">
          <cell r="A4953" t="str">
            <v>钢固融</v>
          </cell>
          <cell r="B4953" t="str">
            <v>螺纹钢</v>
          </cell>
          <cell r="C4953" t="str">
            <v>HRB400EФ18*12m</v>
          </cell>
          <cell r="D4953" t="str">
            <v>吨</v>
          </cell>
          <cell r="E4953">
            <v>20</v>
          </cell>
          <cell r="F4953">
            <v>45852</v>
          </cell>
          <cell r="G4953" t="str">
            <v>（中核中原-温江北林医养综合体项目）四川省成都市温江区万春大道第三人民医院东</v>
          </cell>
          <cell r="H4953" t="str">
            <v>蔡杰</v>
          </cell>
          <cell r="I4953">
            <v>18875129329</v>
          </cell>
        </row>
        <row r="4954">
          <cell r="A4954" t="str">
            <v>钢固融</v>
          </cell>
          <cell r="B4954" t="str">
            <v>盘螺</v>
          </cell>
          <cell r="C4954" t="str">
            <v>HRB400EΦ6</v>
          </cell>
          <cell r="D4954" t="str">
            <v>吨</v>
          </cell>
          <cell r="E4954">
            <v>5</v>
          </cell>
          <cell r="F4954">
            <v>45852</v>
          </cell>
          <cell r="G4954" t="str">
            <v>（中核中原-温江北林医养综合体项目）四川省成都市温江区万春大道第三人民医院东</v>
          </cell>
          <cell r="H4954" t="str">
            <v>蔡杰</v>
          </cell>
          <cell r="I4954">
            <v>18875129329</v>
          </cell>
        </row>
        <row r="4955">
          <cell r="A4955" t="str">
            <v>钢固融</v>
          </cell>
          <cell r="B4955" t="str">
            <v>盘螺</v>
          </cell>
          <cell r="C4955" t="str">
            <v>HRB400EΦ8</v>
          </cell>
          <cell r="D4955" t="str">
            <v>吨</v>
          </cell>
          <cell r="E4955">
            <v>8</v>
          </cell>
          <cell r="F4955">
            <v>45852</v>
          </cell>
          <cell r="G4955" t="str">
            <v>（中核中原-温江北林医养综合体项目）四川省成都市温江区万春大道第三人民医院东</v>
          </cell>
          <cell r="H4955" t="str">
            <v>蔡杰</v>
          </cell>
          <cell r="I4955">
            <v>18875129329</v>
          </cell>
        </row>
        <row r="4956">
          <cell r="A4956" t="str">
            <v>钢固融</v>
          </cell>
          <cell r="B4956" t="str">
            <v>盘螺</v>
          </cell>
          <cell r="C4956" t="str">
            <v>HRB400EΦ10</v>
          </cell>
          <cell r="D4956" t="str">
            <v>吨</v>
          </cell>
          <cell r="E4956">
            <v>20</v>
          </cell>
          <cell r="F4956">
            <v>45852</v>
          </cell>
          <cell r="G4956" t="str">
            <v>（中核中原-温江北林医养综合体项目）四川省成都市温江区万春大道第三人民医院东</v>
          </cell>
          <cell r="H4956" t="str">
            <v>蔡杰</v>
          </cell>
          <cell r="I4956">
            <v>18875129329</v>
          </cell>
        </row>
        <row r="4957">
          <cell r="A4957" t="str">
            <v>钢固融</v>
          </cell>
          <cell r="B4957" t="str">
            <v>盘圆</v>
          </cell>
          <cell r="C4957" t="str">
            <v>HPB300Ф8</v>
          </cell>
          <cell r="D4957" t="str">
            <v>吨</v>
          </cell>
          <cell r="E4957">
            <v>2</v>
          </cell>
          <cell r="F4957">
            <v>45852</v>
          </cell>
          <cell r="G4957" t="str">
            <v>（中核中原-温江北林医养综合体项目）四川省成都市温江区万春大道第三人民医院东</v>
          </cell>
          <cell r="H4957" t="str">
            <v>蔡杰</v>
          </cell>
          <cell r="I4957">
            <v>18875129329</v>
          </cell>
        </row>
        <row r="4958">
          <cell r="A4958" t="str">
            <v>晋邦</v>
          </cell>
          <cell r="B4958" t="str">
            <v>螺纹钢</v>
          </cell>
          <cell r="C4958" t="str">
            <v>HRB400EФ12*9m</v>
          </cell>
          <cell r="D4958" t="str">
            <v>吨</v>
          </cell>
          <cell r="E4958">
            <v>22</v>
          </cell>
          <cell r="F4958">
            <v>45852</v>
          </cell>
          <cell r="G4958" t="str">
            <v>（中核华兴市政道路项目部）四川省南充市营山县咸安大道成都元泽环境技术有限公司营山分公司</v>
          </cell>
          <cell r="H4958" t="str">
            <v>黎家敏</v>
          </cell>
          <cell r="I4958" t="str">
            <v>15082798787</v>
          </cell>
        </row>
        <row r="4959">
          <cell r="A4959" t="str">
            <v>晋邦</v>
          </cell>
          <cell r="B4959" t="str">
            <v>螺纹钢</v>
          </cell>
          <cell r="C4959" t="str">
            <v>HRB400EФ22*9m</v>
          </cell>
          <cell r="D4959" t="str">
            <v>吨</v>
          </cell>
          <cell r="E4959">
            <v>11</v>
          </cell>
          <cell r="F4959">
            <v>45852</v>
          </cell>
          <cell r="G4959" t="str">
            <v>（中核华兴市政道路项目部）四川省南充市营山县咸安大道成都元泽环境技术有限公司营山分公司</v>
          </cell>
          <cell r="H4959" t="str">
            <v>黎家敏</v>
          </cell>
          <cell r="I4959" t="str">
            <v>15082798787</v>
          </cell>
        </row>
        <row r="4960">
          <cell r="A4960" t="str">
            <v>达钢</v>
          </cell>
          <cell r="B4960" t="str">
            <v>盘螺</v>
          </cell>
          <cell r="C4960" t="str">
            <v>HRB400EΦ 10mm</v>
          </cell>
          <cell r="D4960" t="str">
            <v>吨</v>
          </cell>
          <cell r="E4960">
            <v>2.5</v>
          </cell>
          <cell r="F4960">
            <v>45852</v>
          </cell>
          <cell r="G4960" t="str">
            <v>（中核华兴市政道路项目部）四川省南充市营山县咸安大道成都元泽环境技术有限公司营山分公司</v>
          </cell>
          <cell r="H4960" t="str">
            <v>黎家敏</v>
          </cell>
          <cell r="I4960" t="str">
            <v>15082798787</v>
          </cell>
        </row>
        <row r="4961">
          <cell r="A4961" t="str">
            <v>达钢</v>
          </cell>
          <cell r="B4961" t="str">
            <v>螺纹钢</v>
          </cell>
          <cell r="C4961" t="str">
            <v>HRB400EФ12*9m</v>
          </cell>
          <cell r="D4961" t="str">
            <v>吨</v>
          </cell>
          <cell r="E4961">
            <v>6</v>
          </cell>
          <cell r="F4961">
            <v>45852</v>
          </cell>
          <cell r="G4961" t="str">
            <v>（中核华兴市政道路项目部）四川省南充市营山县咸安大道成都元泽环境技术有限公司营山分公司</v>
          </cell>
          <cell r="H4961" t="str">
            <v>黎家敏</v>
          </cell>
          <cell r="I4961" t="str">
            <v>15082798787</v>
          </cell>
        </row>
        <row r="4962">
          <cell r="A4962" t="str">
            <v>达钢</v>
          </cell>
          <cell r="B4962" t="str">
            <v>螺纹钢</v>
          </cell>
          <cell r="C4962" t="str">
            <v>HRB400EФ28*9m</v>
          </cell>
          <cell r="D4962" t="str">
            <v>吨</v>
          </cell>
          <cell r="E4962">
            <v>28</v>
          </cell>
          <cell r="F4962">
            <v>45852</v>
          </cell>
          <cell r="G4962" t="str">
            <v>（中核华兴市政道路项目部）四川省南充市营山县咸安大道成都元泽环境技术有限公司营山分公司</v>
          </cell>
          <cell r="H4962" t="str">
            <v>黎家敏</v>
          </cell>
          <cell r="I4962" t="str">
            <v>15082798787</v>
          </cell>
        </row>
        <row r="4963">
          <cell r="A4963" t="str">
            <v>德胜</v>
          </cell>
          <cell r="B4963" t="str">
            <v>螺纹钢</v>
          </cell>
          <cell r="C4963" t="str">
            <v>HRB400EФ18*9m</v>
          </cell>
          <cell r="D4963" t="str">
            <v>吨</v>
          </cell>
          <cell r="E4963">
            <v>35</v>
          </cell>
          <cell r="F4963">
            <v>45852</v>
          </cell>
          <cell r="G4963" t="str">
            <v>（中铁六局呼和公司康新高速TJ4-2标）四川省甘孜藏族自治州康定市新都桥镇东俄罗三村中建八局搅拌站旁</v>
          </cell>
          <cell r="H4963" t="str">
            <v>许文刚</v>
          </cell>
          <cell r="I4963">
            <v>15848808186</v>
          </cell>
        </row>
        <row r="4964">
          <cell r="A4964" t="str">
            <v>德胜</v>
          </cell>
          <cell r="B4964" t="str">
            <v>螺纹钢</v>
          </cell>
          <cell r="C4964" t="str">
            <v>HRB400EФ22*9m</v>
          </cell>
          <cell r="D4964" t="str">
            <v>吨</v>
          </cell>
          <cell r="E4964">
            <v>35</v>
          </cell>
          <cell r="F4964">
            <v>45852</v>
          </cell>
          <cell r="G4964" t="str">
            <v>（中铁六局呼和公司康新高速TJ4-2标）四川省甘孜藏族自治州康定市新都桥镇东俄罗三村中建八局搅拌站旁</v>
          </cell>
          <cell r="H4964" t="str">
            <v>许文刚</v>
          </cell>
          <cell r="I4964">
            <v>15848808186</v>
          </cell>
        </row>
        <row r="4965">
          <cell r="A4965" t="str">
            <v>德胜</v>
          </cell>
          <cell r="B4965" t="str">
            <v>螺纹钢</v>
          </cell>
          <cell r="C4965" t="str">
            <v>HRB400E Φ28×9米</v>
          </cell>
          <cell r="D4965" t="str">
            <v>吨</v>
          </cell>
          <cell r="E4965">
            <v>70</v>
          </cell>
          <cell r="F4965">
            <v>45852</v>
          </cell>
          <cell r="G4965" t="str">
            <v>（自永1标八局二分公司二分部）自贡市沿滩区川南中小企业创业园(金川路东50米)</v>
          </cell>
          <cell r="H4965" t="str">
            <v>李锐</v>
          </cell>
          <cell r="I4965">
            <v>13890668545</v>
          </cell>
        </row>
        <row r="4966">
          <cell r="A4966" t="str">
            <v>德胜</v>
          </cell>
          <cell r="B4966" t="str">
            <v>螺纹钢</v>
          </cell>
          <cell r="C4966" t="str">
            <v>HRB400E Φ20×9米</v>
          </cell>
          <cell r="D4966" t="str">
            <v>吨</v>
          </cell>
          <cell r="E4966">
            <v>27.5</v>
          </cell>
          <cell r="F4966">
            <v>45852</v>
          </cell>
          <cell r="G4966" t="str">
            <v>（自永1标八局二分公司二分部）自贡市沿滩区川南中小企业创业园(金川路东50米)</v>
          </cell>
          <cell r="H4966" t="str">
            <v>李锐</v>
          </cell>
          <cell r="I4966">
            <v>13890668545</v>
          </cell>
        </row>
        <row r="4967">
          <cell r="A4967" t="str">
            <v>德胜</v>
          </cell>
          <cell r="B4967" t="str">
            <v>螺纹钢</v>
          </cell>
          <cell r="C4967" t="str">
            <v>HRB400E Φ25×9米</v>
          </cell>
          <cell r="D4967" t="str">
            <v>吨</v>
          </cell>
          <cell r="E4967">
            <v>7.5</v>
          </cell>
          <cell r="F4967">
            <v>45852</v>
          </cell>
          <cell r="G4967" t="str">
            <v>（自永1标八局二分公司二分部）自贡市沿滩区川南中小企业创业园(金川路东50米)</v>
          </cell>
          <cell r="H4967" t="str">
            <v>李锐</v>
          </cell>
          <cell r="I4967">
            <v>13890668545</v>
          </cell>
        </row>
        <row r="4968">
          <cell r="A4968" t="str">
            <v>德胜</v>
          </cell>
          <cell r="B4968" t="str">
            <v>螺纹钢</v>
          </cell>
          <cell r="C4968" t="str">
            <v>HRB400E Φ28×12米</v>
          </cell>
          <cell r="D4968" t="str">
            <v>吨</v>
          </cell>
          <cell r="E4968">
            <v>35</v>
          </cell>
          <cell r="F4968">
            <v>45852</v>
          </cell>
          <cell r="G4968" t="str">
            <v>自永4标一局四公司（四川省内江市隆昌市金鹅街道自永4标一局四公司钢筋棚）</v>
          </cell>
          <cell r="H4968" t="str">
            <v>郝优</v>
          </cell>
          <cell r="I4968">
            <v>13891371707</v>
          </cell>
        </row>
        <row r="4969">
          <cell r="A4969" t="str">
            <v>德胜</v>
          </cell>
          <cell r="B4969" t="str">
            <v>螺纹钢</v>
          </cell>
          <cell r="C4969" t="str">
            <v>HRB400E Φ25×9米</v>
          </cell>
          <cell r="D4969" t="str">
            <v>吨</v>
          </cell>
          <cell r="E4969">
            <v>35</v>
          </cell>
          <cell r="F4969">
            <v>45852</v>
          </cell>
          <cell r="G4969" t="str">
            <v>自永4标一局四公司（四川省内江市隆昌市金鹅街道自永4标一局四公司钢筋棚）</v>
          </cell>
          <cell r="H4969" t="str">
            <v>郝优</v>
          </cell>
          <cell r="I4969">
            <v>13891371707</v>
          </cell>
        </row>
        <row r="4970">
          <cell r="A4970" t="str">
            <v>德胜</v>
          </cell>
          <cell r="B4970" t="str">
            <v>螺纹钢</v>
          </cell>
          <cell r="C4970" t="str">
            <v>HRB500E Φ25×9米</v>
          </cell>
          <cell r="D4970" t="str">
            <v>吨</v>
          </cell>
          <cell r="E4970">
            <v>35</v>
          </cell>
          <cell r="F4970">
            <v>45852</v>
          </cell>
          <cell r="G4970" t="str">
            <v>自永4标一局四公司（四川省内江市隆昌市金鹅街道自永4标一局四公司钢筋棚）</v>
          </cell>
          <cell r="H4970" t="str">
            <v>郝优</v>
          </cell>
          <cell r="I4970">
            <v>13891371707</v>
          </cell>
        </row>
        <row r="4971">
          <cell r="A4971" t="str">
            <v>德胜</v>
          </cell>
          <cell r="B4971" t="str">
            <v>螺纹钢</v>
          </cell>
          <cell r="C4971" t="str">
            <v>HRB400E Φ20×12米</v>
          </cell>
          <cell r="D4971" t="str">
            <v>吨</v>
          </cell>
          <cell r="E4971">
            <v>35</v>
          </cell>
          <cell r="F4971">
            <v>45852</v>
          </cell>
          <cell r="G4971" t="str">
            <v>自永4标一局四公司（四川省内江市隆昌市金鹅街道自永4标一局四公司钢筋棚）</v>
          </cell>
          <cell r="H4971" t="str">
            <v>郝优</v>
          </cell>
          <cell r="I4971">
            <v>13891371707</v>
          </cell>
        </row>
        <row r="4972">
          <cell r="A4972" t="str">
            <v>泸钢</v>
          </cell>
          <cell r="B4972" t="str">
            <v>高线</v>
          </cell>
          <cell r="C4972" t="str">
            <v>HPB300E Φ10</v>
          </cell>
          <cell r="D4972" t="str">
            <v>吨</v>
          </cell>
          <cell r="E4972">
            <v>35</v>
          </cell>
          <cell r="F4972">
            <v>45852</v>
          </cell>
          <cell r="G4972" t="str">
            <v>（自永2标九局西南分公司钢筋棚）四川省自贡市骑龙镇大湾村</v>
          </cell>
          <cell r="H4972" t="str">
            <v>高彦彬</v>
          </cell>
          <cell r="I4972">
            <v>13835906370</v>
          </cell>
        </row>
        <row r="4973">
          <cell r="A4973" t="str">
            <v>泸钢</v>
          </cell>
          <cell r="B4973" t="str">
            <v>盘螺</v>
          </cell>
          <cell r="C4973" t="str">
            <v>HRB400E Φ12</v>
          </cell>
          <cell r="D4973" t="str">
            <v>吨</v>
          </cell>
          <cell r="E4973">
            <v>35</v>
          </cell>
          <cell r="F4973">
            <v>45852</v>
          </cell>
          <cell r="G4973" t="str">
            <v>（自永2标九局西南分公司钢筋棚）四川省自贡市骑龙镇大湾村</v>
          </cell>
          <cell r="H4973" t="str">
            <v>高彦彬</v>
          </cell>
          <cell r="I4973">
            <v>13835906370</v>
          </cell>
        </row>
        <row r="4974">
          <cell r="A4974" t="str">
            <v>润耀</v>
          </cell>
          <cell r="B4974" t="str">
            <v>螺纹钢</v>
          </cell>
          <cell r="C4974" t="str">
            <v>HRB400E Φ14 9m</v>
          </cell>
          <cell r="D4974" t="str">
            <v>吨</v>
          </cell>
          <cell r="E4974">
            <v>20</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 Φ18 9m</v>
          </cell>
          <cell r="D4975" t="str">
            <v>吨</v>
          </cell>
          <cell r="E4975">
            <v>20</v>
          </cell>
          <cell r="F4975">
            <v>45852</v>
          </cell>
          <cell r="G4975" t="str">
            <v>(五冶建设扩建艺体中学二期工程)四川省成都市双流区光荣路成都艺体中学南200米</v>
          </cell>
          <cell r="H4975" t="str">
            <v>谢序强</v>
          </cell>
          <cell r="I4975">
            <v>13458588232</v>
          </cell>
        </row>
        <row r="4976">
          <cell r="A4976" t="str">
            <v>润耀</v>
          </cell>
          <cell r="B4976" t="str">
            <v>螺纹钢</v>
          </cell>
          <cell r="C4976" t="str">
            <v>HRB400E Φ20 9m</v>
          </cell>
          <cell r="D4976" t="str">
            <v>吨</v>
          </cell>
          <cell r="E4976">
            <v>6</v>
          </cell>
          <cell r="F4976">
            <v>45852</v>
          </cell>
          <cell r="G4976" t="str">
            <v>(五冶建设扩建艺体中学二期工程)四川省成都市双流区光荣路成都艺体中学南200米</v>
          </cell>
          <cell r="H4976" t="str">
            <v>谢序强</v>
          </cell>
          <cell r="I4976">
            <v>13458588232</v>
          </cell>
        </row>
        <row r="4977">
          <cell r="A4977" t="str">
            <v>润耀</v>
          </cell>
          <cell r="B4977" t="str">
            <v>螺纹钢</v>
          </cell>
          <cell r="C4977" t="str">
            <v>HRB400E Φ22 9m</v>
          </cell>
          <cell r="D4977" t="str">
            <v>吨</v>
          </cell>
          <cell r="E4977">
            <v>30</v>
          </cell>
          <cell r="F4977">
            <v>45852</v>
          </cell>
          <cell r="G4977" t="str">
            <v>(五冶建设扩建艺体中学二期工程)四川省成都市双流区光荣路成都艺体中学南200米</v>
          </cell>
          <cell r="H4977" t="str">
            <v>谢序强</v>
          </cell>
          <cell r="I4977">
            <v>13458588232</v>
          </cell>
        </row>
        <row r="4978">
          <cell r="A4978" t="str">
            <v>润耀</v>
          </cell>
          <cell r="B4978" t="str">
            <v>螺纹钢</v>
          </cell>
          <cell r="C4978" t="str">
            <v>HRB400E Φ28 9m</v>
          </cell>
          <cell r="D4978" t="str">
            <v>吨</v>
          </cell>
          <cell r="E4978">
            <v>30</v>
          </cell>
          <cell r="F4978">
            <v>45852</v>
          </cell>
          <cell r="G4978" t="str">
            <v>(五冶建设扩建艺体中学二期工程)四川省成都市双流区光荣路成都艺体中学南200米</v>
          </cell>
          <cell r="H4978" t="str">
            <v>谢序强</v>
          </cell>
          <cell r="I4978">
            <v>13458588232</v>
          </cell>
        </row>
        <row r="4979">
          <cell r="A4979" t="str">
            <v>润耀</v>
          </cell>
          <cell r="B4979" t="str">
            <v>螺纹钢</v>
          </cell>
          <cell r="C4979" t="str">
            <v>HRB500E Φ20</v>
          </cell>
          <cell r="D4979" t="str">
            <v>吨</v>
          </cell>
          <cell r="E4979">
            <v>10</v>
          </cell>
          <cell r="F4979">
            <v>45852</v>
          </cell>
          <cell r="G4979" t="str">
            <v>(五冶建设扩建艺体中学二期工程)四川省成都市双流区光荣路成都艺体中学南200米</v>
          </cell>
          <cell r="H4979" t="str">
            <v>谢序强</v>
          </cell>
          <cell r="I4979">
            <v>13458588232</v>
          </cell>
        </row>
        <row r="4980">
          <cell r="A4980" t="str">
            <v>润耀</v>
          </cell>
          <cell r="B4980" t="str">
            <v>螺纹钢</v>
          </cell>
          <cell r="C4980" t="str">
            <v>HRB500E Φ25</v>
          </cell>
          <cell r="D4980" t="str">
            <v>吨</v>
          </cell>
          <cell r="E4980">
            <v>25</v>
          </cell>
          <cell r="F4980">
            <v>45852</v>
          </cell>
          <cell r="G4980" t="str">
            <v>(五冶建设扩建艺体中学二期工程)四川省成都市双流区光荣路成都艺体中学南200米</v>
          </cell>
          <cell r="H4980" t="str">
            <v>谢序强</v>
          </cell>
          <cell r="I4980">
            <v>13458588232</v>
          </cell>
        </row>
        <row r="4981">
          <cell r="A4981" t="str">
            <v>润耀</v>
          </cell>
          <cell r="B4981" t="str">
            <v>螺纹钢</v>
          </cell>
          <cell r="C4981" t="str">
            <v>HRB400EФ12*9m</v>
          </cell>
          <cell r="D4981" t="str">
            <v>吨</v>
          </cell>
          <cell r="E4981">
            <v>35</v>
          </cell>
          <cell r="F4981">
            <v>45852</v>
          </cell>
          <cell r="G4981" t="str">
            <v>（中铁六局呼和公司康新高速TJ4-2标）四川省甘孜藏族自治州康定市新都桥镇东俄罗三村中建八局搅拌站旁</v>
          </cell>
          <cell r="H4981" t="str">
            <v>许文刚</v>
          </cell>
          <cell r="I4981">
            <v>15848808186</v>
          </cell>
        </row>
        <row r="4982">
          <cell r="A4982" t="str">
            <v>润耀</v>
          </cell>
          <cell r="B4982" t="str">
            <v>螺纹钢</v>
          </cell>
          <cell r="C4982" t="str">
            <v>HRB400EФ16*9m</v>
          </cell>
          <cell r="D4982" t="str">
            <v>吨</v>
          </cell>
          <cell r="E4982">
            <v>35</v>
          </cell>
          <cell r="F4982">
            <v>45852</v>
          </cell>
          <cell r="G4982" t="str">
            <v>（中铁六局呼和公司康新高速TJ4-2标）四川省甘孜藏族自治州康定市新都桥镇东俄罗三村中建八局搅拌站旁</v>
          </cell>
          <cell r="H4982" t="str">
            <v>许文刚</v>
          </cell>
          <cell r="I4982">
            <v>15848808186</v>
          </cell>
        </row>
        <row r="4983">
          <cell r="A4983" t="str">
            <v>润耀</v>
          </cell>
          <cell r="B4983" t="str">
            <v>盘螺</v>
          </cell>
          <cell r="C4983" t="str">
            <v>HRB400EΦ10</v>
          </cell>
          <cell r="D4983" t="str">
            <v>吨</v>
          </cell>
          <cell r="E4983">
            <v>35</v>
          </cell>
          <cell r="F4983">
            <v>45852</v>
          </cell>
          <cell r="G4983" t="str">
            <v>（中铁六局呼和公司康新高速TJ4-2标）四川省甘孜藏族自治州康定市新都桥镇东俄罗三村中建八局搅拌站旁</v>
          </cell>
          <cell r="H4983" t="str">
            <v>许文刚</v>
          </cell>
          <cell r="I4983">
            <v>15848808186</v>
          </cell>
        </row>
        <row r="4984">
          <cell r="A4984" t="str">
            <v>润耀</v>
          </cell>
          <cell r="B4984" t="str">
            <v>螺纹钢</v>
          </cell>
          <cell r="C4984" t="str">
            <v>HRB400EФ22*9m</v>
          </cell>
          <cell r="D4984" t="str">
            <v>吨</v>
          </cell>
          <cell r="E4984">
            <v>70</v>
          </cell>
          <cell r="F4984">
            <v>45852</v>
          </cell>
          <cell r="G4984" t="str">
            <v>（中铁一局四公司康新高速TJ1-1标贡不卡隧道）四川省甘孜州康定市折多塘村车管所旁</v>
          </cell>
          <cell r="H4984" t="str">
            <v>李彰</v>
          </cell>
          <cell r="I4984">
            <v>18523285235</v>
          </cell>
        </row>
        <row r="4985">
          <cell r="A4985" t="str">
            <v>润耀</v>
          </cell>
          <cell r="B4985" t="str">
            <v>螺纹钢</v>
          </cell>
          <cell r="C4985" t="str">
            <v>HRB400E Φ28 9m</v>
          </cell>
          <cell r="D4985" t="str">
            <v>吨</v>
          </cell>
          <cell r="E4985">
            <v>5</v>
          </cell>
          <cell r="F4985">
            <v>45852</v>
          </cell>
          <cell r="G4985" t="str">
            <v>（华西萌海科创农业生态谷）成都市简阳市白金山水库</v>
          </cell>
          <cell r="H4985" t="str">
            <v>石清国</v>
          </cell>
          <cell r="I4985">
            <v>13458642015</v>
          </cell>
        </row>
        <row r="4986">
          <cell r="A4986" t="str">
            <v>润耀</v>
          </cell>
          <cell r="B4986" t="str">
            <v>螺纹钢</v>
          </cell>
          <cell r="C4986" t="str">
            <v>HRB500E Φ14</v>
          </cell>
          <cell r="D4986" t="str">
            <v>吨</v>
          </cell>
          <cell r="E4986">
            <v>3</v>
          </cell>
          <cell r="F4986">
            <v>45852</v>
          </cell>
          <cell r="G4986" t="str">
            <v>（华西萌海科创农业生态谷）成都市简阳市白金山水库</v>
          </cell>
          <cell r="H4986" t="str">
            <v>石清国</v>
          </cell>
          <cell r="I4986">
            <v>13458642015</v>
          </cell>
        </row>
        <row r="4987">
          <cell r="A4987" t="str">
            <v>润耀</v>
          </cell>
          <cell r="B4987" t="str">
            <v>螺纹钢</v>
          </cell>
          <cell r="C4987" t="str">
            <v>HRB500E Φ16</v>
          </cell>
          <cell r="D4987" t="str">
            <v>吨</v>
          </cell>
          <cell r="E4987">
            <v>3</v>
          </cell>
          <cell r="F4987">
            <v>45852</v>
          </cell>
          <cell r="G4987" t="str">
            <v>（华西萌海科创农业生态谷）成都市简阳市白金山水库</v>
          </cell>
          <cell r="H4987" t="str">
            <v>石清国</v>
          </cell>
          <cell r="I4987">
            <v>13458642015</v>
          </cell>
        </row>
        <row r="4988">
          <cell r="A4988" t="str">
            <v>润耀</v>
          </cell>
          <cell r="B4988" t="str">
            <v>螺纹钢</v>
          </cell>
          <cell r="C4988" t="str">
            <v>HRB500E Φ22</v>
          </cell>
          <cell r="D4988" t="str">
            <v>吨</v>
          </cell>
          <cell r="E4988">
            <v>5</v>
          </cell>
          <cell r="F4988">
            <v>45852</v>
          </cell>
          <cell r="G4988" t="str">
            <v>（华西萌海科创农业生态谷）成都市简阳市白金山水库</v>
          </cell>
          <cell r="H4988" t="str">
            <v>石清国</v>
          </cell>
          <cell r="I4988">
            <v>13458642015</v>
          </cell>
        </row>
        <row r="4989">
          <cell r="A4989" t="str">
            <v>润耀</v>
          </cell>
          <cell r="B4989" t="str">
            <v>螺纹钢</v>
          </cell>
          <cell r="C4989" t="str">
            <v>HRB500E Φ25</v>
          </cell>
          <cell r="D4989" t="str">
            <v>吨</v>
          </cell>
          <cell r="E4989">
            <v>20</v>
          </cell>
          <cell r="F4989">
            <v>45852</v>
          </cell>
          <cell r="G4989" t="str">
            <v>（华西萌海科创农业生态谷）成都市简阳市白金山水库</v>
          </cell>
          <cell r="H4989" t="str">
            <v>石清国</v>
          </cell>
          <cell r="I4989">
            <v>13458642015</v>
          </cell>
        </row>
        <row r="4990">
          <cell r="A4990" t="str">
            <v>润耀</v>
          </cell>
          <cell r="B4990" t="str">
            <v>盘螺</v>
          </cell>
          <cell r="C4990" t="str">
            <v>HRB400E Φ12</v>
          </cell>
          <cell r="D4990" t="str">
            <v>吨</v>
          </cell>
          <cell r="E4990">
            <v>35</v>
          </cell>
          <cell r="F4990">
            <v>45852</v>
          </cell>
          <cell r="G4990" t="str">
            <v>（中铁广州局-资乐高速5标）四川省乐山市井研县希望大道116号</v>
          </cell>
          <cell r="H4990" t="str">
            <v>廖俊杰</v>
          </cell>
          <cell r="I4990">
            <v>15775100965</v>
          </cell>
        </row>
        <row r="4991">
          <cell r="A4991" t="str">
            <v>润耀</v>
          </cell>
          <cell r="B4991" t="str">
            <v>螺纹钢</v>
          </cell>
          <cell r="C4991" t="str">
            <v>HRB400E Φ12 12m</v>
          </cell>
          <cell r="D4991" t="str">
            <v>吨</v>
          </cell>
          <cell r="E4991">
            <v>35</v>
          </cell>
          <cell r="F4991">
            <v>45852</v>
          </cell>
          <cell r="G4991" t="str">
            <v>（中铁广州局-成渝扩容2标）成渝扩容项目ZCB3-2标2#钢筋厂【雁江区联盟桥东北50米(资资路) 】</v>
          </cell>
          <cell r="H4991" t="str">
            <v>刘沛琦</v>
          </cell>
          <cell r="I4991">
            <v>18011784798</v>
          </cell>
        </row>
        <row r="4992">
          <cell r="A4992" t="str">
            <v>润耀</v>
          </cell>
          <cell r="B4992" t="str">
            <v>螺纹钢</v>
          </cell>
          <cell r="C4992" t="str">
            <v>HRB400E Φ25 12m</v>
          </cell>
          <cell r="D4992" t="str">
            <v>吨</v>
          </cell>
          <cell r="E4992">
            <v>35</v>
          </cell>
          <cell r="F4992">
            <v>45852</v>
          </cell>
          <cell r="G4992" t="str">
            <v>（中铁广州局-成渝扩容2标）成渝扩容项目ZCB3-2标2#钢筋厂【雁江区联盟桥东北50米(资资路) 】</v>
          </cell>
          <cell r="H4992" t="str">
            <v>刘沛琦</v>
          </cell>
          <cell r="I4992">
            <v>18011784798</v>
          </cell>
        </row>
        <row r="4993">
          <cell r="A4993" t="str">
            <v>润耀</v>
          </cell>
          <cell r="B4993" t="str">
            <v>螺纹钢</v>
          </cell>
          <cell r="C4993" t="str">
            <v>HRB400E Φ28 12m</v>
          </cell>
          <cell r="D4993" t="str">
            <v>吨</v>
          </cell>
          <cell r="E4993">
            <v>35</v>
          </cell>
          <cell r="F4993">
            <v>45852</v>
          </cell>
          <cell r="G4993" t="str">
            <v>（中铁广州局-成渝扩容2标）成渝扩容项目ZCB3-2标2#钢筋厂【雁江区联盟桥东北50米(资资路) 】</v>
          </cell>
          <cell r="H4993" t="str">
            <v>刘沛琦</v>
          </cell>
          <cell r="I4993">
            <v>18011784798</v>
          </cell>
        </row>
        <row r="4994">
          <cell r="A4994" t="str">
            <v>润耀</v>
          </cell>
          <cell r="B4994" t="str">
            <v>螺纹钢</v>
          </cell>
          <cell r="C4994" t="str">
            <v>HRB400E Φ28 12m</v>
          </cell>
          <cell r="D4994" t="str">
            <v>吨</v>
          </cell>
          <cell r="E4994">
            <v>35</v>
          </cell>
          <cell r="F4994">
            <v>45852</v>
          </cell>
          <cell r="G4994" t="str">
            <v>（中铁广州局-成渝扩容2标）成渝扩容ZCB3-2标K88+109临时钢筋厂(刘家湾大桥桥头)</v>
          </cell>
          <cell r="H4994" t="str">
            <v>刘沛琦</v>
          </cell>
          <cell r="I4994">
            <v>18011784798</v>
          </cell>
        </row>
        <row r="4995">
          <cell r="A4995" t="str">
            <v>钢固融</v>
          </cell>
          <cell r="B4995" t="str">
            <v>盘圆</v>
          </cell>
          <cell r="C4995" t="str">
            <v>HPB300Ф10</v>
          </cell>
          <cell r="D4995" t="str">
            <v>吨</v>
          </cell>
          <cell r="E4995">
            <v>35</v>
          </cell>
          <cell r="F4995">
            <v>45852</v>
          </cell>
          <cell r="G4995" t="str">
            <v>（中铁八局康新高速TJ4-1标）四川省甘孜州康定市新都桥镇超限载检测站</v>
          </cell>
          <cell r="H4995" t="str">
            <v>刘俊</v>
          </cell>
          <cell r="I4995">
            <v>18587764925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9" totalsRowShown="0">
  <autoFilter ref="D1:M139"/>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2237"/>
  <sheetViews>
    <sheetView tabSelected="1" workbookViewId="0">
      <pane ySplit="1" topLeftCell="A2" activePane="bottomLeft" state="frozen"/>
      <selection/>
      <selection pane="bottomLeft" activeCell="D2229" sqref="D2229"/>
    </sheetView>
  </sheetViews>
  <sheetFormatPr defaultColWidth="8.875" defaultRowHeight="12"/>
  <cols>
    <col min="1" max="1" width="9" style="45" customWidth="1"/>
    <col min="2" max="2" width="44.625" style="15" customWidth="1"/>
    <col min="3" max="3" width="8.875" style="15" customWidth="1"/>
    <col min="4" max="4" width="23.5" style="15" customWidth="1"/>
    <col min="5" max="5" width="7.875" style="15" customWidth="1"/>
    <col min="6" max="6" width="13.625" style="15" customWidth="1"/>
    <col min="7" max="7" width="6.25" style="46" customWidth="1"/>
    <col min="8" max="8" width="7.375" style="47" customWidth="1"/>
    <col min="9" max="9" width="76.125" style="15" customWidth="1"/>
    <col min="10" max="10" width="7" style="15" customWidth="1"/>
    <col min="11" max="11" width="9.625" style="15" customWidth="1"/>
    <col min="12" max="12" width="74.75" style="48" customWidth="1"/>
    <col min="13" max="13" width="8.125" style="49" customWidth="1"/>
    <col min="14" max="14" width="2.25" style="49" customWidth="1"/>
    <col min="15" max="16" width="3.875" style="49" customWidth="1"/>
    <col min="17" max="17" width="7.25" style="18" customWidth="1"/>
    <col min="18" max="18" width="8" style="18" customWidth="1"/>
    <col min="19" max="19" width="8.875" style="15" customWidth="1"/>
    <col min="20" max="16384" width="8.875" style="15"/>
  </cols>
  <sheetData>
    <row r="1" s="44" customFormat="1" ht="24" customHeight="1" spans="1:18">
      <c r="A1" s="50"/>
      <c r="B1" s="50" t="s">
        <v>0</v>
      </c>
      <c r="C1" s="51" t="s">
        <v>1</v>
      </c>
      <c r="D1" s="51" t="s">
        <v>2</v>
      </c>
      <c r="E1" s="50" t="s">
        <v>3</v>
      </c>
      <c r="F1" s="50" t="s">
        <v>4</v>
      </c>
      <c r="G1" s="52" t="s">
        <v>5</v>
      </c>
      <c r="H1" s="53" t="s">
        <v>6</v>
      </c>
      <c r="I1" s="50" t="s">
        <v>7</v>
      </c>
      <c r="J1" s="50" t="s">
        <v>8</v>
      </c>
      <c r="K1" s="50" t="s">
        <v>9</v>
      </c>
      <c r="L1" s="59" t="s">
        <v>10</v>
      </c>
      <c r="M1" s="60" t="s">
        <v>11</v>
      </c>
      <c r="N1" s="61" t="s">
        <v>12</v>
      </c>
      <c r="O1" s="61" t="s">
        <v>13</v>
      </c>
      <c r="P1" s="61" t="s">
        <v>14</v>
      </c>
      <c r="Q1" s="68" t="s">
        <v>15</v>
      </c>
      <c r="R1" s="68" t="s">
        <v>16</v>
      </c>
    </row>
    <row r="2" hidden="1" spans="2:18">
      <c r="B2" s="54" t="s">
        <v>17</v>
      </c>
      <c r="C2" s="55">
        <v>45658</v>
      </c>
      <c r="D2" s="54" t="str">
        <f>VLOOKUP(B2,辅助信息!E:K,7,FALSE)</f>
        <v>JWDDCD2024101600090</v>
      </c>
      <c r="E2" s="54" t="str">
        <f>VLOOKUP(F2,辅助信息!A:B,2,FALSE)</f>
        <v>螺纹钢</v>
      </c>
      <c r="F2" s="54" t="s">
        <v>18</v>
      </c>
      <c r="G2" s="56">
        <v>69</v>
      </c>
      <c r="H2" s="56" t="e">
        <f>_xlfn._xlws.FILTER(#REF!,#REF!&amp;#REF!&amp;#REF!&amp;#REF!=C2&amp;F2&amp;I2&amp;J2,"未发货")</f>
        <v>#REF!</v>
      </c>
      <c r="I2" s="54" t="str">
        <f>VLOOKUP(B2,辅助信息!E:I,3,FALSE)</f>
        <v>（达州市公共卫生临床医疗中心项目-一标-1号制作房）达州市通川区西外复兴镇公共卫生临床医疗中心项目</v>
      </c>
      <c r="J2" s="54" t="str">
        <f>VLOOKUP(B2,辅助信息!E:I,4,FALSE)</f>
        <v>潘建发</v>
      </c>
      <c r="K2" s="54">
        <f>VLOOKUP(J2,辅助信息!H:I,2,FALSE)</f>
        <v>13658059919</v>
      </c>
      <c r="L2" s="62" t="str">
        <f>VLOOKUP(B2,辅助信息!E:J,6,FALSE)</f>
        <v>提前联系到场规格,一天到场车辆不低于2车</v>
      </c>
      <c r="M2" s="62"/>
      <c r="N2" s="62"/>
      <c r="O2" s="62"/>
      <c r="P2" s="62"/>
      <c r="Q2" s="54" t="str">
        <f>VLOOKUP(B2,辅助信息!E:M,9,FALSE)</f>
        <v>ZTWM-CDGS-XS-2024-0205-五冶钢构-达州市通川区西外复兴镇及临近片区建设项目</v>
      </c>
      <c r="R2" s="15"/>
    </row>
    <row r="3" hidden="1" spans="2:18">
      <c r="B3" s="29" t="s">
        <v>17</v>
      </c>
      <c r="C3" s="57">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3"/>
      <c r="M3" s="64"/>
      <c r="N3" s="64"/>
      <c r="O3" s="64"/>
      <c r="P3" s="64"/>
      <c r="Q3" s="29" t="str">
        <f>VLOOKUP(B3,辅助信息!E:M,9,FALSE)</f>
        <v>ZTWM-CDGS-XS-2024-0205-五冶钢构-达州市通川区西外复兴镇及临近片区建设项目</v>
      </c>
      <c r="R3" s="15"/>
    </row>
    <row r="4" hidden="1" spans="2:18">
      <c r="B4" s="29" t="s">
        <v>20</v>
      </c>
      <c r="C4" s="57">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4" t="str">
        <f>VLOOKUP(B4,辅助信息!E:J,6,FALSE)</f>
        <v>送货单：送货单位：南充思临新材料科技有限公司,收货单位：五冶集团川北(南充)建设有限公司,项目名称：南充医学科学产业园,送货车型13米,装货前联系收货人核实到场规格</v>
      </c>
      <c r="M4" s="64"/>
      <c r="N4" s="64"/>
      <c r="O4" s="64"/>
      <c r="P4" s="64"/>
      <c r="Q4" s="29" t="str">
        <f>VLOOKUP(B4,辅助信息!E:M,9,FALSE)</f>
        <v>ZTWM-CDGS-XS-2024-0248-五冶钢构-南充市医学院项目</v>
      </c>
      <c r="R4" s="15"/>
    </row>
    <row r="5" hidden="1" spans="2:18">
      <c r="B5" s="29" t="s">
        <v>20</v>
      </c>
      <c r="C5" s="57">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5"/>
      <c r="M5" s="64"/>
      <c r="N5" s="64"/>
      <c r="O5" s="64"/>
      <c r="P5" s="64"/>
      <c r="Q5" s="29" t="str">
        <f>VLOOKUP(B5,辅助信息!E:M,9,FALSE)</f>
        <v>ZTWM-CDGS-XS-2024-0248-五冶钢构-南充市医学院项目</v>
      </c>
      <c r="R5" s="15"/>
    </row>
    <row r="6" hidden="1" spans="2:18">
      <c r="B6" s="29" t="s">
        <v>23</v>
      </c>
      <c r="C6" s="57">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5"/>
      <c r="M6" s="64"/>
      <c r="N6" s="64"/>
      <c r="O6" s="64"/>
      <c r="P6" s="64"/>
      <c r="Q6" s="29" t="str">
        <f>VLOOKUP(B6,辅助信息!E:M,9,FALSE)</f>
        <v>ZTWM-CDGS-XS-2024-0248-五冶钢构-南充市医学院项目</v>
      </c>
      <c r="R6" s="15"/>
    </row>
    <row r="7" hidden="1" spans="2:18">
      <c r="B7" s="29" t="s">
        <v>23</v>
      </c>
      <c r="C7" s="57">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5"/>
      <c r="M7" s="64"/>
      <c r="N7" s="64"/>
      <c r="O7" s="64"/>
      <c r="P7" s="64"/>
      <c r="Q7" s="29" t="str">
        <f>VLOOKUP(B7,辅助信息!E:M,9,FALSE)</f>
        <v>ZTWM-CDGS-XS-2024-0248-五冶钢构-南充市医学院项目</v>
      </c>
      <c r="R7" s="15"/>
    </row>
    <row r="8" hidden="1" spans="2:18">
      <c r="B8" s="29" t="s">
        <v>24</v>
      </c>
      <c r="C8" s="57">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3"/>
      <c r="M8" s="64"/>
      <c r="N8" s="64"/>
      <c r="O8" s="64"/>
      <c r="P8" s="64"/>
      <c r="Q8" s="29"/>
      <c r="R8" s="15"/>
    </row>
    <row r="9" hidden="1" spans="2:18">
      <c r="B9" s="29" t="s">
        <v>25</v>
      </c>
      <c r="C9" s="57">
        <v>45658</v>
      </c>
      <c r="D9" s="29" t="str">
        <f>VLOOKUP(B9,辅助信息!E:K,7,FALSE)</f>
        <v>JWDDCD2024102400111</v>
      </c>
      <c r="E9" s="29" t="str">
        <f>VLOOKUP(F9,辅助信息!A:B,2,FALSE)</f>
        <v>盘螺</v>
      </c>
      <c r="F9" s="29" t="s">
        <v>26</v>
      </c>
      <c r="G9" s="25">
        <v>3</v>
      </c>
      <c r="H9" s="25" t="e">
        <f>_xlfn._xlws.FILTER(#REF!,#REF!&amp;#REF!&amp;#REF!&amp;#REF!=C9&amp;F9&amp;I9&amp;J9,"未发货")</f>
        <v>#REF!</v>
      </c>
      <c r="I9" s="29" t="str">
        <f>VLOOKUP(B9,辅助信息!E:I,3,FALSE)</f>
        <v>（五冶达州国道542项目-二工区路基五工段）四川省达州市达川区赵固镇黄家坡</v>
      </c>
      <c r="J9" s="29" t="str">
        <f>VLOOKUP(B9,辅助信息!E:I,4,FALSE)</f>
        <v>潘远林</v>
      </c>
      <c r="K9" s="29">
        <f>VLOOKUP(J9,辅助信息!H:I,2,FALSE)</f>
        <v>18281865966</v>
      </c>
      <c r="L9" s="64" t="str">
        <f>VLOOKUP(B9,辅助信息!E:J,6,FALSE)</f>
        <v>五冶建设送货单,4份材质书,送货车型9.6米,（运输车辆不能走从赵固到工地上这条路,村民群体堵路只能走9号便道）,装货前联系收货人核实到场规格,没提前告知进场规格现场不给予接收</v>
      </c>
      <c r="M9" s="64"/>
      <c r="N9" s="64"/>
      <c r="O9" s="64"/>
      <c r="P9" s="64"/>
      <c r="Q9" s="29" t="str">
        <f>VLOOKUP(B9,辅助信息!E:M,9,FALSE)</f>
        <v>ZTWM-CDGS-XS-2024-0181-五冶天府-国道542项目（二批次）</v>
      </c>
      <c r="R9" s="15"/>
    </row>
    <row r="10" hidden="1" spans="2:18">
      <c r="B10" s="29" t="s">
        <v>25</v>
      </c>
      <c r="C10" s="57">
        <v>45658</v>
      </c>
      <c r="D10" s="29" t="str">
        <f>VLOOKUP(B10,辅助信息!E:K,7,FALSE)</f>
        <v>JWDDCD2024102400111</v>
      </c>
      <c r="E10" s="29" t="str">
        <f>VLOOKUP(F10,辅助信息!A:B,2,FALSE)</f>
        <v>螺纹钢</v>
      </c>
      <c r="F10" s="29" t="s">
        <v>27</v>
      </c>
      <c r="G10" s="25">
        <v>13</v>
      </c>
      <c r="H10" s="25" t="e">
        <f>_xlfn._xlws.FILTER(#REF!,#REF!&amp;#REF!&amp;#REF!&amp;#REF!=C10&amp;F10&amp;I10&amp;J10,"未发货")</f>
        <v>#REF!</v>
      </c>
      <c r="I10" s="29" t="str">
        <f>VLOOKUP(B10,辅助信息!E:I,3,FALSE)</f>
        <v>（五冶达州国道542项目-二工区路基五工段）四川省达州市达川区赵固镇黄家坡</v>
      </c>
      <c r="J10" s="29" t="str">
        <f>VLOOKUP(B10,辅助信息!E:I,4,FALSE)</f>
        <v>潘远林</v>
      </c>
      <c r="K10" s="29">
        <f>VLOOKUP(J10,辅助信息!H:I,2,FALSE)</f>
        <v>18281865966</v>
      </c>
      <c r="L10" s="65"/>
      <c r="M10" s="64"/>
      <c r="N10" s="64"/>
      <c r="O10" s="64"/>
      <c r="P10" s="64"/>
      <c r="Q10" s="29" t="str">
        <f>VLOOKUP(B10,辅助信息!E:M,9,FALSE)</f>
        <v>ZTWM-CDGS-XS-2024-0181-五冶天府-国道542项目（二批次）</v>
      </c>
      <c r="R10" s="15"/>
    </row>
    <row r="11" hidden="1" spans="2:18">
      <c r="B11" s="29" t="s">
        <v>25</v>
      </c>
      <c r="C11" s="57">
        <v>45658</v>
      </c>
      <c r="D11" s="29" t="str">
        <f>VLOOKUP(B11,辅助信息!E:K,7,FALSE)</f>
        <v>JWDDCD2024102400111</v>
      </c>
      <c r="E11" s="29" t="str">
        <f>VLOOKUP(F11,辅助信息!A:B,2,FALSE)</f>
        <v>螺纹钢</v>
      </c>
      <c r="F11" s="29" t="s">
        <v>19</v>
      </c>
      <c r="G11" s="25">
        <v>10</v>
      </c>
      <c r="H11" s="25" t="e">
        <f>_xlfn._xlws.FILTER(#REF!,#REF!&amp;#REF!&amp;#REF!&amp;#REF!=C11&amp;F11&amp;I11&amp;J11,"未发货")</f>
        <v>#REF!</v>
      </c>
      <c r="I11" s="29" t="str">
        <f>VLOOKUP(B11,辅助信息!E:I,3,FALSE)</f>
        <v>（五冶达州国道542项目-二工区路基五工段）四川省达州市达川区赵固镇黄家坡</v>
      </c>
      <c r="J11" s="29" t="str">
        <f>VLOOKUP(B11,辅助信息!E:I,4,FALSE)</f>
        <v>潘远林</v>
      </c>
      <c r="K11" s="29">
        <f>VLOOKUP(J11,辅助信息!H:I,2,FALSE)</f>
        <v>18281865966</v>
      </c>
      <c r="L11" s="65"/>
      <c r="M11" s="64"/>
      <c r="N11" s="64"/>
      <c r="O11" s="64"/>
      <c r="P11" s="64"/>
      <c r="Q11" s="29" t="str">
        <f>VLOOKUP(B11,辅助信息!E:M,9,FALSE)</f>
        <v>ZTWM-CDGS-XS-2024-0181-五冶天府-国道542项目（二批次）</v>
      </c>
      <c r="R11" s="15"/>
    </row>
    <row r="12" hidden="1" spans="2:18">
      <c r="B12" s="29" t="s">
        <v>25</v>
      </c>
      <c r="C12" s="57">
        <v>45658</v>
      </c>
      <c r="D12" s="29" t="str">
        <f>VLOOKUP(B12,辅助信息!E:K,7,FALSE)</f>
        <v>JWDDCD2024102400111</v>
      </c>
      <c r="E12" s="29" t="str">
        <f>VLOOKUP(F12,辅助信息!A:B,2,FALSE)</f>
        <v>螺纹钢</v>
      </c>
      <c r="F12" s="29" t="s">
        <v>28</v>
      </c>
      <c r="G12" s="25">
        <v>10</v>
      </c>
      <c r="H12" s="25" t="e">
        <f>_xlfn._xlws.FILTER(#REF!,#REF!&amp;#REF!&amp;#REF!&amp;#REF!=C12&amp;F12&amp;I12&amp;J12,"未发货")</f>
        <v>#REF!</v>
      </c>
      <c r="I12" s="29" t="str">
        <f>VLOOKUP(B12,辅助信息!E:I,3,FALSE)</f>
        <v>（五冶达州国道542项目-二工区路基五工段）四川省达州市达川区赵固镇黄家坡</v>
      </c>
      <c r="J12" s="29" t="str">
        <f>VLOOKUP(B12,辅助信息!E:I,4,FALSE)</f>
        <v>潘远林</v>
      </c>
      <c r="K12" s="29">
        <f>VLOOKUP(J12,辅助信息!H:I,2,FALSE)</f>
        <v>18281865966</v>
      </c>
      <c r="L12" s="63"/>
      <c r="M12" s="64"/>
      <c r="N12" s="64"/>
      <c r="O12" s="64"/>
      <c r="P12" s="64"/>
      <c r="Q12" s="29" t="str">
        <f>VLOOKUP(B12,辅助信息!E:M,9,FALSE)</f>
        <v>ZTWM-CDGS-XS-2024-0181-五冶天府-国道542项目（二批次）</v>
      </c>
      <c r="R12" s="15"/>
    </row>
    <row r="13" ht="56.25" hidden="1" customHeight="1" spans="2:18">
      <c r="B13" s="29" t="s">
        <v>29</v>
      </c>
      <c r="C13" s="57">
        <v>45658</v>
      </c>
      <c r="D13" s="29" t="str">
        <f>VLOOKUP(B13,辅助信息!E:K,7,FALSE)</f>
        <v>JWDDCD2024102400111</v>
      </c>
      <c r="E13" s="29" t="str">
        <f>VLOOKUP(F13,辅助信息!A:B,2,FALSE)</f>
        <v>螺纹钢</v>
      </c>
      <c r="F13" s="29" t="s">
        <v>30</v>
      </c>
      <c r="G13" s="25">
        <v>35</v>
      </c>
      <c r="H13" s="25" t="e">
        <f>_xlfn._xlws.FILTER(#REF!,#REF!&amp;#REF!&amp;#REF!&amp;#REF!=C13&amp;F13&amp;I13&amp;J13,"未发货")</f>
        <v>#REF!</v>
      </c>
      <c r="I13" s="29" t="str">
        <f>VLOOKUP(B13,辅助信息!E:I,3,FALSE)</f>
        <v>（五冶达州国道542项目-二工区黄家湾隧道工段）四川省达州市达川区赵固镇黄家坡</v>
      </c>
      <c r="J13" s="29" t="str">
        <f>VLOOKUP(B13,辅助信息!E:I,4,FALSE)</f>
        <v>罗永方</v>
      </c>
      <c r="K13" s="29">
        <f>VLOOKUP(J13,辅助信息!H:I,2,FALSE)</f>
        <v>13551450899</v>
      </c>
      <c r="L13" s="64" t="str">
        <f>VLOOKUP(B13,辅助信息!E:J,6,FALSE)</f>
        <v>五冶建设送货单,4份材质书,送货车型9.6米,装货前联系收货人核实到场规格,没提前告知进场规格现场不给予接收</v>
      </c>
      <c r="M13" s="64"/>
      <c r="N13" s="64"/>
      <c r="O13" s="64"/>
      <c r="P13" s="64"/>
      <c r="Q13" s="29"/>
      <c r="R13" s="15"/>
    </row>
    <row r="14" hidden="1" spans="2:18">
      <c r="B14" s="29" t="s">
        <v>31</v>
      </c>
      <c r="C14" s="57">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4" t="str">
        <f>VLOOKUP(B14,辅助信息!E:J,6,FALSE)</f>
        <v>提前联系到场规格及数量</v>
      </c>
      <c r="M14" s="64"/>
      <c r="N14" s="64"/>
      <c r="O14" s="64"/>
      <c r="P14" s="64"/>
      <c r="Q14" s="29" t="str">
        <f>VLOOKUP(B14,辅助信息!E:M,9,FALSE)</f>
        <v>ZTWM-CDGS-XS-2024-0179-四川商投-射洪城乡一体化建设项目</v>
      </c>
      <c r="R14" s="15"/>
    </row>
    <row r="15" hidden="1" spans="2:18">
      <c r="B15" s="29" t="s">
        <v>31</v>
      </c>
      <c r="C15" s="57">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5"/>
      <c r="M15" s="64"/>
      <c r="N15" s="64"/>
      <c r="O15" s="64"/>
      <c r="P15" s="64"/>
      <c r="Q15" s="29" t="str">
        <f>VLOOKUP(B15,辅助信息!E:M,9,FALSE)</f>
        <v>ZTWM-CDGS-XS-2024-0179-四川商投-射洪城乡一体化建设项目</v>
      </c>
      <c r="R15" s="15"/>
    </row>
    <row r="16" hidden="1" spans="2:18">
      <c r="B16" s="29" t="s">
        <v>31</v>
      </c>
      <c r="C16" s="57">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5"/>
      <c r="M16" s="64"/>
      <c r="N16" s="64"/>
      <c r="O16" s="64"/>
      <c r="P16" s="64"/>
      <c r="Q16" s="29" t="str">
        <f>VLOOKUP(B16,辅助信息!E:M,9,FALSE)</f>
        <v>ZTWM-CDGS-XS-2024-0179-四川商投-射洪城乡一体化建设项目</v>
      </c>
      <c r="R16" s="15"/>
    </row>
    <row r="17" hidden="1" spans="2:18">
      <c r="B17" s="29" t="s">
        <v>31</v>
      </c>
      <c r="C17" s="57">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3"/>
      <c r="M17" s="64"/>
      <c r="N17" s="64"/>
      <c r="O17" s="64"/>
      <c r="P17" s="64"/>
      <c r="Q17" s="29" t="str">
        <f>VLOOKUP(B17,辅助信息!E:M,9,FALSE)</f>
        <v>ZTWM-CDGS-XS-2024-0179-四川商投-射洪城乡一体化建设项目</v>
      </c>
      <c r="R17" s="15"/>
    </row>
    <row r="18" hidden="1" spans="2:18">
      <c r="B18" s="29" t="s">
        <v>17</v>
      </c>
      <c r="C18" s="57">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4" t="s">
        <v>34</v>
      </c>
      <c r="M18" s="64"/>
      <c r="N18" s="64"/>
      <c r="O18" s="64"/>
      <c r="P18" s="64"/>
      <c r="Q18" s="29" t="str">
        <f>VLOOKUP(B18,辅助信息!E:M,9,FALSE)</f>
        <v>ZTWM-CDGS-XS-2024-0205-五冶钢构-达州市通川区西外复兴镇及临近片区建设项目</v>
      </c>
      <c r="R18" s="15"/>
    </row>
    <row r="19" hidden="1" spans="2:18">
      <c r="B19" s="29" t="s">
        <v>17</v>
      </c>
      <c r="C19" s="57">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3"/>
      <c r="M19" s="64"/>
      <c r="N19" s="64"/>
      <c r="O19" s="64"/>
      <c r="P19" s="64"/>
      <c r="Q19" s="29" t="str">
        <f>VLOOKUP(B19,辅助信息!E:M,9,FALSE)</f>
        <v>ZTWM-CDGS-XS-2024-0205-五冶钢构-达州市通川区西外复兴镇及临近片区建设项目</v>
      </c>
      <c r="R19" s="15"/>
    </row>
    <row r="20" hidden="1" spans="2:18">
      <c r="B20" s="29" t="s">
        <v>24</v>
      </c>
      <c r="C20" s="57">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4"/>
      <c r="M20" s="64"/>
      <c r="N20" s="64"/>
      <c r="O20" s="64"/>
      <c r="P20" s="64"/>
      <c r="Q20" s="29" t="str">
        <f>VLOOKUP(B20,辅助信息!E:M,9,FALSE)</f>
        <v>ZTWM-CDGS-XS-2024-0248-五冶钢构-南充市医学院项目</v>
      </c>
      <c r="R20" s="15"/>
    </row>
    <row r="21" hidden="1" spans="2:18">
      <c r="B21" s="29" t="s">
        <v>24</v>
      </c>
      <c r="C21" s="57">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4" t="s">
        <v>35</v>
      </c>
      <c r="M21" s="64"/>
      <c r="N21" s="64"/>
      <c r="O21" s="64"/>
      <c r="P21" s="64"/>
      <c r="Q21" s="29" t="str">
        <f>VLOOKUP(B21,辅助信息!E:M,9,FALSE)</f>
        <v>ZTWM-CDGS-XS-2024-0248-五冶钢构-南充市医学院项目</v>
      </c>
      <c r="R21" s="15"/>
    </row>
    <row r="22" hidden="1" spans="2:18">
      <c r="B22" s="29" t="s">
        <v>24</v>
      </c>
      <c r="C22" s="57">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3"/>
      <c r="M22" s="64"/>
      <c r="N22" s="64"/>
      <c r="O22" s="64"/>
      <c r="P22" s="64"/>
      <c r="Q22" s="29" t="str">
        <f>VLOOKUP(B22,辅助信息!E:M,9,FALSE)</f>
        <v>ZTWM-CDGS-XS-2024-0248-五冶钢构-南充市医学院项目</v>
      </c>
      <c r="R22" s="15"/>
    </row>
    <row r="23" hidden="1" spans="2:18">
      <c r="B23" s="29" t="s">
        <v>25</v>
      </c>
      <c r="C23" s="57">
        <v>45659</v>
      </c>
      <c r="D23" s="29" t="str">
        <f>VLOOKUP(B23,辅助信息!E:K,7,FALSE)</f>
        <v>JWDDCD2024102400111</v>
      </c>
      <c r="E23" s="29" t="str">
        <f>VLOOKUP(F23,辅助信息!A:B,2,FALSE)</f>
        <v>盘螺</v>
      </c>
      <c r="F23" s="29" t="s">
        <v>26</v>
      </c>
      <c r="G23" s="25">
        <v>3</v>
      </c>
      <c r="H23" s="25" t="e">
        <f>_xlfn._xlws.FILTER(#REF!,#REF!&amp;#REF!&amp;#REF!&amp;#REF!=C23&amp;F23&amp;I23&amp;J23,"未发货")</f>
        <v>#REF!</v>
      </c>
      <c r="I23" s="29" t="str">
        <f>VLOOKUP(B23,辅助信息!E:I,3,FALSE)</f>
        <v>（五冶达州国道542项目-二工区路基五工段）四川省达州市达川区赵固镇黄家坡</v>
      </c>
      <c r="J23" s="29" t="str">
        <f>VLOOKUP(B23,辅助信息!E:I,4,FALSE)</f>
        <v>潘远林</v>
      </c>
      <c r="K23" s="29">
        <f>VLOOKUP(J23,辅助信息!H:I,2,FALSE)</f>
        <v>18281865966</v>
      </c>
      <c r="L23" s="64" t="s">
        <v>36</v>
      </c>
      <c r="M23" s="64"/>
      <c r="N23" s="64"/>
      <c r="O23" s="64"/>
      <c r="P23" s="64"/>
      <c r="Q23" s="29" t="str">
        <f>VLOOKUP(B23,辅助信息!E:M,9,FALSE)</f>
        <v>ZTWM-CDGS-XS-2024-0181-五冶天府-国道542项目（二批次）</v>
      </c>
      <c r="R23" s="15"/>
    </row>
    <row r="24" hidden="1" spans="2:18">
      <c r="B24" s="29" t="s">
        <v>25</v>
      </c>
      <c r="C24" s="57">
        <v>45659</v>
      </c>
      <c r="D24" s="29" t="str">
        <f>VLOOKUP(B24,辅助信息!E:K,7,FALSE)</f>
        <v>JWDDCD2024102400111</v>
      </c>
      <c r="E24" s="29" t="str">
        <f>VLOOKUP(F24,辅助信息!A:B,2,FALSE)</f>
        <v>螺纹钢</v>
      </c>
      <c r="F24" s="29" t="s">
        <v>27</v>
      </c>
      <c r="G24" s="25">
        <v>13</v>
      </c>
      <c r="H24" s="25" t="e">
        <f>_xlfn._xlws.FILTER(#REF!,#REF!&amp;#REF!&amp;#REF!&amp;#REF!=C24&amp;F24&amp;I24&amp;J24,"未发货")</f>
        <v>#REF!</v>
      </c>
      <c r="I24" s="29" t="str">
        <f>VLOOKUP(B24,辅助信息!E:I,3,FALSE)</f>
        <v>（五冶达州国道542项目-二工区路基五工段）四川省达州市达川区赵固镇黄家坡</v>
      </c>
      <c r="J24" s="29" t="str">
        <f>VLOOKUP(B24,辅助信息!E:I,4,FALSE)</f>
        <v>潘远林</v>
      </c>
      <c r="K24" s="29">
        <f>VLOOKUP(J24,辅助信息!H:I,2,FALSE)</f>
        <v>18281865966</v>
      </c>
      <c r="L24" s="65"/>
      <c r="M24" s="64"/>
      <c r="N24" s="64"/>
      <c r="O24" s="64"/>
      <c r="P24" s="64"/>
      <c r="Q24" s="29" t="str">
        <f>VLOOKUP(B24,辅助信息!E:M,9,FALSE)</f>
        <v>ZTWM-CDGS-XS-2024-0181-五冶天府-国道542项目（二批次）</v>
      </c>
      <c r="R24" s="15"/>
    </row>
    <row r="25" hidden="1" spans="2:18">
      <c r="B25" s="29" t="s">
        <v>25</v>
      </c>
      <c r="C25" s="57">
        <v>45659</v>
      </c>
      <c r="D25" s="29" t="str">
        <f>VLOOKUP(B25,辅助信息!E:K,7,FALSE)</f>
        <v>JWDDCD2024102400111</v>
      </c>
      <c r="E25" s="29" t="str">
        <f>VLOOKUP(F25,辅助信息!A:B,2,FALSE)</f>
        <v>螺纹钢</v>
      </c>
      <c r="F25" s="29" t="s">
        <v>19</v>
      </c>
      <c r="G25" s="25">
        <v>10</v>
      </c>
      <c r="H25" s="25" t="e">
        <f>_xlfn._xlws.FILTER(#REF!,#REF!&amp;#REF!&amp;#REF!&amp;#REF!=C25&amp;F25&amp;I25&amp;J25,"未发货")</f>
        <v>#REF!</v>
      </c>
      <c r="I25" s="29" t="str">
        <f>VLOOKUP(B25,辅助信息!E:I,3,FALSE)</f>
        <v>（五冶达州国道542项目-二工区路基五工段）四川省达州市达川区赵固镇黄家坡</v>
      </c>
      <c r="J25" s="29" t="str">
        <f>VLOOKUP(B25,辅助信息!E:I,4,FALSE)</f>
        <v>潘远林</v>
      </c>
      <c r="K25" s="29">
        <f>VLOOKUP(J25,辅助信息!H:I,2,FALSE)</f>
        <v>18281865966</v>
      </c>
      <c r="L25" s="65"/>
      <c r="M25" s="64"/>
      <c r="N25" s="64"/>
      <c r="O25" s="64"/>
      <c r="P25" s="64"/>
      <c r="Q25" s="29" t="str">
        <f>VLOOKUP(B25,辅助信息!E:M,9,FALSE)</f>
        <v>ZTWM-CDGS-XS-2024-0181-五冶天府-国道542项目（二批次）</v>
      </c>
      <c r="R25" s="15"/>
    </row>
    <row r="26" hidden="1" spans="2:18">
      <c r="B26" s="29" t="s">
        <v>25</v>
      </c>
      <c r="C26" s="57">
        <v>45659</v>
      </c>
      <c r="D26" s="29" t="str">
        <f>VLOOKUP(B26,辅助信息!E:K,7,FALSE)</f>
        <v>JWDDCD2024102400111</v>
      </c>
      <c r="E26" s="29" t="str">
        <f>VLOOKUP(F26,辅助信息!A:B,2,FALSE)</f>
        <v>螺纹钢</v>
      </c>
      <c r="F26" s="29" t="s">
        <v>28</v>
      </c>
      <c r="G26" s="25">
        <v>10</v>
      </c>
      <c r="H26" s="25" t="e">
        <f>_xlfn._xlws.FILTER(#REF!,#REF!&amp;#REF!&amp;#REF!&amp;#REF!=C26&amp;F26&amp;I26&amp;J26,"未发货")</f>
        <v>#REF!</v>
      </c>
      <c r="I26" s="29" t="str">
        <f>VLOOKUP(B26,辅助信息!E:I,3,FALSE)</f>
        <v>（五冶达州国道542项目-二工区路基五工段）四川省达州市达川区赵固镇黄家坡</v>
      </c>
      <c r="J26" s="29" t="str">
        <f>VLOOKUP(B26,辅助信息!E:I,4,FALSE)</f>
        <v>潘远林</v>
      </c>
      <c r="K26" s="29">
        <f>VLOOKUP(J26,辅助信息!H:I,2,FALSE)</f>
        <v>18281865966</v>
      </c>
      <c r="L26" s="63"/>
      <c r="M26" s="64"/>
      <c r="N26" s="64"/>
      <c r="O26" s="64"/>
      <c r="P26" s="64"/>
      <c r="Q26" s="29" t="str">
        <f>VLOOKUP(B26,辅助信息!E:M,9,FALSE)</f>
        <v>ZTWM-CDGS-XS-2024-0181-五冶天府-国道542项目（二批次）</v>
      </c>
      <c r="R26" s="15"/>
    </row>
    <row r="27" ht="56.25" hidden="1" customHeight="1" spans="2:18">
      <c r="B27" s="29" t="s">
        <v>29</v>
      </c>
      <c r="C27" s="57">
        <v>45659</v>
      </c>
      <c r="D27" s="29" t="str">
        <f>VLOOKUP(B27,辅助信息!E:K,7,FALSE)</f>
        <v>JWDDCD2024102400111</v>
      </c>
      <c r="E27" s="29" t="str">
        <f>VLOOKUP(F27,辅助信息!A:B,2,FALSE)</f>
        <v>螺纹钢</v>
      </c>
      <c r="F27" s="29" t="s">
        <v>30</v>
      </c>
      <c r="G27" s="25">
        <v>35</v>
      </c>
      <c r="H27" s="25" t="e">
        <f>_xlfn._xlws.FILTER(#REF!,#REF!&amp;#REF!&amp;#REF!&amp;#REF!=C27&amp;F27&amp;I27&amp;J27,"未发货")</f>
        <v>#REF!</v>
      </c>
      <c r="I27" s="29" t="str">
        <f>VLOOKUP(B27,辅助信息!E:I,3,FALSE)</f>
        <v>（五冶达州国道542项目-二工区黄家湾隧道工段）四川省达州市达川区赵固镇黄家坡</v>
      </c>
      <c r="J27" s="29" t="str">
        <f>VLOOKUP(B27,辅助信息!E:I,4,FALSE)</f>
        <v>罗永方</v>
      </c>
      <c r="K27" s="29">
        <f>VLOOKUP(J27,辅助信息!H:I,2,FALSE)</f>
        <v>13551450899</v>
      </c>
      <c r="L27" s="64" t="s">
        <v>37</v>
      </c>
      <c r="M27" s="64"/>
      <c r="N27" s="64"/>
      <c r="O27" s="64"/>
      <c r="P27" s="64"/>
      <c r="Q27" s="29" t="str">
        <f>VLOOKUP(B27,辅助信息!E:M,9,FALSE)</f>
        <v>ZTWM-CDGS-XS-2024-0181-五冶天府-国道542项目（二批次）</v>
      </c>
      <c r="R27" s="15"/>
    </row>
    <row r="28" hidden="1" spans="2:18">
      <c r="B28" s="29" t="s">
        <v>31</v>
      </c>
      <c r="C28" s="57">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4" t="s">
        <v>38</v>
      </c>
      <c r="M28" s="64"/>
      <c r="N28" s="64"/>
      <c r="O28" s="64"/>
      <c r="P28" s="64"/>
      <c r="Q28" s="29" t="str">
        <f>VLOOKUP(B28,辅助信息!E:M,9,FALSE)</f>
        <v>ZTWM-CDGS-XS-2024-0179-四川商投-射洪城乡一体化建设项目</v>
      </c>
      <c r="R28" s="15"/>
    </row>
    <row r="29" hidden="1" spans="2:18">
      <c r="B29" s="29" t="s">
        <v>31</v>
      </c>
      <c r="C29" s="57">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5"/>
      <c r="M29" s="64"/>
      <c r="N29" s="64"/>
      <c r="O29" s="64"/>
      <c r="P29" s="64"/>
      <c r="Q29" s="29" t="str">
        <f>VLOOKUP(B29,辅助信息!E:M,9,FALSE)</f>
        <v>ZTWM-CDGS-XS-2024-0179-四川商投-射洪城乡一体化建设项目</v>
      </c>
      <c r="R29" s="15"/>
    </row>
    <row r="30" hidden="1" spans="2:18">
      <c r="B30" s="29" t="s">
        <v>31</v>
      </c>
      <c r="C30" s="57">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5"/>
      <c r="M30" s="64"/>
      <c r="N30" s="64"/>
      <c r="O30" s="64"/>
      <c r="P30" s="64"/>
      <c r="Q30" s="29" t="str">
        <f>VLOOKUP(B30,辅助信息!E:M,9,FALSE)</f>
        <v>ZTWM-CDGS-XS-2024-0179-四川商投-射洪城乡一体化建设项目</v>
      </c>
      <c r="R30" s="15"/>
    </row>
    <row r="31" hidden="1" spans="2:18">
      <c r="B31" s="29" t="s">
        <v>31</v>
      </c>
      <c r="C31" s="57">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3"/>
      <c r="M31" s="64"/>
      <c r="N31" s="64"/>
      <c r="O31" s="64"/>
      <c r="P31" s="64"/>
      <c r="Q31" s="29" t="str">
        <f>VLOOKUP(B31,辅助信息!E:M,9,FALSE)</f>
        <v>ZTWM-CDGS-XS-2024-0179-四川商投-射洪城乡一体化建设项目</v>
      </c>
      <c r="R31" s="15"/>
    </row>
    <row r="32" hidden="1" spans="2:18">
      <c r="B32" s="29" t="s">
        <v>39</v>
      </c>
      <c r="C32" s="57">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6">
        <f>VLOOKUP(J32,辅助信息!H:I,2,FALSE)</f>
        <v>13658059919</v>
      </c>
      <c r="L32" s="67" t="s">
        <v>34</v>
      </c>
      <c r="M32" s="67"/>
      <c r="N32" s="67"/>
      <c r="O32" s="67"/>
      <c r="P32" s="67"/>
      <c r="Q32" s="29" t="str">
        <f>VLOOKUP(B32,辅助信息!E:M,9,FALSE)</f>
        <v>ZTWM-CDGS-XS-2024-0205-五冶钢构-达州市通川区西外复兴镇及临近片区建设项目</v>
      </c>
      <c r="R32" s="15"/>
    </row>
    <row r="33" hidden="1" spans="2:18">
      <c r="B33" s="29" t="s">
        <v>39</v>
      </c>
      <c r="C33" s="57">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6">
        <f>VLOOKUP(J33,辅助信息!H:I,2,FALSE)</f>
        <v>13658059919</v>
      </c>
      <c r="M33" s="45"/>
      <c r="N33" s="45"/>
      <c r="O33" s="45"/>
      <c r="P33" s="45"/>
      <c r="Q33" s="29" t="str">
        <f>VLOOKUP(B33,辅助信息!E:M,9,FALSE)</f>
        <v>ZTWM-CDGS-XS-2024-0205-五冶钢构-达州市通川区西外复兴镇及临近片区建设项目</v>
      </c>
      <c r="R33" s="15"/>
    </row>
    <row r="34" hidden="1" spans="2:18">
      <c r="B34" s="29" t="s">
        <v>39</v>
      </c>
      <c r="C34" s="57">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6">
        <f>VLOOKUP(J34,辅助信息!H:I,2,FALSE)</f>
        <v>13658059919</v>
      </c>
      <c r="M34" s="45"/>
      <c r="N34" s="45"/>
      <c r="O34" s="45"/>
      <c r="P34" s="45"/>
      <c r="Q34" s="29" t="str">
        <f>VLOOKUP(B34,辅助信息!E:M,9,FALSE)</f>
        <v>ZTWM-CDGS-XS-2024-0205-五冶钢构-达州市通川区西外复兴镇及临近片区建设项目</v>
      </c>
      <c r="R34" s="15"/>
    </row>
    <row r="35" hidden="1" spans="2:18">
      <c r="B35" s="29" t="s">
        <v>39</v>
      </c>
      <c r="C35" s="57">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6">
        <f>VLOOKUP(J35,辅助信息!H:I,2,FALSE)</f>
        <v>13658059919</v>
      </c>
      <c r="M35" s="45"/>
      <c r="N35" s="45"/>
      <c r="O35" s="45"/>
      <c r="P35" s="45"/>
      <c r="Q35" s="29" t="str">
        <f>VLOOKUP(B35,辅助信息!E:M,9,FALSE)</f>
        <v>ZTWM-CDGS-XS-2024-0205-五冶钢构-达州市通川区西外复兴镇及临近片区建设项目</v>
      </c>
      <c r="R35" s="15"/>
    </row>
    <row r="36" hidden="1" spans="2:18">
      <c r="B36" s="29" t="s">
        <v>39</v>
      </c>
      <c r="C36" s="57">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6">
        <f>VLOOKUP(J36,辅助信息!H:I,2,FALSE)</f>
        <v>13658059919</v>
      </c>
      <c r="M36" s="45"/>
      <c r="N36" s="45"/>
      <c r="O36" s="45"/>
      <c r="P36" s="45"/>
      <c r="Q36" s="29" t="str">
        <f>VLOOKUP(B36,辅助信息!E:M,9,FALSE)</f>
        <v>ZTWM-CDGS-XS-2024-0205-五冶钢构-达州市通川区西外复兴镇及临近片区建设项目</v>
      </c>
      <c r="R36" s="15"/>
    </row>
    <row r="37" hidden="1" spans="2:18">
      <c r="B37" s="29" t="s">
        <v>39</v>
      </c>
      <c r="C37" s="57">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6">
        <f>VLOOKUP(J37,辅助信息!H:I,2,FALSE)</f>
        <v>13658059919</v>
      </c>
      <c r="M37" s="45"/>
      <c r="N37" s="45"/>
      <c r="O37" s="45"/>
      <c r="P37" s="45"/>
      <c r="Q37" s="29" t="str">
        <f>VLOOKUP(B37,辅助信息!E:M,9,FALSE)</f>
        <v>ZTWM-CDGS-XS-2024-0205-五冶钢构-达州市通川区西外复兴镇及临近片区建设项目</v>
      </c>
      <c r="R37" s="15"/>
    </row>
    <row r="38" hidden="1" spans="2:18">
      <c r="B38" s="29" t="s">
        <v>39</v>
      </c>
      <c r="C38" s="57">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6">
        <f>VLOOKUP(J38,辅助信息!H:I,2,FALSE)</f>
        <v>13658059919</v>
      </c>
      <c r="M38" s="45"/>
      <c r="N38" s="45"/>
      <c r="O38" s="45"/>
      <c r="P38" s="45"/>
      <c r="Q38" s="29" t="str">
        <f>VLOOKUP(B38,辅助信息!E:M,9,FALSE)</f>
        <v>ZTWM-CDGS-XS-2024-0205-五冶钢构-达州市通川区西外复兴镇及临近片区建设项目</v>
      </c>
      <c r="R38" s="15"/>
    </row>
    <row r="39" hidden="1" spans="2:18">
      <c r="B39" s="29" t="s">
        <v>39</v>
      </c>
      <c r="C39" s="57">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6">
        <f>VLOOKUP(J39,辅助信息!H:I,2,FALSE)</f>
        <v>13658059919</v>
      </c>
      <c r="M39" s="45"/>
      <c r="N39" s="45"/>
      <c r="O39" s="45"/>
      <c r="P39" s="45"/>
      <c r="Q39" s="29" t="str">
        <f>VLOOKUP(B39,辅助信息!E:M,9,FALSE)</f>
        <v>ZTWM-CDGS-XS-2024-0205-五冶钢构-达州市通川区西外复兴镇及临近片区建设项目</v>
      </c>
      <c r="R39" s="15"/>
    </row>
    <row r="40" hidden="1" spans="2:18">
      <c r="B40" s="29" t="s">
        <v>17</v>
      </c>
      <c r="C40" s="57">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7" t="s">
        <v>34</v>
      </c>
      <c r="M40" s="67"/>
      <c r="N40" s="67"/>
      <c r="O40" s="67"/>
      <c r="P40" s="67"/>
      <c r="Q40" s="29" t="str">
        <f>VLOOKUP(B40,辅助信息!E:M,9,FALSE)</f>
        <v>ZTWM-CDGS-XS-2024-0205-五冶钢构-达州市通川区西外复兴镇及临近片区建设项目</v>
      </c>
      <c r="R40" s="15"/>
    </row>
    <row r="41" hidden="1" spans="2:18">
      <c r="B41" s="29" t="s">
        <v>17</v>
      </c>
      <c r="C41" s="57">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5"/>
      <c r="N41" s="45"/>
      <c r="O41" s="45"/>
      <c r="P41" s="45"/>
      <c r="Q41" s="29" t="str">
        <f>VLOOKUP(B41,辅助信息!E:M,9,FALSE)</f>
        <v>ZTWM-CDGS-XS-2024-0205-五冶钢构-达州市通川区西外复兴镇及临近片区建设项目</v>
      </c>
      <c r="R41" s="15"/>
    </row>
    <row r="42" hidden="1" spans="2:18">
      <c r="B42" s="29" t="s">
        <v>17</v>
      </c>
      <c r="C42" s="57">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5"/>
      <c r="N42" s="45"/>
      <c r="O42" s="45"/>
      <c r="P42" s="45"/>
      <c r="Q42" s="29" t="str">
        <f>VLOOKUP(B42,辅助信息!E:M,9,FALSE)</f>
        <v>ZTWM-CDGS-XS-2024-0205-五冶钢构-达州市通川区西外复兴镇及临近片区建设项目</v>
      </c>
      <c r="R42" s="15"/>
    </row>
    <row r="43" hidden="1" spans="2:18">
      <c r="B43" s="29" t="s">
        <v>17</v>
      </c>
      <c r="C43" s="57">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5"/>
      <c r="N43" s="45"/>
      <c r="O43" s="45"/>
      <c r="P43" s="45"/>
      <c r="Q43" s="29" t="str">
        <f>VLOOKUP(B43,辅助信息!E:M,9,FALSE)</f>
        <v>ZTWM-CDGS-XS-2024-0205-五冶钢构-达州市通川区西外复兴镇及临近片区建设项目</v>
      </c>
      <c r="R43" s="15"/>
    </row>
    <row r="44" hidden="1" spans="2:18">
      <c r="B44" s="29" t="s">
        <v>17</v>
      </c>
      <c r="C44" s="57">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5"/>
      <c r="N44" s="45"/>
      <c r="O44" s="45"/>
      <c r="P44" s="45"/>
      <c r="Q44" s="29" t="str">
        <f>VLOOKUP(B44,辅助信息!E:M,9,FALSE)</f>
        <v>ZTWM-CDGS-XS-2024-0205-五冶钢构-达州市通川区西外复兴镇及临近片区建设项目</v>
      </c>
      <c r="R44" s="15"/>
    </row>
    <row r="45" hidden="1" spans="1:18">
      <c r="A45" s="58" t="s">
        <v>42</v>
      </c>
      <c r="B45" s="29" t="s">
        <v>43</v>
      </c>
      <c r="C45" s="57">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4" t="s">
        <v>34</v>
      </c>
      <c r="M45" s="64"/>
      <c r="N45" s="64"/>
      <c r="O45" s="64"/>
      <c r="P45" s="64"/>
      <c r="Q45" s="29" t="str">
        <f>VLOOKUP(B45,辅助信息!E:M,9,FALSE)</f>
        <v>ZTWM-CDGS-XS-2024-0205-五冶钢构-达州市通川区西外复兴镇及临近片区建设项目</v>
      </c>
      <c r="R45" s="15"/>
    </row>
    <row r="46" hidden="1" spans="2:18">
      <c r="B46" s="29" t="s">
        <v>43</v>
      </c>
      <c r="C46" s="57">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5"/>
      <c r="M46" s="64"/>
      <c r="N46" s="64"/>
      <c r="O46" s="64"/>
      <c r="P46" s="64"/>
      <c r="Q46" s="29" t="str">
        <f>VLOOKUP(B46,辅助信息!E:M,9,FALSE)</f>
        <v>ZTWM-CDGS-XS-2024-0205-五冶钢构-达州市通川区西外复兴镇及临近片区建设项目</v>
      </c>
      <c r="R46" s="15"/>
    </row>
    <row r="47" hidden="1" spans="2:18">
      <c r="B47" s="29" t="s">
        <v>43</v>
      </c>
      <c r="C47" s="57">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5"/>
      <c r="M47" s="64"/>
      <c r="N47" s="64"/>
      <c r="O47" s="64"/>
      <c r="P47" s="64"/>
      <c r="Q47" s="29" t="str">
        <f>VLOOKUP(B47,辅助信息!E:M,9,FALSE)</f>
        <v>ZTWM-CDGS-XS-2024-0205-五冶钢构-达州市通川区西外复兴镇及临近片区建设项目</v>
      </c>
      <c r="R47" s="15"/>
    </row>
    <row r="48" hidden="1" spans="2:18">
      <c r="B48" s="29" t="s">
        <v>43</v>
      </c>
      <c r="C48" s="57">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5"/>
      <c r="M48" s="64"/>
      <c r="N48" s="64"/>
      <c r="O48" s="64"/>
      <c r="P48" s="64"/>
      <c r="Q48" s="29" t="str">
        <f>VLOOKUP(B48,辅助信息!E:M,9,FALSE)</f>
        <v>ZTWM-CDGS-XS-2024-0205-五冶钢构-达州市通川区西外复兴镇及临近片区建设项目</v>
      </c>
      <c r="R48" s="15"/>
    </row>
    <row r="49" hidden="1" spans="2:18">
      <c r="B49" s="29" t="s">
        <v>43</v>
      </c>
      <c r="C49" s="57">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3"/>
      <c r="M49" s="64"/>
      <c r="N49" s="64"/>
      <c r="O49" s="64"/>
      <c r="P49" s="64"/>
      <c r="Q49" s="29" t="str">
        <f>VLOOKUP(B49,辅助信息!E:M,9,FALSE)</f>
        <v>ZTWM-CDGS-XS-2024-0205-五冶钢构-达州市通川区西外复兴镇及临近片区建设项目</v>
      </c>
      <c r="R49" s="15"/>
    </row>
    <row r="50" hidden="1" spans="2:18">
      <c r="B50" s="29" t="s">
        <v>44</v>
      </c>
      <c r="C50" s="57">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4" t="s">
        <v>34</v>
      </c>
      <c r="M50" s="64"/>
      <c r="N50" s="64"/>
      <c r="O50" s="64"/>
      <c r="P50" s="64"/>
      <c r="Q50" s="29" t="str">
        <f>VLOOKUP(B50,辅助信息!E:M,9,FALSE)</f>
        <v>ZTWM-CDGS-XS-2024-0189-华西集采-酒城南项目</v>
      </c>
      <c r="R50" s="15"/>
    </row>
    <row r="51" hidden="1" spans="2:18">
      <c r="B51" s="29" t="s">
        <v>44</v>
      </c>
      <c r="C51" s="57">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5"/>
      <c r="M51" s="64"/>
      <c r="N51" s="64"/>
      <c r="O51" s="64"/>
      <c r="P51" s="64"/>
      <c r="Q51" s="29" t="str">
        <f>VLOOKUP(B51,辅助信息!E:M,9,FALSE)</f>
        <v>ZTWM-CDGS-XS-2024-0189-华西集采-酒城南项目</v>
      </c>
      <c r="R51" s="15"/>
    </row>
    <row r="52" hidden="1" spans="2:18">
      <c r="B52" s="29" t="s">
        <v>44</v>
      </c>
      <c r="C52" s="57">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5"/>
      <c r="M52" s="64"/>
      <c r="N52" s="64"/>
      <c r="O52" s="64"/>
      <c r="P52" s="64"/>
      <c r="Q52" s="29" t="str">
        <f>VLOOKUP(B52,辅助信息!E:M,9,FALSE)</f>
        <v>ZTWM-CDGS-XS-2024-0189-华西集采-酒城南项目</v>
      </c>
      <c r="R52" s="15"/>
    </row>
    <row r="53" hidden="1" spans="2:18">
      <c r="B53" s="29" t="s">
        <v>44</v>
      </c>
      <c r="C53" s="57">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5"/>
      <c r="M53" s="64"/>
      <c r="N53" s="64"/>
      <c r="O53" s="64"/>
      <c r="P53" s="64"/>
      <c r="Q53" s="29" t="str">
        <f>VLOOKUP(B53,辅助信息!E:M,9,FALSE)</f>
        <v>ZTWM-CDGS-XS-2024-0189-华西集采-酒城南项目</v>
      </c>
      <c r="R53" s="15"/>
    </row>
    <row r="54" hidden="1" spans="2:18">
      <c r="B54" s="29" t="s">
        <v>44</v>
      </c>
      <c r="C54" s="57">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5"/>
      <c r="M54" s="64"/>
      <c r="N54" s="64"/>
      <c r="O54" s="64"/>
      <c r="P54" s="64"/>
      <c r="Q54" s="29" t="str">
        <f>VLOOKUP(B54,辅助信息!E:M,9,FALSE)</f>
        <v>ZTWM-CDGS-XS-2024-0189-华西集采-酒城南项目</v>
      </c>
      <c r="R54" s="15"/>
    </row>
    <row r="55" hidden="1" spans="2:18">
      <c r="B55" s="29" t="s">
        <v>44</v>
      </c>
      <c r="C55" s="57">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5"/>
      <c r="M55" s="64"/>
      <c r="N55" s="64"/>
      <c r="O55" s="64"/>
      <c r="P55" s="64"/>
      <c r="Q55" s="29" t="str">
        <f>VLOOKUP(B55,辅助信息!E:M,9,FALSE)</f>
        <v>ZTWM-CDGS-XS-2024-0189-华西集采-酒城南项目</v>
      </c>
      <c r="R55" s="15"/>
    </row>
    <row r="56" hidden="1" spans="2:18">
      <c r="B56" s="29" t="s">
        <v>44</v>
      </c>
      <c r="C56" s="57">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5"/>
      <c r="M56" s="64"/>
      <c r="N56" s="64"/>
      <c r="O56" s="64"/>
      <c r="P56" s="64"/>
      <c r="Q56" s="29" t="str">
        <f>VLOOKUP(B56,辅助信息!E:M,9,FALSE)</f>
        <v>ZTWM-CDGS-XS-2024-0189-华西集采-酒城南项目</v>
      </c>
      <c r="R56" s="15"/>
    </row>
    <row r="57" hidden="1" spans="2:18">
      <c r="B57" s="29" t="s">
        <v>44</v>
      </c>
      <c r="C57" s="57">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5"/>
      <c r="M57" s="64"/>
      <c r="N57" s="64"/>
      <c r="O57" s="64"/>
      <c r="P57" s="64"/>
      <c r="Q57" s="29" t="str">
        <f>VLOOKUP(B57,辅助信息!E:M,9,FALSE)</f>
        <v>ZTWM-CDGS-XS-2024-0189-华西集采-酒城南项目</v>
      </c>
      <c r="R57" s="15"/>
    </row>
    <row r="58" hidden="1" spans="2:18">
      <c r="B58" s="29" t="s">
        <v>44</v>
      </c>
      <c r="C58" s="57">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5"/>
      <c r="M58" s="64"/>
      <c r="N58" s="64"/>
      <c r="O58" s="64"/>
      <c r="P58" s="64"/>
      <c r="Q58" s="29" t="str">
        <f>VLOOKUP(B58,辅助信息!E:M,9,FALSE)</f>
        <v>ZTWM-CDGS-XS-2024-0189-华西集采-酒城南项目</v>
      </c>
      <c r="R58" s="15"/>
    </row>
    <row r="59" hidden="1" spans="2:18">
      <c r="B59" s="29" t="s">
        <v>44</v>
      </c>
      <c r="C59" s="57">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3"/>
      <c r="M59" s="64"/>
      <c r="N59" s="64"/>
      <c r="O59" s="64"/>
      <c r="P59" s="64"/>
      <c r="Q59" s="29" t="str">
        <f>VLOOKUP(B59,辅助信息!E:M,9,FALSE)</f>
        <v>ZTWM-CDGS-XS-2024-0189-华西集采-酒城南项目</v>
      </c>
      <c r="R59" s="15"/>
    </row>
    <row r="60" ht="22.5" hidden="1" customHeight="1" spans="2:18">
      <c r="B60" s="29" t="s">
        <v>17</v>
      </c>
      <c r="C60" s="57">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4" t="s">
        <v>34</v>
      </c>
      <c r="M60" s="64"/>
      <c r="N60" s="64"/>
      <c r="O60" s="64"/>
      <c r="P60" s="64"/>
      <c r="Q60" s="29" t="str">
        <f>VLOOKUP(B60,辅助信息!E:M,9,FALSE)</f>
        <v>ZTWM-CDGS-XS-2024-0205-五冶钢构-达州市通川区西外复兴镇及临近片区建设项目</v>
      </c>
      <c r="R60" s="15"/>
    </row>
    <row r="61" hidden="1" spans="2:18">
      <c r="B61" s="29" t="s">
        <v>24</v>
      </c>
      <c r="C61" s="57">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4" t="s">
        <v>35</v>
      </c>
      <c r="M61" s="64"/>
      <c r="N61" s="64"/>
      <c r="O61" s="64"/>
      <c r="P61" s="64"/>
      <c r="Q61" s="29" t="str">
        <f>VLOOKUP(B61,辅助信息!E:M,9,FALSE)</f>
        <v>ZTWM-CDGS-XS-2024-0248-五冶钢构-南充市医学院项目</v>
      </c>
      <c r="R61" s="15"/>
    </row>
    <row r="62" hidden="1" spans="2:18">
      <c r="B62" s="29" t="s">
        <v>24</v>
      </c>
      <c r="C62" s="57">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3"/>
      <c r="M62" s="64"/>
      <c r="N62" s="64"/>
      <c r="O62" s="64"/>
      <c r="P62" s="64"/>
      <c r="Q62" s="29" t="str">
        <f>VLOOKUP(B62,辅助信息!E:M,9,FALSE)</f>
        <v>ZTWM-CDGS-XS-2024-0248-五冶钢构-南充市医学院项目</v>
      </c>
      <c r="R62" s="15"/>
    </row>
    <row r="63" hidden="1" spans="2:18">
      <c r="B63" s="29" t="s">
        <v>25</v>
      </c>
      <c r="C63" s="57">
        <v>45660</v>
      </c>
      <c r="D63" s="29" t="str">
        <f>VLOOKUP(B63,辅助信息!E:K,7,FALSE)</f>
        <v>JWDDCD2024102400111</v>
      </c>
      <c r="E63" s="29" t="str">
        <f>VLOOKUP(F63,辅助信息!A:B,2,FALSE)</f>
        <v>盘螺</v>
      </c>
      <c r="F63" s="29" t="s">
        <v>26</v>
      </c>
      <c r="G63" s="25">
        <v>3</v>
      </c>
      <c r="H63" s="25" t="e">
        <f>_xlfn._xlws.FILTER(#REF!,#REF!&amp;#REF!&amp;#REF!&amp;#REF!=C63&amp;F63&amp;I63&amp;J63,"未发货")</f>
        <v>#REF!</v>
      </c>
      <c r="I63" s="29" t="str">
        <f>VLOOKUP(B63,辅助信息!E:I,3,FALSE)</f>
        <v>（五冶达州国道542项目-二工区路基五工段）四川省达州市达川区赵固镇黄家坡</v>
      </c>
      <c r="J63" s="29" t="str">
        <f>VLOOKUP(B63,辅助信息!E:I,4,FALSE)</f>
        <v>潘远林</v>
      </c>
      <c r="K63" s="29">
        <f>VLOOKUP(J63,辅助信息!H:I,2,FALSE)</f>
        <v>18281865966</v>
      </c>
      <c r="L63" s="64" t="s">
        <v>36</v>
      </c>
      <c r="M63" s="64"/>
      <c r="N63" s="64"/>
      <c r="O63" s="64"/>
      <c r="P63" s="64"/>
      <c r="Q63" s="29" t="str">
        <f>VLOOKUP(B63,辅助信息!E:M,9,FALSE)</f>
        <v>ZTWM-CDGS-XS-2024-0181-五冶天府-国道542项目（二批次）</v>
      </c>
      <c r="R63" s="15"/>
    </row>
    <row r="64" hidden="1" spans="2:18">
      <c r="B64" s="29" t="s">
        <v>25</v>
      </c>
      <c r="C64" s="57">
        <v>45660</v>
      </c>
      <c r="D64" s="29" t="str">
        <f>VLOOKUP(B64,辅助信息!E:K,7,FALSE)</f>
        <v>JWDDCD2024102400111</v>
      </c>
      <c r="E64" s="29" t="str">
        <f>VLOOKUP(F64,辅助信息!A:B,2,FALSE)</f>
        <v>螺纹钢</v>
      </c>
      <c r="F64" s="29" t="s">
        <v>27</v>
      </c>
      <c r="G64" s="25">
        <v>13</v>
      </c>
      <c r="H64" s="25" t="e">
        <f>_xlfn._xlws.FILTER(#REF!,#REF!&amp;#REF!&amp;#REF!&amp;#REF!=C64&amp;F64&amp;I64&amp;J64,"未发货")</f>
        <v>#REF!</v>
      </c>
      <c r="I64" s="29" t="str">
        <f>VLOOKUP(B64,辅助信息!E:I,3,FALSE)</f>
        <v>（五冶达州国道542项目-二工区路基五工段）四川省达州市达川区赵固镇黄家坡</v>
      </c>
      <c r="J64" s="29" t="str">
        <f>VLOOKUP(B64,辅助信息!E:I,4,FALSE)</f>
        <v>潘远林</v>
      </c>
      <c r="K64" s="29">
        <f>VLOOKUP(J64,辅助信息!H:I,2,FALSE)</f>
        <v>18281865966</v>
      </c>
      <c r="L64" s="65"/>
      <c r="M64" s="64"/>
      <c r="N64" s="64"/>
      <c r="O64" s="64"/>
      <c r="P64" s="64"/>
      <c r="Q64" s="29" t="str">
        <f>VLOOKUP(B64,辅助信息!E:M,9,FALSE)</f>
        <v>ZTWM-CDGS-XS-2024-0181-五冶天府-国道542项目（二批次）</v>
      </c>
      <c r="R64" s="15"/>
    </row>
    <row r="65" hidden="1" spans="2:18">
      <c r="B65" s="29" t="s">
        <v>25</v>
      </c>
      <c r="C65" s="57">
        <v>45660</v>
      </c>
      <c r="D65" s="29" t="str">
        <f>VLOOKUP(B65,辅助信息!E:K,7,FALSE)</f>
        <v>JWDDCD2024102400111</v>
      </c>
      <c r="E65" s="29" t="str">
        <f>VLOOKUP(F65,辅助信息!A:B,2,FALSE)</f>
        <v>螺纹钢</v>
      </c>
      <c r="F65" s="29" t="s">
        <v>19</v>
      </c>
      <c r="G65" s="25">
        <v>10</v>
      </c>
      <c r="H65" s="25" t="e">
        <f>_xlfn._xlws.FILTER(#REF!,#REF!&amp;#REF!&amp;#REF!&amp;#REF!=C65&amp;F65&amp;I65&amp;J65,"未发货")</f>
        <v>#REF!</v>
      </c>
      <c r="I65" s="29" t="str">
        <f>VLOOKUP(B65,辅助信息!E:I,3,FALSE)</f>
        <v>（五冶达州国道542项目-二工区路基五工段）四川省达州市达川区赵固镇黄家坡</v>
      </c>
      <c r="J65" s="29" t="str">
        <f>VLOOKUP(B65,辅助信息!E:I,4,FALSE)</f>
        <v>潘远林</v>
      </c>
      <c r="K65" s="29">
        <f>VLOOKUP(J65,辅助信息!H:I,2,FALSE)</f>
        <v>18281865966</v>
      </c>
      <c r="L65" s="65"/>
      <c r="M65" s="64"/>
      <c r="N65" s="64"/>
      <c r="O65" s="64"/>
      <c r="P65" s="64"/>
      <c r="Q65" s="29" t="str">
        <f>VLOOKUP(B65,辅助信息!E:M,9,FALSE)</f>
        <v>ZTWM-CDGS-XS-2024-0181-五冶天府-国道542项目（二批次）</v>
      </c>
      <c r="R65" s="15"/>
    </row>
    <row r="66" hidden="1" spans="2:18">
      <c r="B66" s="29" t="s">
        <v>25</v>
      </c>
      <c r="C66" s="57">
        <v>45660</v>
      </c>
      <c r="D66" s="29" t="str">
        <f>VLOOKUP(B66,辅助信息!E:K,7,FALSE)</f>
        <v>JWDDCD2024102400111</v>
      </c>
      <c r="E66" s="29" t="str">
        <f>VLOOKUP(F66,辅助信息!A:B,2,FALSE)</f>
        <v>螺纹钢</v>
      </c>
      <c r="F66" s="29" t="s">
        <v>28</v>
      </c>
      <c r="G66" s="25">
        <v>10</v>
      </c>
      <c r="H66" s="25" t="e">
        <f>_xlfn._xlws.FILTER(#REF!,#REF!&amp;#REF!&amp;#REF!&amp;#REF!=C66&amp;F66&amp;I66&amp;J66,"未发货")</f>
        <v>#REF!</v>
      </c>
      <c r="I66" s="29" t="str">
        <f>VLOOKUP(B66,辅助信息!E:I,3,FALSE)</f>
        <v>（五冶达州国道542项目-二工区路基五工段）四川省达州市达川区赵固镇黄家坡</v>
      </c>
      <c r="J66" s="29" t="str">
        <f>VLOOKUP(B66,辅助信息!E:I,4,FALSE)</f>
        <v>潘远林</v>
      </c>
      <c r="K66" s="29">
        <f>VLOOKUP(J66,辅助信息!H:I,2,FALSE)</f>
        <v>18281865966</v>
      </c>
      <c r="L66" s="63"/>
      <c r="M66" s="64"/>
      <c r="N66" s="64"/>
      <c r="O66" s="64"/>
      <c r="P66" s="64"/>
      <c r="Q66" s="29" t="str">
        <f>VLOOKUP(B66,辅助信息!E:M,9,FALSE)</f>
        <v>ZTWM-CDGS-XS-2024-0181-五冶天府-国道542项目（二批次）</v>
      </c>
      <c r="R66" s="15"/>
    </row>
    <row r="67" hidden="1" spans="2:18">
      <c r="B67" s="29" t="s">
        <v>39</v>
      </c>
      <c r="C67" s="57">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4" t="s">
        <v>37</v>
      </c>
      <c r="M67" s="64"/>
      <c r="N67" s="64"/>
      <c r="O67" s="64"/>
      <c r="P67" s="64"/>
      <c r="Q67" s="29" t="str">
        <f>VLOOKUP(B67,辅助信息!E:M,9,FALSE)</f>
        <v>ZTWM-CDGS-XS-2024-0205-五冶钢构-达州市通川区西外复兴镇及临近片区建设项目</v>
      </c>
      <c r="R67" s="15"/>
    </row>
    <row r="68" hidden="1" spans="2:18">
      <c r="B68" s="29" t="s">
        <v>39</v>
      </c>
      <c r="C68" s="57">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5"/>
      <c r="M68" s="64"/>
      <c r="N68" s="64"/>
      <c r="O68" s="64"/>
      <c r="P68" s="64"/>
      <c r="Q68" s="29" t="str">
        <f>VLOOKUP(B68,辅助信息!E:M,9,FALSE)</f>
        <v>ZTWM-CDGS-XS-2024-0205-五冶钢构-达州市通川区西外复兴镇及临近片区建设项目</v>
      </c>
      <c r="R68" s="15"/>
    </row>
    <row r="69" hidden="1" spans="2:18">
      <c r="B69" s="29" t="s">
        <v>17</v>
      </c>
      <c r="C69" s="57">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5"/>
      <c r="M69" s="64"/>
      <c r="N69" s="64"/>
      <c r="O69" s="64"/>
      <c r="P69" s="64"/>
      <c r="Q69" s="29" t="str">
        <f>VLOOKUP(B69,辅助信息!E:M,9,FALSE)</f>
        <v>ZTWM-CDGS-XS-2024-0205-五冶钢构-达州市通川区西外复兴镇及临近片区建设项目</v>
      </c>
      <c r="R69" s="15"/>
    </row>
    <row r="70" hidden="1" spans="2:18">
      <c r="B70" s="29" t="s">
        <v>17</v>
      </c>
      <c r="C70" s="57">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5"/>
      <c r="M70" s="64"/>
      <c r="N70" s="64"/>
      <c r="O70" s="64"/>
      <c r="P70" s="64"/>
      <c r="Q70" s="29" t="str">
        <f>VLOOKUP(B70,辅助信息!E:M,9,FALSE)</f>
        <v>ZTWM-CDGS-XS-2024-0205-五冶钢构-达州市通川区西外复兴镇及临近片区建设项目</v>
      </c>
      <c r="R70" s="15"/>
    </row>
    <row r="71" hidden="1" spans="2:18">
      <c r="B71" s="29" t="s">
        <v>17</v>
      </c>
      <c r="C71" s="57">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5"/>
      <c r="M71" s="64"/>
      <c r="N71" s="64"/>
      <c r="O71" s="64"/>
      <c r="P71" s="64"/>
      <c r="Q71" s="29" t="str">
        <f>VLOOKUP(B71,辅助信息!E:M,9,FALSE)</f>
        <v>ZTWM-CDGS-XS-2024-0205-五冶钢构-达州市通川区西外复兴镇及临近片区建设项目</v>
      </c>
      <c r="R71" s="15"/>
    </row>
    <row r="72" hidden="1" spans="2:18">
      <c r="B72" s="29" t="s">
        <v>17</v>
      </c>
      <c r="C72" s="57">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3"/>
      <c r="M72" s="64"/>
      <c r="N72" s="64"/>
      <c r="O72" s="64"/>
      <c r="P72" s="64"/>
      <c r="Q72" s="29" t="str">
        <f>VLOOKUP(B72,辅助信息!E:M,9,FALSE)</f>
        <v>ZTWM-CDGS-XS-2024-0205-五冶钢构-达州市通川区西外复兴镇及临近片区建设项目</v>
      </c>
      <c r="R72" s="15"/>
    </row>
    <row r="73" hidden="1" spans="2:18">
      <c r="B73" s="29" t="s">
        <v>43</v>
      </c>
      <c r="C73" s="57">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4" t="s">
        <v>34</v>
      </c>
      <c r="M73" s="64"/>
      <c r="N73" s="64"/>
      <c r="O73" s="64"/>
      <c r="P73" s="64"/>
      <c r="Q73" s="29" t="str">
        <f>VLOOKUP(B73,辅助信息!E:M,9,FALSE)</f>
        <v>ZTWM-CDGS-XS-2024-0205-五冶钢构-达州市通川区西外复兴镇及临近片区建设项目</v>
      </c>
      <c r="R73" s="15"/>
    </row>
    <row r="74" hidden="1" spans="2:18">
      <c r="B74" s="29" t="s">
        <v>43</v>
      </c>
      <c r="C74" s="57">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3"/>
      <c r="M74" s="64"/>
      <c r="N74" s="64"/>
      <c r="O74" s="64"/>
      <c r="P74" s="64"/>
      <c r="Q74" s="29" t="str">
        <f>VLOOKUP(B74,辅助信息!E:M,9,FALSE)</f>
        <v>ZTWM-CDGS-XS-2024-0205-五冶钢构-达州市通川区西外复兴镇及临近片区建设项目</v>
      </c>
      <c r="R74" s="15"/>
    </row>
    <row r="75" hidden="1" spans="2:18">
      <c r="B75" s="29" t="s">
        <v>44</v>
      </c>
      <c r="C75" s="57">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4" t="s">
        <v>34</v>
      </c>
      <c r="M75" s="64"/>
      <c r="N75" s="64"/>
      <c r="O75" s="64"/>
      <c r="P75" s="64"/>
      <c r="Q75" s="29" t="str">
        <f>VLOOKUP(B75,辅助信息!E:M,9,FALSE)</f>
        <v>ZTWM-CDGS-XS-2024-0189-华西集采-酒城南项目</v>
      </c>
      <c r="R75" s="15"/>
    </row>
    <row r="76" hidden="1" spans="2:18">
      <c r="B76" s="29" t="s">
        <v>44</v>
      </c>
      <c r="C76" s="57">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5"/>
      <c r="M76" s="64"/>
      <c r="N76" s="64"/>
      <c r="O76" s="64"/>
      <c r="P76" s="64"/>
      <c r="Q76" s="29" t="str">
        <f>VLOOKUP(B76,辅助信息!E:M,9,FALSE)</f>
        <v>ZTWM-CDGS-XS-2024-0189-华西集采-酒城南项目</v>
      </c>
      <c r="R76" s="15"/>
    </row>
    <row r="77" hidden="1" spans="2:18">
      <c r="B77" s="29" t="s">
        <v>44</v>
      </c>
      <c r="C77" s="57">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5"/>
      <c r="M77" s="64"/>
      <c r="N77" s="64"/>
      <c r="O77" s="64"/>
      <c r="P77" s="64"/>
      <c r="Q77" s="29" t="str">
        <f>VLOOKUP(B77,辅助信息!E:M,9,FALSE)</f>
        <v>ZTWM-CDGS-XS-2024-0189-华西集采-酒城南项目</v>
      </c>
      <c r="R77" s="15"/>
    </row>
    <row r="78" hidden="1" spans="2:18">
      <c r="B78" s="29" t="s">
        <v>44</v>
      </c>
      <c r="C78" s="57">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5"/>
      <c r="M78" s="64"/>
      <c r="N78" s="64"/>
      <c r="O78" s="64"/>
      <c r="P78" s="64"/>
      <c r="Q78" s="29" t="str">
        <f>VLOOKUP(B78,辅助信息!E:M,9,FALSE)</f>
        <v>ZTWM-CDGS-XS-2024-0189-华西集采-酒城南项目</v>
      </c>
      <c r="R78" s="15"/>
    </row>
    <row r="79" hidden="1" spans="2:18">
      <c r="B79" s="29" t="s">
        <v>44</v>
      </c>
      <c r="C79" s="57">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5"/>
      <c r="M79" s="64"/>
      <c r="N79" s="64"/>
      <c r="O79" s="64"/>
      <c r="P79" s="64"/>
      <c r="Q79" s="29" t="str">
        <f>VLOOKUP(B79,辅助信息!E:M,9,FALSE)</f>
        <v>ZTWM-CDGS-XS-2024-0189-华西集采-酒城南项目</v>
      </c>
      <c r="R79" s="15"/>
    </row>
    <row r="80" hidden="1" spans="2:18">
      <c r="B80" s="29" t="s">
        <v>44</v>
      </c>
      <c r="C80" s="57">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5"/>
      <c r="M80" s="64"/>
      <c r="N80" s="64"/>
      <c r="O80" s="64"/>
      <c r="P80" s="64"/>
      <c r="Q80" s="29" t="str">
        <f>VLOOKUP(B80,辅助信息!E:M,9,FALSE)</f>
        <v>ZTWM-CDGS-XS-2024-0189-华西集采-酒城南项目</v>
      </c>
      <c r="R80" s="15"/>
    </row>
    <row r="81" hidden="1" spans="2:18">
      <c r="B81" s="29" t="s">
        <v>44</v>
      </c>
      <c r="C81" s="57">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5"/>
      <c r="M81" s="64"/>
      <c r="N81" s="64"/>
      <c r="O81" s="64"/>
      <c r="P81" s="64"/>
      <c r="Q81" s="29" t="str">
        <f>VLOOKUP(B81,辅助信息!E:M,9,FALSE)</f>
        <v>ZTWM-CDGS-XS-2024-0189-华西集采-酒城南项目</v>
      </c>
      <c r="R81" s="15"/>
    </row>
    <row r="82" hidden="1" spans="2:18">
      <c r="B82" s="29" t="s">
        <v>44</v>
      </c>
      <c r="C82" s="57">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5"/>
      <c r="M82" s="64"/>
      <c r="N82" s="64"/>
      <c r="O82" s="64"/>
      <c r="P82" s="64"/>
      <c r="Q82" s="29" t="str">
        <f>VLOOKUP(B82,辅助信息!E:M,9,FALSE)</f>
        <v>ZTWM-CDGS-XS-2024-0189-华西集采-酒城南项目</v>
      </c>
      <c r="R82" s="15"/>
    </row>
    <row r="83" hidden="1" spans="2:18">
      <c r="B83" s="29" t="s">
        <v>44</v>
      </c>
      <c r="C83" s="57">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5"/>
      <c r="M83" s="64"/>
      <c r="N83" s="64"/>
      <c r="O83" s="64"/>
      <c r="P83" s="64"/>
      <c r="Q83" s="29" t="str">
        <f>VLOOKUP(B83,辅助信息!E:M,9,FALSE)</f>
        <v>ZTWM-CDGS-XS-2024-0189-华西集采-酒城南项目</v>
      </c>
      <c r="R83" s="15"/>
    </row>
    <row r="84" hidden="1" spans="2:18">
      <c r="B84" s="29" t="s">
        <v>44</v>
      </c>
      <c r="C84" s="57">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3"/>
      <c r="M84" s="64"/>
      <c r="N84" s="64"/>
      <c r="O84" s="64"/>
      <c r="P84" s="64"/>
      <c r="Q84" s="29" t="str">
        <f>VLOOKUP(B84,辅助信息!E:M,9,FALSE)</f>
        <v>ZTWM-CDGS-XS-2024-0189-华西集采-酒城南项目</v>
      </c>
      <c r="R84" s="15"/>
    </row>
    <row r="85" hidden="1" spans="2:18">
      <c r="B85" s="29" t="s">
        <v>47</v>
      </c>
      <c r="C85" s="57">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4" t="s">
        <v>34</v>
      </c>
      <c r="M85" s="64"/>
      <c r="N85" s="64"/>
      <c r="O85" s="64"/>
      <c r="P85" s="64"/>
      <c r="Q85" s="29" t="str">
        <f>VLOOKUP(B85,辅助信息!E:M,9,FALSE)</f>
        <v>ZTWM-CDGS-XS-2024-0134-商投建工达州中医药科技成果示范园项目</v>
      </c>
      <c r="R85" s="15"/>
    </row>
    <row r="86" hidden="1" spans="2:18">
      <c r="B86" s="29" t="s">
        <v>47</v>
      </c>
      <c r="C86" s="57">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5"/>
      <c r="M86" s="64"/>
      <c r="N86" s="64"/>
      <c r="O86" s="64"/>
      <c r="P86" s="64"/>
      <c r="Q86" s="29" t="str">
        <f>VLOOKUP(B86,辅助信息!E:M,9,FALSE)</f>
        <v>ZTWM-CDGS-XS-2024-0134-商投建工达州中医药科技成果示范园项目</v>
      </c>
      <c r="R86" s="15"/>
    </row>
    <row r="87" hidden="1" spans="2:18">
      <c r="B87" s="29" t="s">
        <v>47</v>
      </c>
      <c r="C87" s="57">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5"/>
      <c r="M87" s="64"/>
      <c r="N87" s="64"/>
      <c r="O87" s="64"/>
      <c r="P87" s="64"/>
      <c r="Q87" s="29" t="str">
        <f>VLOOKUP(B87,辅助信息!E:M,9,FALSE)</f>
        <v>ZTWM-CDGS-XS-2024-0134-商投建工达州中医药科技成果示范园项目</v>
      </c>
      <c r="R87" s="15"/>
    </row>
    <row r="88" hidden="1" spans="2:18">
      <c r="B88" s="29" t="s">
        <v>47</v>
      </c>
      <c r="C88" s="57">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3"/>
      <c r="M88" s="64"/>
      <c r="N88" s="64"/>
      <c r="O88" s="64"/>
      <c r="P88" s="64"/>
      <c r="Q88" s="29" t="str">
        <f>VLOOKUP(B88,辅助信息!E:M,9,FALSE)</f>
        <v>ZTWM-CDGS-XS-2024-0134-商投建工达州中医药科技成果示范园项目</v>
      </c>
      <c r="R88" s="15"/>
    </row>
    <row r="89" hidden="1" spans="2:18">
      <c r="B89" s="29" t="s">
        <v>48</v>
      </c>
      <c r="C89" s="57">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4" t="s">
        <v>34</v>
      </c>
      <c r="M89" s="64"/>
      <c r="N89" s="64"/>
      <c r="O89" s="64"/>
      <c r="P89" s="64"/>
      <c r="Q89" s="29" t="str">
        <f>VLOOKUP(B89,辅助信息!E:M,9,FALSE)</f>
        <v>ZTWM-CDGS-XS-2024-0093-华西-颐海科创农业生态谷</v>
      </c>
      <c r="R89" s="15"/>
    </row>
    <row r="90" hidden="1" spans="2:18">
      <c r="B90" s="29" t="s">
        <v>48</v>
      </c>
      <c r="C90" s="57">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5"/>
      <c r="M90" s="64"/>
      <c r="N90" s="64"/>
      <c r="O90" s="64"/>
      <c r="P90" s="64"/>
      <c r="Q90" s="29" t="str">
        <f>VLOOKUP(B90,辅助信息!E:M,9,FALSE)</f>
        <v>ZTWM-CDGS-XS-2024-0093-华西-颐海科创农业生态谷</v>
      </c>
      <c r="R90" s="15"/>
    </row>
    <row r="91" hidden="1" spans="2:18">
      <c r="B91" s="29" t="s">
        <v>48</v>
      </c>
      <c r="C91" s="57">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3"/>
      <c r="M91" s="64"/>
      <c r="N91" s="64"/>
      <c r="O91" s="64"/>
      <c r="P91" s="64"/>
      <c r="Q91" s="29" t="str">
        <f>VLOOKUP(B91,辅助信息!E:M,9,FALSE)</f>
        <v>ZTWM-CDGS-XS-2024-0093-华西-颐海科创农业生态谷</v>
      </c>
      <c r="R91" s="15"/>
    </row>
    <row r="92" ht="22.5" hidden="1" customHeight="1" spans="2:18">
      <c r="B92" s="29" t="s">
        <v>17</v>
      </c>
      <c r="C92" s="57">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4" t="str">
        <f>VLOOKUP(B92,辅助信息!E:J,6,FALSE)</f>
        <v>提前联系到场规格,一天到场车辆不低于2车</v>
      </c>
      <c r="M92" s="64"/>
      <c r="N92" s="64"/>
      <c r="O92" s="64"/>
      <c r="P92" s="64"/>
      <c r="Q92" s="29" t="str">
        <f>VLOOKUP(B92,辅助信息!E:M,9,FALSE)</f>
        <v>ZTWM-CDGS-XS-2024-0205-五冶钢构-达州市通川区西外复兴镇及临近片区建设项目</v>
      </c>
      <c r="R92" s="15"/>
    </row>
    <row r="93" hidden="1" spans="2:18">
      <c r="B93" s="29" t="s">
        <v>24</v>
      </c>
      <c r="C93" s="57">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4" t="str">
        <f>VLOOKUP(B93,辅助信息!E:J,6,FALSE)</f>
        <v>送货单：送货单位：南充思临新材料科技有限公司,收货单位：五冶集团川北(南充)建设有限公司,项目名称：南充医学科学产业园,送货车型13米,装货前联系收货人核实到场规格</v>
      </c>
      <c r="M93" s="64"/>
      <c r="N93" s="64"/>
      <c r="O93" s="64"/>
      <c r="P93" s="64"/>
      <c r="Q93" s="29" t="str">
        <f>VLOOKUP(B93,辅助信息!E:M,9,FALSE)</f>
        <v>ZTWM-CDGS-XS-2024-0248-五冶钢构-南充市医学院项目</v>
      </c>
      <c r="R93" s="15"/>
    </row>
    <row r="94" hidden="1" spans="2:18">
      <c r="B94" s="29" t="s">
        <v>24</v>
      </c>
      <c r="C94" s="57">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3"/>
      <c r="M94" s="64"/>
      <c r="N94" s="64"/>
      <c r="O94" s="64"/>
      <c r="P94" s="64"/>
      <c r="Q94" s="29" t="str">
        <f>VLOOKUP(B94,辅助信息!E:M,9,FALSE)</f>
        <v>ZTWM-CDGS-XS-2024-0248-五冶钢构-南充市医学院项目</v>
      </c>
      <c r="R94" s="15"/>
    </row>
    <row r="95" hidden="1" spans="2:18">
      <c r="B95" s="29" t="s">
        <v>25</v>
      </c>
      <c r="C95" s="57">
        <v>45661</v>
      </c>
      <c r="D95" s="29" t="str">
        <f>VLOOKUP(B95,辅助信息!E:K,7,FALSE)</f>
        <v>JWDDCD2024102400111</v>
      </c>
      <c r="E95" s="29" t="str">
        <f>VLOOKUP(F95,辅助信息!A:B,2,FALSE)</f>
        <v>盘螺</v>
      </c>
      <c r="F95" s="29" t="s">
        <v>26</v>
      </c>
      <c r="G95" s="25">
        <v>3</v>
      </c>
      <c r="H95" s="25" t="e">
        <f>_xlfn._xlws.FILTER(#REF!,#REF!&amp;#REF!&amp;#REF!&amp;#REF!=C95&amp;F95&amp;I95&amp;J95,"未发货")</f>
        <v>#REF!</v>
      </c>
      <c r="I95" s="29" t="str">
        <f>VLOOKUP(B95,辅助信息!E:I,3,FALSE)</f>
        <v>（五冶达州国道542项目-二工区路基五工段）四川省达州市达川区赵固镇黄家坡</v>
      </c>
      <c r="J95" s="29" t="str">
        <f>VLOOKUP(B95,辅助信息!E:I,4,FALSE)</f>
        <v>潘远林</v>
      </c>
      <c r="K95" s="29">
        <f>VLOOKUP(J95,辅助信息!H:I,2,FALSE)</f>
        <v>18281865966</v>
      </c>
      <c r="L95" s="64" t="str">
        <f>VLOOKUP(B95,辅助信息!E:J,6,FALSE)</f>
        <v>五冶建设送货单,4份材质书,送货车型9.6米,（运输车辆不能走从赵固到工地上这条路,村民群体堵路只能走9号便道）,装货前联系收货人核实到场规格,没提前告知进场规格现场不给予接收</v>
      </c>
      <c r="M95" s="64"/>
      <c r="N95" s="64"/>
      <c r="O95" s="64"/>
      <c r="P95" s="64"/>
      <c r="Q95" s="29" t="str">
        <f>VLOOKUP(B95,辅助信息!E:M,9,FALSE)</f>
        <v>ZTWM-CDGS-XS-2024-0181-五冶天府-国道542项目（二批次）</v>
      </c>
      <c r="R95" s="15"/>
    </row>
    <row r="96" hidden="1" spans="2:18">
      <c r="B96" s="29" t="s">
        <v>25</v>
      </c>
      <c r="C96" s="57">
        <v>45661</v>
      </c>
      <c r="D96" s="29" t="str">
        <f>VLOOKUP(B96,辅助信息!E:K,7,FALSE)</f>
        <v>JWDDCD2024102400111</v>
      </c>
      <c r="E96" s="29" t="str">
        <f>VLOOKUP(F96,辅助信息!A:B,2,FALSE)</f>
        <v>螺纹钢</v>
      </c>
      <c r="F96" s="29" t="s">
        <v>27</v>
      </c>
      <c r="G96" s="25">
        <v>13</v>
      </c>
      <c r="H96" s="25" t="e">
        <f>_xlfn._xlws.FILTER(#REF!,#REF!&amp;#REF!&amp;#REF!&amp;#REF!=C96&amp;F96&amp;I96&amp;J96,"未发货")</f>
        <v>#REF!</v>
      </c>
      <c r="I96" s="29" t="str">
        <f>VLOOKUP(B96,辅助信息!E:I,3,FALSE)</f>
        <v>（五冶达州国道542项目-二工区路基五工段）四川省达州市达川区赵固镇黄家坡</v>
      </c>
      <c r="J96" s="29" t="str">
        <f>VLOOKUP(B96,辅助信息!E:I,4,FALSE)</f>
        <v>潘远林</v>
      </c>
      <c r="K96" s="29">
        <f>VLOOKUP(J96,辅助信息!H:I,2,FALSE)</f>
        <v>18281865966</v>
      </c>
      <c r="L96" s="65"/>
      <c r="M96" s="64"/>
      <c r="N96" s="64"/>
      <c r="O96" s="64"/>
      <c r="P96" s="64"/>
      <c r="Q96" s="29" t="str">
        <f>VLOOKUP(B96,辅助信息!E:M,9,FALSE)</f>
        <v>ZTWM-CDGS-XS-2024-0181-五冶天府-国道542项目（二批次）</v>
      </c>
      <c r="R96" s="15"/>
    </row>
    <row r="97" hidden="1" spans="2:18">
      <c r="B97" s="29" t="s">
        <v>25</v>
      </c>
      <c r="C97" s="57">
        <v>45661</v>
      </c>
      <c r="D97" s="29" t="str">
        <f>VLOOKUP(B97,辅助信息!E:K,7,FALSE)</f>
        <v>JWDDCD2024102400111</v>
      </c>
      <c r="E97" s="29" t="str">
        <f>VLOOKUP(F97,辅助信息!A:B,2,FALSE)</f>
        <v>螺纹钢</v>
      </c>
      <c r="F97" s="29" t="s">
        <v>19</v>
      </c>
      <c r="G97" s="25">
        <v>10</v>
      </c>
      <c r="H97" s="25" t="e">
        <f>_xlfn._xlws.FILTER(#REF!,#REF!&amp;#REF!&amp;#REF!&amp;#REF!=C97&amp;F97&amp;I97&amp;J97,"未发货")</f>
        <v>#REF!</v>
      </c>
      <c r="I97" s="29" t="str">
        <f>VLOOKUP(B97,辅助信息!E:I,3,FALSE)</f>
        <v>（五冶达州国道542项目-二工区路基五工段）四川省达州市达川区赵固镇黄家坡</v>
      </c>
      <c r="J97" s="29" t="str">
        <f>VLOOKUP(B97,辅助信息!E:I,4,FALSE)</f>
        <v>潘远林</v>
      </c>
      <c r="K97" s="29">
        <f>VLOOKUP(J97,辅助信息!H:I,2,FALSE)</f>
        <v>18281865966</v>
      </c>
      <c r="L97" s="65"/>
      <c r="M97" s="64"/>
      <c r="N97" s="64"/>
      <c r="O97" s="64"/>
      <c r="P97" s="64"/>
      <c r="Q97" s="29" t="str">
        <f>VLOOKUP(B97,辅助信息!E:M,9,FALSE)</f>
        <v>ZTWM-CDGS-XS-2024-0181-五冶天府-国道542项目（二批次）</v>
      </c>
      <c r="R97" s="15"/>
    </row>
    <row r="98" hidden="1" spans="2:18">
      <c r="B98" s="29" t="s">
        <v>25</v>
      </c>
      <c r="C98" s="57">
        <v>45661</v>
      </c>
      <c r="D98" s="29" t="str">
        <f>VLOOKUP(B98,辅助信息!E:K,7,FALSE)</f>
        <v>JWDDCD2024102400111</v>
      </c>
      <c r="E98" s="29" t="str">
        <f>VLOOKUP(F98,辅助信息!A:B,2,FALSE)</f>
        <v>螺纹钢</v>
      </c>
      <c r="F98" s="29" t="s">
        <v>28</v>
      </c>
      <c r="G98" s="25">
        <v>10</v>
      </c>
      <c r="H98" s="25" t="e">
        <f>_xlfn._xlws.FILTER(#REF!,#REF!&amp;#REF!&amp;#REF!&amp;#REF!=C98&amp;F98&amp;I98&amp;J98,"未发货")</f>
        <v>#REF!</v>
      </c>
      <c r="I98" s="29" t="str">
        <f>VLOOKUP(B98,辅助信息!E:I,3,FALSE)</f>
        <v>（五冶达州国道542项目-二工区路基五工段）四川省达州市达川区赵固镇黄家坡</v>
      </c>
      <c r="J98" s="29" t="str">
        <f>VLOOKUP(B98,辅助信息!E:I,4,FALSE)</f>
        <v>潘远林</v>
      </c>
      <c r="K98" s="29">
        <f>VLOOKUP(J98,辅助信息!H:I,2,FALSE)</f>
        <v>18281865966</v>
      </c>
      <c r="L98" s="63"/>
      <c r="M98" s="64"/>
      <c r="N98" s="64"/>
      <c r="O98" s="64"/>
      <c r="P98" s="64"/>
      <c r="Q98" s="29" t="str">
        <f>VLOOKUP(B98,辅助信息!E:M,9,FALSE)</f>
        <v>ZTWM-CDGS-XS-2024-0181-五冶天府-国道542项目（二批次）</v>
      </c>
      <c r="R98" s="15"/>
    </row>
    <row r="99" hidden="1" spans="2:18">
      <c r="B99" s="29" t="s">
        <v>39</v>
      </c>
      <c r="C99" s="57">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4" t="str">
        <f>VLOOKUP(B99,辅助信息!E:J,6,FALSE)</f>
        <v>提前联系到场规格,一天到场车辆不低于2车</v>
      </c>
      <c r="M99" s="64"/>
      <c r="N99" s="64"/>
      <c r="O99" s="64"/>
      <c r="P99" s="64"/>
      <c r="Q99" s="29" t="str">
        <f>VLOOKUP(B99,辅助信息!E:M,9,FALSE)</f>
        <v>ZTWM-CDGS-XS-2024-0205-五冶钢构-达州市通川区西外复兴镇及临近片区建设项目</v>
      </c>
      <c r="R99" s="15"/>
    </row>
    <row r="100" hidden="1" spans="2:18">
      <c r="B100" s="29" t="s">
        <v>39</v>
      </c>
      <c r="C100" s="57">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5"/>
      <c r="M100" s="64"/>
      <c r="N100" s="64"/>
      <c r="O100" s="64"/>
      <c r="P100" s="64"/>
      <c r="Q100" s="29" t="str">
        <f>VLOOKUP(B100,辅助信息!E:M,9,FALSE)</f>
        <v>ZTWM-CDGS-XS-2024-0205-五冶钢构-达州市通川区西外复兴镇及临近片区建设项目</v>
      </c>
      <c r="R100" s="15"/>
    </row>
    <row r="101" hidden="1" spans="2:18">
      <c r="B101" s="29" t="s">
        <v>17</v>
      </c>
      <c r="C101" s="57">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5"/>
      <c r="M101" s="64"/>
      <c r="N101" s="64"/>
      <c r="O101" s="64"/>
      <c r="P101" s="64"/>
      <c r="Q101" s="29" t="str">
        <f>VLOOKUP(B101,辅助信息!E:M,9,FALSE)</f>
        <v>ZTWM-CDGS-XS-2024-0205-五冶钢构-达州市通川区西外复兴镇及临近片区建设项目</v>
      </c>
      <c r="R101" s="15"/>
    </row>
    <row r="102" hidden="1" spans="2:18">
      <c r="B102" s="29" t="s">
        <v>17</v>
      </c>
      <c r="C102" s="57">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5"/>
      <c r="M102" s="64"/>
      <c r="N102" s="64"/>
      <c r="O102" s="64"/>
      <c r="P102" s="64"/>
      <c r="Q102" s="29" t="str">
        <f>VLOOKUP(B102,辅助信息!E:M,9,FALSE)</f>
        <v>ZTWM-CDGS-XS-2024-0205-五冶钢构-达州市通川区西外复兴镇及临近片区建设项目</v>
      </c>
      <c r="R102" s="15"/>
    </row>
    <row r="103" hidden="1" spans="2:18">
      <c r="B103" s="29" t="s">
        <v>17</v>
      </c>
      <c r="C103" s="57">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5"/>
      <c r="M103" s="64"/>
      <c r="N103" s="64"/>
      <c r="O103" s="64"/>
      <c r="P103" s="64"/>
      <c r="Q103" s="29" t="str">
        <f>VLOOKUP(B103,辅助信息!E:M,9,FALSE)</f>
        <v>ZTWM-CDGS-XS-2024-0205-五冶钢构-达州市通川区西外复兴镇及临近片区建设项目</v>
      </c>
      <c r="R103" s="15"/>
    </row>
    <row r="104" hidden="1" spans="2:18">
      <c r="B104" s="29" t="s">
        <v>17</v>
      </c>
      <c r="C104" s="57">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3"/>
      <c r="M104" s="64"/>
      <c r="N104" s="64"/>
      <c r="O104" s="64"/>
      <c r="P104" s="64"/>
      <c r="Q104" s="29" t="str">
        <f>VLOOKUP(B104,辅助信息!E:M,9,FALSE)</f>
        <v>ZTWM-CDGS-XS-2024-0205-五冶钢构-达州市通川区西外复兴镇及临近片区建设项目</v>
      </c>
      <c r="R104" s="15"/>
    </row>
    <row r="105" hidden="1" spans="2:18">
      <c r="B105" s="29" t="s">
        <v>44</v>
      </c>
      <c r="C105" s="57">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4" t="str">
        <f>VLOOKUP(B105,辅助信息!E:J,6,FALSE)</f>
        <v>对方卸车</v>
      </c>
      <c r="M105" s="64"/>
      <c r="N105" s="64"/>
      <c r="O105" s="64"/>
      <c r="P105" s="64"/>
      <c r="Q105" s="29" t="str">
        <f>VLOOKUP(B105,辅助信息!E:M,9,FALSE)</f>
        <v>ZTWM-CDGS-XS-2024-0189-华西集采-酒城南项目</v>
      </c>
      <c r="R105" s="15"/>
    </row>
    <row r="106" hidden="1" spans="2:18">
      <c r="B106" s="29" t="s">
        <v>44</v>
      </c>
      <c r="C106" s="57">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5"/>
      <c r="M106" s="64"/>
      <c r="N106" s="64"/>
      <c r="O106" s="64"/>
      <c r="P106" s="64"/>
      <c r="Q106" s="29" t="str">
        <f>VLOOKUP(B106,辅助信息!E:M,9,FALSE)</f>
        <v>ZTWM-CDGS-XS-2024-0189-华西集采-酒城南项目</v>
      </c>
      <c r="R106" s="15"/>
    </row>
    <row r="107" hidden="1" spans="2:18">
      <c r="B107" s="29" t="s">
        <v>44</v>
      </c>
      <c r="C107" s="57">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3"/>
      <c r="M107" s="64"/>
      <c r="N107" s="64"/>
      <c r="O107" s="64"/>
      <c r="P107" s="64"/>
      <c r="Q107" s="29" t="str">
        <f>VLOOKUP(B107,辅助信息!E:M,9,FALSE)</f>
        <v>ZTWM-CDGS-XS-2024-0189-华西集采-酒城南项目</v>
      </c>
      <c r="R107" s="15"/>
    </row>
    <row r="108" hidden="1" spans="2:18">
      <c r="B108" s="29" t="s">
        <v>31</v>
      </c>
      <c r="C108" s="57">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4" t="str">
        <f>VLOOKUP(B108,辅助信息!E:J,6,FALSE)</f>
        <v>提前联系到场规格及数量</v>
      </c>
      <c r="M108" s="64"/>
      <c r="N108" s="64"/>
      <c r="O108" s="64"/>
      <c r="P108" s="64"/>
      <c r="Q108" s="29" t="str">
        <f>VLOOKUP(B108,辅助信息!E:M,9,FALSE)</f>
        <v>ZTWM-CDGS-XS-2024-0179-四川商投-射洪城乡一体化建设项目</v>
      </c>
      <c r="R108" s="15"/>
    </row>
    <row r="109" hidden="1" spans="2:18">
      <c r="B109" s="29" t="s">
        <v>31</v>
      </c>
      <c r="C109" s="57">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5"/>
      <c r="M109" s="64"/>
      <c r="N109" s="64"/>
      <c r="O109" s="64"/>
      <c r="P109" s="64"/>
      <c r="Q109" s="29" t="str">
        <f>VLOOKUP(B109,辅助信息!E:M,9,FALSE)</f>
        <v>ZTWM-CDGS-XS-2024-0179-四川商投-射洪城乡一体化建设项目</v>
      </c>
      <c r="R109" s="15"/>
    </row>
    <row r="110" hidden="1" spans="2:18">
      <c r="B110" s="29" t="s">
        <v>31</v>
      </c>
      <c r="C110" s="57">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5"/>
      <c r="M110" s="64"/>
      <c r="N110" s="64"/>
      <c r="O110" s="64"/>
      <c r="P110" s="64"/>
      <c r="Q110" s="29" t="str">
        <f>VLOOKUP(B110,辅助信息!E:M,9,FALSE)</f>
        <v>ZTWM-CDGS-XS-2024-0179-四川商投-射洪城乡一体化建设项目</v>
      </c>
      <c r="R110" s="15"/>
    </row>
    <row r="111" hidden="1" spans="2:18">
      <c r="B111" s="29" t="s">
        <v>31</v>
      </c>
      <c r="C111" s="57">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5"/>
      <c r="M111" s="64"/>
      <c r="N111" s="64"/>
      <c r="O111" s="64"/>
      <c r="P111" s="64"/>
      <c r="Q111" s="29" t="str">
        <f>VLOOKUP(B111,辅助信息!E:M,9,FALSE)</f>
        <v>ZTWM-CDGS-XS-2024-0179-四川商投-射洪城乡一体化建设项目</v>
      </c>
      <c r="R111" s="15"/>
    </row>
    <row r="112" hidden="1" spans="2:18">
      <c r="B112" s="29" t="s">
        <v>31</v>
      </c>
      <c r="C112" s="57">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5"/>
      <c r="M112" s="64"/>
      <c r="N112" s="64"/>
      <c r="O112" s="64"/>
      <c r="P112" s="64"/>
      <c r="Q112" s="29" t="str">
        <f>VLOOKUP(B112,辅助信息!E:M,9,FALSE)</f>
        <v>ZTWM-CDGS-XS-2024-0179-四川商投-射洪城乡一体化建设项目</v>
      </c>
      <c r="R112" s="15"/>
    </row>
    <row r="113" hidden="1" spans="2:18">
      <c r="B113" s="29" t="s">
        <v>31</v>
      </c>
      <c r="C113" s="57">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5"/>
      <c r="M113" s="64"/>
      <c r="N113" s="64"/>
      <c r="O113" s="64"/>
      <c r="P113" s="64"/>
      <c r="Q113" s="29" t="str">
        <f>VLOOKUP(B113,辅助信息!E:M,9,FALSE)</f>
        <v>ZTWM-CDGS-XS-2024-0179-四川商投-射洪城乡一体化建设项目</v>
      </c>
      <c r="R113" s="15"/>
    </row>
    <row r="114" hidden="1" spans="2:18">
      <c r="B114" s="29" t="s">
        <v>31</v>
      </c>
      <c r="C114" s="57">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5"/>
      <c r="M114" s="64"/>
      <c r="N114" s="64"/>
      <c r="O114" s="64"/>
      <c r="P114" s="64"/>
      <c r="Q114" s="29" t="str">
        <f>VLOOKUP(B114,辅助信息!E:M,9,FALSE)</f>
        <v>ZTWM-CDGS-XS-2024-0179-四川商投-射洪城乡一体化建设项目</v>
      </c>
      <c r="R114" s="15"/>
    </row>
    <row r="115" hidden="1" spans="2:18">
      <c r="B115" s="29" t="s">
        <v>31</v>
      </c>
      <c r="C115" s="57">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5"/>
      <c r="M115" s="64"/>
      <c r="N115" s="64"/>
      <c r="O115" s="64"/>
      <c r="P115" s="64"/>
      <c r="Q115" s="29" t="str">
        <f>VLOOKUP(B115,辅助信息!E:M,9,FALSE)</f>
        <v>ZTWM-CDGS-XS-2024-0179-四川商投-射洪城乡一体化建设项目</v>
      </c>
      <c r="R115" s="15"/>
    </row>
    <row r="116" hidden="1" spans="2:18">
      <c r="B116" s="29" t="s">
        <v>31</v>
      </c>
      <c r="C116" s="57">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5"/>
      <c r="M116" s="64"/>
      <c r="N116" s="64"/>
      <c r="O116" s="64"/>
      <c r="P116" s="64"/>
      <c r="Q116" s="29" t="str">
        <f>VLOOKUP(B116,辅助信息!E:M,9,FALSE)</f>
        <v>ZTWM-CDGS-XS-2024-0179-四川商投-射洪城乡一体化建设项目</v>
      </c>
      <c r="R116" s="15"/>
    </row>
    <row r="117" hidden="1" spans="2:18">
      <c r="B117" s="29" t="s">
        <v>31</v>
      </c>
      <c r="C117" s="57">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3"/>
      <c r="M117" s="64"/>
      <c r="N117" s="64"/>
      <c r="O117" s="64"/>
      <c r="P117" s="64"/>
      <c r="Q117" s="29" t="str">
        <f>VLOOKUP(B117,辅助信息!E:M,9,FALSE)</f>
        <v>ZTWM-CDGS-XS-2024-0179-四川商投-射洪城乡一体化建设项目</v>
      </c>
      <c r="R117" s="15"/>
    </row>
    <row r="118" hidden="1" spans="2:18">
      <c r="B118" s="29" t="s">
        <v>50</v>
      </c>
      <c r="C118" s="57">
        <v>45661</v>
      </c>
      <c r="D118" s="29" t="str">
        <f>VLOOKUP(B118,辅助信息!E:K,7,FALSE)</f>
        <v>JWDDCD2024102400111</v>
      </c>
      <c r="E118" s="29" t="str">
        <f>VLOOKUP(F118,辅助信息!A:B,2,FALSE)</f>
        <v>高线</v>
      </c>
      <c r="F118" s="29" t="s">
        <v>51</v>
      </c>
      <c r="G118" s="25">
        <v>2</v>
      </c>
      <c r="H118" s="25" t="e">
        <f>_xlfn._xlws.FILTER(#REF!,#REF!&amp;#REF!&amp;#REF!&amp;#REF!=C118&amp;F118&amp;I118&amp;J118,"未发货")</f>
        <v>#REF!</v>
      </c>
      <c r="I118" s="29" t="str">
        <f>VLOOKUP(B118,辅助信息!E:I,3,FALSE)</f>
        <v>（五冶达州国道542项目-一工区路基四工段）人社社保就业服务窗口达州市达川区石梯镇愉活社区村民委员会</v>
      </c>
      <c r="J118" s="29" t="str">
        <f>VLOOKUP(B118,辅助信息!E:I,4,FALSE)</f>
        <v>杨勇</v>
      </c>
      <c r="K118" s="29">
        <f>VLOOKUP(J118,辅助信息!H:I,2,FALSE)</f>
        <v>18398563998</v>
      </c>
      <c r="L118" s="64" t="str">
        <f>VLOOKUP(B118,辅助信息!E:J,6,FALSE)</f>
        <v>五冶建设送货单,送货车型13米,装货前联系收货人核实到场规格,没提前告知进场规格现场不给予接收</v>
      </c>
      <c r="M118" s="64"/>
      <c r="N118" s="64"/>
      <c r="O118" s="64"/>
      <c r="P118" s="64"/>
      <c r="Q118" s="29" t="str">
        <f>VLOOKUP(B118,辅助信息!E:M,9,FALSE)</f>
        <v>ZTWM-CDGS-XS-2024-0181-五冶天府-国道542项目（二批次）</v>
      </c>
      <c r="R118" s="15"/>
    </row>
    <row r="119" hidden="1" spans="2:18">
      <c r="B119" s="29" t="s">
        <v>50</v>
      </c>
      <c r="C119" s="57">
        <v>45661</v>
      </c>
      <c r="D119" s="29" t="str">
        <f>VLOOKUP(B119,辅助信息!E:K,7,FALSE)</f>
        <v>JWDDCD2024102400111</v>
      </c>
      <c r="E119" s="29" t="str">
        <f>VLOOKUP(F119,辅助信息!A:B,2,FALSE)</f>
        <v>螺纹钢</v>
      </c>
      <c r="F119" s="29" t="s">
        <v>32</v>
      </c>
      <c r="G119" s="25">
        <v>12</v>
      </c>
      <c r="H119" s="25" t="e">
        <f>_xlfn._xlws.FILTER(#REF!,#REF!&amp;#REF!&amp;#REF!&amp;#REF!=C119&amp;F119&amp;I119&amp;J119,"未发货")</f>
        <v>#REF!</v>
      </c>
      <c r="I119" s="29" t="str">
        <f>VLOOKUP(B119,辅助信息!E:I,3,FALSE)</f>
        <v>（五冶达州国道542项目-一工区路基四工段）人社社保就业服务窗口达州市达川区石梯镇愉活社区村民委员会</v>
      </c>
      <c r="J119" s="29" t="str">
        <f>VLOOKUP(B119,辅助信息!E:I,4,FALSE)</f>
        <v>杨勇</v>
      </c>
      <c r="K119" s="29">
        <f>VLOOKUP(J119,辅助信息!H:I,2,FALSE)</f>
        <v>18398563998</v>
      </c>
      <c r="L119" s="65"/>
      <c r="M119" s="64"/>
      <c r="N119" s="64"/>
      <c r="O119" s="64"/>
      <c r="P119" s="64"/>
      <c r="Q119" s="29" t="str">
        <f>VLOOKUP(B119,辅助信息!E:M,9,FALSE)</f>
        <v>ZTWM-CDGS-XS-2024-0181-五冶天府-国道542项目（二批次）</v>
      </c>
      <c r="R119" s="15"/>
    </row>
    <row r="120" hidden="1" spans="2:18">
      <c r="B120" s="29" t="s">
        <v>50</v>
      </c>
      <c r="C120" s="57">
        <v>45661</v>
      </c>
      <c r="D120" s="29" t="str">
        <f>VLOOKUP(B120,辅助信息!E:K,7,FALSE)</f>
        <v>JWDDCD2024102400111</v>
      </c>
      <c r="E120" s="29" t="str">
        <f>VLOOKUP(F120,辅助信息!A:B,2,FALSE)</f>
        <v>螺纹钢</v>
      </c>
      <c r="F120" s="29" t="s">
        <v>52</v>
      </c>
      <c r="G120" s="25">
        <v>21</v>
      </c>
      <c r="H120" s="25" t="e">
        <f>_xlfn._xlws.FILTER(#REF!,#REF!&amp;#REF!&amp;#REF!&amp;#REF!=C120&amp;F120&amp;I120&amp;J120,"未发货")</f>
        <v>#REF!</v>
      </c>
      <c r="I120" s="29" t="str">
        <f>VLOOKUP(B120,辅助信息!E:I,3,FALSE)</f>
        <v>（五冶达州国道542项目-一工区路基四工段）人社社保就业服务窗口达州市达川区石梯镇愉活社区村民委员会</v>
      </c>
      <c r="J120" s="29" t="str">
        <f>VLOOKUP(B120,辅助信息!E:I,4,FALSE)</f>
        <v>杨勇</v>
      </c>
      <c r="K120" s="29">
        <f>VLOOKUP(J120,辅助信息!H:I,2,FALSE)</f>
        <v>18398563998</v>
      </c>
      <c r="L120" s="63"/>
      <c r="M120" s="64"/>
      <c r="N120" s="64"/>
      <c r="O120" s="64"/>
      <c r="P120" s="64"/>
      <c r="Q120" s="29" t="str">
        <f>VLOOKUP(B120,辅助信息!E:M,9,FALSE)</f>
        <v>ZTWM-CDGS-XS-2024-0181-五冶天府-国道542项目（二批次）</v>
      </c>
      <c r="R120" s="15"/>
    </row>
    <row r="121" hidden="1" spans="2:18">
      <c r="B121" s="29" t="s">
        <v>29</v>
      </c>
      <c r="C121" s="57">
        <v>45661</v>
      </c>
      <c r="D121" s="29" t="str">
        <f>VLOOKUP(B121,辅助信息!E:K,7,FALSE)</f>
        <v>JWDDCD2024102400111</v>
      </c>
      <c r="E121" s="29" t="str">
        <f>VLOOKUP(F121,辅助信息!A:B,2,FALSE)</f>
        <v>高线</v>
      </c>
      <c r="F121" s="29" t="s">
        <v>53</v>
      </c>
      <c r="G121" s="25">
        <v>70</v>
      </c>
      <c r="H121" s="25" t="e">
        <f>_xlfn._xlws.FILTER(#REF!,#REF!&amp;#REF!&amp;#REF!&amp;#REF!=C121&amp;F121&amp;I121&amp;J121,"未发货")</f>
        <v>#REF!</v>
      </c>
      <c r="I121" s="29" t="str">
        <f>VLOOKUP(B121,辅助信息!E:I,3,FALSE)</f>
        <v>（五冶达州国道542项目-二工区黄家湾隧道工段）四川省达州市达川区赵固镇黄家坡</v>
      </c>
      <c r="J121" s="29" t="str">
        <f>VLOOKUP(B121,辅助信息!E:I,4,FALSE)</f>
        <v>罗永方</v>
      </c>
      <c r="K121" s="29">
        <f>VLOOKUP(J121,辅助信息!H:I,2,FALSE)</f>
        <v>13551450899</v>
      </c>
      <c r="L121" s="64" t="str">
        <f>VLOOKUP(B121,辅助信息!E:J,6,FALSE)</f>
        <v>五冶建设送货单,4份材质书,送货车型9.6米,装货前联系收货人核实到场规格,没提前告知进场规格现场不给予接收</v>
      </c>
      <c r="M121" s="64"/>
      <c r="N121" s="64"/>
      <c r="O121" s="64"/>
      <c r="P121" s="64"/>
      <c r="Q121" s="29" t="str">
        <f>VLOOKUP(B121,辅助信息!E:M,9,FALSE)</f>
        <v>ZTWM-CDGS-XS-2024-0181-五冶天府-国道542项目（二批次）</v>
      </c>
      <c r="R121" s="15"/>
    </row>
    <row r="122" hidden="1" spans="2:18">
      <c r="B122" s="29" t="s">
        <v>29</v>
      </c>
      <c r="C122" s="57">
        <v>45661</v>
      </c>
      <c r="D122" s="29" t="str">
        <f>VLOOKUP(B122,辅助信息!E:K,7,FALSE)</f>
        <v>JWDDCD2024102400111</v>
      </c>
      <c r="E122" s="29" t="str">
        <f>VLOOKUP(F122,辅助信息!A:B,2,FALSE)</f>
        <v>螺纹钢</v>
      </c>
      <c r="F122" s="29" t="s">
        <v>28</v>
      </c>
      <c r="G122" s="25">
        <v>70</v>
      </c>
      <c r="H122" s="25" t="e">
        <f>_xlfn._xlws.FILTER(#REF!,#REF!&amp;#REF!&amp;#REF!&amp;#REF!=C122&amp;F122&amp;I122&amp;J122,"未发货")</f>
        <v>#REF!</v>
      </c>
      <c r="I122" s="29" t="str">
        <f>VLOOKUP(B122,辅助信息!E:I,3,FALSE)</f>
        <v>（五冶达州国道542项目-二工区黄家湾隧道工段）四川省达州市达川区赵固镇黄家坡</v>
      </c>
      <c r="J122" s="29" t="str">
        <f>VLOOKUP(B122,辅助信息!E:I,4,FALSE)</f>
        <v>罗永方</v>
      </c>
      <c r="K122" s="29">
        <f>VLOOKUP(J122,辅助信息!H:I,2,FALSE)</f>
        <v>13551450899</v>
      </c>
      <c r="L122" s="63"/>
      <c r="M122" s="64"/>
      <c r="N122" s="64"/>
      <c r="O122" s="64"/>
      <c r="P122" s="64"/>
      <c r="Q122" s="29" t="str">
        <f>VLOOKUP(B122,辅助信息!E:M,9,FALSE)</f>
        <v>ZTWM-CDGS-XS-2024-0181-五冶天府-国道542项目（二批次）</v>
      </c>
      <c r="R122" s="15"/>
    </row>
    <row r="123" hidden="1" spans="2:18">
      <c r="B123" s="29" t="s">
        <v>54</v>
      </c>
      <c r="C123" s="57">
        <v>45661</v>
      </c>
      <c r="D123" s="29" t="str">
        <f>VLOOKUP(B123,辅助信息!E:K,7,FALSE)</f>
        <v>JWDDCD2024102400111</v>
      </c>
      <c r="E123" s="29" t="str">
        <f>VLOOKUP(F123,辅助信息!A:B,2,FALSE)</f>
        <v>螺纹钢</v>
      </c>
      <c r="F123" s="29" t="s">
        <v>32</v>
      </c>
      <c r="G123" s="25">
        <v>15</v>
      </c>
      <c r="H123" s="25" t="e">
        <f>_xlfn._xlws.FILTER(#REF!,#REF!&amp;#REF!&amp;#REF!&amp;#REF!=C123&amp;F123&amp;I123&amp;J123,"未发货")</f>
        <v>#REF!</v>
      </c>
      <c r="I123" s="29" t="str">
        <f>VLOOKUP(B123,辅助信息!E:I,3,FALSE)</f>
        <v>（五冶达州国道542项目-二工区巴河特大桥工段-5号墩）四川省达州市达川区石梯镇固家村村民委员会</v>
      </c>
      <c r="J123" s="29" t="str">
        <f>VLOOKUP(B123,辅助信息!E:I,4,FALSE)</f>
        <v>谭福中</v>
      </c>
      <c r="K123" s="29">
        <f>VLOOKUP(J123,辅助信息!H:I,2,FALSE)</f>
        <v>15828538619</v>
      </c>
      <c r="L123" s="64" t="str">
        <f>VLOOKUP(B123,辅助信息!E:J,6,FALSE)</f>
        <v>五冶建设送货单,4份材质书,送货车型13米,装货前联系收货人核实到场规格,没提前告知进场规格现场不给予接收</v>
      </c>
      <c r="M123" s="64"/>
      <c r="N123" s="64"/>
      <c r="O123" s="64"/>
      <c r="P123" s="64"/>
      <c r="Q123" s="29" t="str">
        <f>VLOOKUP(B123,辅助信息!E:M,9,FALSE)</f>
        <v>ZTWM-CDGS-XS-2024-0181-五冶天府-国道542项目（二批次）</v>
      </c>
      <c r="R123" s="15"/>
    </row>
    <row r="124" hidden="1" spans="2:18">
      <c r="B124" s="29" t="s">
        <v>54</v>
      </c>
      <c r="C124" s="57">
        <v>45661</v>
      </c>
      <c r="D124" s="29" t="str">
        <f>VLOOKUP(B124,辅助信息!E:K,7,FALSE)</f>
        <v>JWDDCD2024102400111</v>
      </c>
      <c r="E124" s="29" t="str">
        <f>VLOOKUP(F124,辅助信息!A:B,2,FALSE)</f>
        <v>螺纹钢</v>
      </c>
      <c r="F124" s="29" t="s">
        <v>33</v>
      </c>
      <c r="G124" s="25">
        <v>60</v>
      </c>
      <c r="H124" s="25" t="e">
        <f>_xlfn._xlws.FILTER(#REF!,#REF!&amp;#REF!&amp;#REF!&amp;#REF!=C124&amp;F124&amp;I124&amp;J124,"未发货")</f>
        <v>#REF!</v>
      </c>
      <c r="I124" s="29" t="str">
        <f>VLOOKUP(B124,辅助信息!E:I,3,FALSE)</f>
        <v>（五冶达州国道542项目-二工区巴河特大桥工段-5号墩）四川省达州市达川区石梯镇固家村村民委员会</v>
      </c>
      <c r="J124" s="29" t="str">
        <f>VLOOKUP(B124,辅助信息!E:I,4,FALSE)</f>
        <v>谭福中</v>
      </c>
      <c r="K124" s="29">
        <f>VLOOKUP(J124,辅助信息!H:I,2,FALSE)</f>
        <v>15828538619</v>
      </c>
      <c r="L124" s="65"/>
      <c r="M124" s="64"/>
      <c r="N124" s="64"/>
      <c r="O124" s="64"/>
      <c r="P124" s="64"/>
      <c r="Q124" s="29" t="str">
        <f>VLOOKUP(B124,辅助信息!E:M,9,FALSE)</f>
        <v>ZTWM-CDGS-XS-2024-0181-五冶天府-国道542项目（二批次）</v>
      </c>
      <c r="R124" s="15"/>
    </row>
    <row r="125" hidden="1" spans="2:18">
      <c r="B125" s="29" t="s">
        <v>54</v>
      </c>
      <c r="C125" s="57">
        <v>45661</v>
      </c>
      <c r="D125" s="29" t="str">
        <f>VLOOKUP(B125,辅助信息!E:K,7,FALSE)</f>
        <v>JWDDCD2024102400111</v>
      </c>
      <c r="E125" s="29" t="str">
        <f>VLOOKUP(F125,辅助信息!A:B,2,FALSE)</f>
        <v>螺纹钢</v>
      </c>
      <c r="F125" s="29" t="s">
        <v>28</v>
      </c>
      <c r="G125" s="25">
        <v>15</v>
      </c>
      <c r="H125" s="25" t="e">
        <f>_xlfn._xlws.FILTER(#REF!,#REF!&amp;#REF!&amp;#REF!&amp;#REF!=C125&amp;F125&amp;I125&amp;J125,"未发货")</f>
        <v>#REF!</v>
      </c>
      <c r="I125" s="29" t="str">
        <f>VLOOKUP(B125,辅助信息!E:I,3,FALSE)</f>
        <v>（五冶达州国道542项目-二工区巴河特大桥工段-5号墩）四川省达州市达川区石梯镇固家村村民委员会</v>
      </c>
      <c r="J125" s="29" t="str">
        <f>VLOOKUP(B125,辅助信息!E:I,4,FALSE)</f>
        <v>谭福中</v>
      </c>
      <c r="K125" s="29">
        <f>VLOOKUP(J125,辅助信息!H:I,2,FALSE)</f>
        <v>15828538619</v>
      </c>
      <c r="L125" s="63"/>
      <c r="M125" s="64"/>
      <c r="N125" s="64"/>
      <c r="O125" s="64"/>
      <c r="P125" s="64"/>
      <c r="Q125" s="29" t="str">
        <f>VLOOKUP(B125,辅助信息!E:M,9,FALSE)</f>
        <v>ZTWM-CDGS-XS-2024-0181-五冶天府-国道542项目（二批次）</v>
      </c>
      <c r="R125" s="15"/>
    </row>
    <row r="126" hidden="1" spans="1:18">
      <c r="A126" s="69" t="s">
        <v>55</v>
      </c>
      <c r="B126" s="29" t="s">
        <v>56</v>
      </c>
      <c r="C126" s="57">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5"/>
      <c r="M126" s="45"/>
      <c r="N126" s="45"/>
      <c r="O126" s="45"/>
      <c r="P126" s="45"/>
      <c r="Q126" s="15"/>
      <c r="R126" s="15"/>
    </row>
    <row r="127" hidden="1" spans="1:18">
      <c r="A127" s="65"/>
      <c r="B127" s="29" t="s">
        <v>56</v>
      </c>
      <c r="C127" s="57">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5"/>
      <c r="M127" s="45"/>
      <c r="N127" s="45"/>
      <c r="O127" s="45"/>
      <c r="P127" s="45"/>
      <c r="Q127" s="15"/>
      <c r="R127" s="15"/>
    </row>
    <row r="128" hidden="1" spans="1:18">
      <c r="A128" s="65"/>
      <c r="B128" s="29" t="s">
        <v>56</v>
      </c>
      <c r="C128" s="57">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5"/>
      <c r="M128" s="45"/>
      <c r="N128" s="45"/>
      <c r="O128" s="45"/>
      <c r="P128" s="45"/>
      <c r="Q128" s="15"/>
      <c r="R128" s="15"/>
    </row>
    <row r="129" hidden="1" spans="1:18">
      <c r="A129" s="65"/>
      <c r="B129" s="29" t="s">
        <v>56</v>
      </c>
      <c r="C129" s="57">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5"/>
      <c r="M129" s="45"/>
      <c r="N129" s="45"/>
      <c r="O129" s="45"/>
      <c r="P129" s="45"/>
      <c r="Q129" s="15"/>
      <c r="R129" s="15"/>
    </row>
    <row r="130" hidden="1" spans="1:18">
      <c r="A130" s="65"/>
      <c r="B130" s="29" t="s">
        <v>56</v>
      </c>
      <c r="C130" s="57">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5"/>
      <c r="M130" s="45"/>
      <c r="N130" s="45"/>
      <c r="O130" s="45"/>
      <c r="P130" s="45"/>
      <c r="Q130" s="15"/>
      <c r="R130" s="15"/>
    </row>
    <row r="131" hidden="1" spans="1:18">
      <c r="A131" s="65"/>
      <c r="B131" s="29" t="s">
        <v>56</v>
      </c>
      <c r="C131" s="57">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5"/>
      <c r="M131" s="45"/>
      <c r="N131" s="45"/>
      <c r="O131" s="45"/>
      <c r="P131" s="45"/>
      <c r="Q131" s="15"/>
      <c r="R131" s="15"/>
    </row>
    <row r="132" hidden="1" spans="1:18">
      <c r="A132" s="65"/>
      <c r="B132" s="29" t="s">
        <v>56</v>
      </c>
      <c r="C132" s="57">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5"/>
      <c r="M132" s="45"/>
      <c r="N132" s="45"/>
      <c r="O132" s="45"/>
      <c r="P132" s="45"/>
      <c r="Q132" s="15"/>
      <c r="R132" s="15"/>
    </row>
    <row r="133" hidden="1" spans="1:18">
      <c r="A133" s="63"/>
      <c r="B133" s="70" t="s">
        <v>56</v>
      </c>
      <c r="C133" s="71">
        <v>45661</v>
      </c>
      <c r="D133" s="70" t="str">
        <f>VLOOKUP(B133,辅助信息!E:K,7,FALSE)</f>
        <v>JWDDCD2025052800131</v>
      </c>
      <c r="E133" s="70" t="str">
        <f>VLOOKUP(F133,辅助信息!A:B,2,FALSE)</f>
        <v>螺纹钢</v>
      </c>
      <c r="F133" s="70" t="s">
        <v>22</v>
      </c>
      <c r="G133" s="72">
        <v>12</v>
      </c>
      <c r="H133" s="72" t="e">
        <f>_xlfn._xlws.FILTER(#REF!,#REF!&amp;#REF!&amp;#REF!&amp;#REF!=C133&amp;F133&amp;I133&amp;J133,"未发货")</f>
        <v>#REF!</v>
      </c>
      <c r="I133" s="70" t="str">
        <f>VLOOKUP(B133,辅助信息!E:I,3,FALSE)</f>
        <v>（商投建工达州中医药科技园-4工区-7号楼）达州市通川区达州中医药职业学院犀牛大道北段</v>
      </c>
      <c r="J133" s="70" t="str">
        <f>VLOOKUP(B133,辅助信息!E:I,4,FALSE)</f>
        <v>张扬</v>
      </c>
      <c r="K133" s="70">
        <f>VLOOKUP(J133,辅助信息!H:I,2,FALSE)</f>
        <v>18381904567</v>
      </c>
      <c r="L133" s="45"/>
      <c r="M133" s="45"/>
      <c r="N133" s="45"/>
      <c r="O133" s="45"/>
      <c r="P133" s="45"/>
      <c r="Q133" s="15"/>
      <c r="R133" s="15"/>
    </row>
    <row r="134" ht="78.75" hidden="1" customHeight="1" spans="1:18">
      <c r="A134" s="58"/>
      <c r="B134" s="29" t="s">
        <v>59</v>
      </c>
      <c r="C134" s="57">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3" t="str">
        <f>VLOOKUP(B134,辅助信息!E:J,6,FALSE)</f>
        <v>送货单：送货单位：南充思临新材料科技有限公司,收货单位：五冶集团川北(南充)建设有限公司,项目名称：南充医学科学产业园,送货车型13米,装货前联系收货人核实到场规格</v>
      </c>
      <c r="M134" s="73"/>
      <c r="N134" s="73"/>
      <c r="O134" s="73"/>
      <c r="P134" s="73"/>
      <c r="Q134" s="29" t="str">
        <f>VLOOKUP(B134,辅助信息!E:M,9,FALSE)</f>
        <v>ZTWM-CDGS-XS-2024-0248-五冶钢构-南充市医学院项目</v>
      </c>
      <c r="R134" s="15"/>
    </row>
    <row r="135" hidden="1" spans="2:18">
      <c r="B135" s="29" t="s">
        <v>24</v>
      </c>
      <c r="C135" s="57">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4" t="str">
        <f>VLOOKUP(B135,辅助信息!E:J,6,FALSE)</f>
        <v>送货单：送货单位：南充思临新材料科技有限公司,收货单位：五冶集团川北(南充)建设有限公司,项目名称：南充医学科学产业园,送货车型13米,装货前联系收货人核实到场规格</v>
      </c>
      <c r="M135" s="64"/>
      <c r="N135" s="64"/>
      <c r="O135" s="64"/>
      <c r="P135" s="64"/>
      <c r="Q135" s="29" t="str">
        <f>VLOOKUP(B135,辅助信息!E:M,9,FALSE)</f>
        <v>ZTWM-CDGS-XS-2024-0248-五冶钢构-南充市医学院项目</v>
      </c>
      <c r="R135" s="15"/>
    </row>
    <row r="136" hidden="1" spans="2:18">
      <c r="B136" s="29" t="s">
        <v>24</v>
      </c>
      <c r="C136" s="57">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3"/>
      <c r="M136" s="64"/>
      <c r="N136" s="64"/>
      <c r="O136" s="64"/>
      <c r="P136" s="64"/>
      <c r="Q136" s="29" t="str">
        <f>VLOOKUP(B136,辅助信息!E:M,9,FALSE)</f>
        <v>ZTWM-CDGS-XS-2024-0248-五冶钢构-南充市医学院项目</v>
      </c>
      <c r="R136" s="15"/>
    </row>
    <row r="137" hidden="1" spans="2:18">
      <c r="B137" s="29" t="s">
        <v>25</v>
      </c>
      <c r="C137" s="57">
        <v>45662</v>
      </c>
      <c r="D137" s="29" t="str">
        <f>VLOOKUP(B137,辅助信息!E:K,7,FALSE)</f>
        <v>JWDDCD2024102400111</v>
      </c>
      <c r="E137" s="29" t="str">
        <f>VLOOKUP(F137,辅助信息!A:B,2,FALSE)</f>
        <v>盘螺</v>
      </c>
      <c r="F137" s="29" t="s">
        <v>26</v>
      </c>
      <c r="G137" s="25">
        <v>3</v>
      </c>
      <c r="H137" s="25" t="e">
        <f>_xlfn._xlws.FILTER(#REF!,#REF!&amp;#REF!&amp;#REF!&amp;#REF!=C137&amp;F137&amp;I137&amp;J137,"未发货")</f>
        <v>#REF!</v>
      </c>
      <c r="I137" s="29" t="str">
        <f>VLOOKUP(B137,辅助信息!E:I,3,FALSE)</f>
        <v>（五冶达州国道542项目-二工区路基五工段）四川省达州市达川区赵固镇黄家坡</v>
      </c>
      <c r="J137" s="29" t="str">
        <f>VLOOKUP(B137,辅助信息!E:I,4,FALSE)</f>
        <v>潘远林</v>
      </c>
      <c r="K137" s="29">
        <f>VLOOKUP(J137,辅助信息!H:I,2,FALSE)</f>
        <v>18281865966</v>
      </c>
      <c r="L137" s="64" t="str">
        <f>VLOOKUP(B137,辅助信息!E:J,6,FALSE)</f>
        <v>五冶建设送货单,4份材质书,送货车型9.6米,（运输车辆不能走从赵固到工地上这条路,村民群体堵路只能走9号便道）,装货前联系收货人核实到场规格,没提前告知进场规格现场不给予接收</v>
      </c>
      <c r="M137" s="64"/>
      <c r="N137" s="64"/>
      <c r="O137" s="64"/>
      <c r="P137" s="64"/>
      <c r="Q137" s="29" t="str">
        <f>VLOOKUP(B137,辅助信息!E:M,9,FALSE)</f>
        <v>ZTWM-CDGS-XS-2024-0181-五冶天府-国道542项目（二批次）</v>
      </c>
      <c r="R137" s="15"/>
    </row>
    <row r="138" hidden="1" spans="2:18">
      <c r="B138" s="29" t="s">
        <v>25</v>
      </c>
      <c r="C138" s="57">
        <v>45662</v>
      </c>
      <c r="D138" s="29" t="str">
        <f>VLOOKUP(B138,辅助信息!E:K,7,FALSE)</f>
        <v>JWDDCD2024102400111</v>
      </c>
      <c r="E138" s="29" t="str">
        <f>VLOOKUP(F138,辅助信息!A:B,2,FALSE)</f>
        <v>螺纹钢</v>
      </c>
      <c r="F138" s="29" t="s">
        <v>27</v>
      </c>
      <c r="G138" s="25">
        <v>13</v>
      </c>
      <c r="H138" s="25" t="e">
        <f>_xlfn._xlws.FILTER(#REF!,#REF!&amp;#REF!&amp;#REF!&amp;#REF!=C138&amp;F138&amp;I138&amp;J138,"未发货")</f>
        <v>#REF!</v>
      </c>
      <c r="I138" s="29" t="str">
        <f>VLOOKUP(B138,辅助信息!E:I,3,FALSE)</f>
        <v>（五冶达州国道542项目-二工区路基五工段）四川省达州市达川区赵固镇黄家坡</v>
      </c>
      <c r="J138" s="29" t="str">
        <f>VLOOKUP(B138,辅助信息!E:I,4,FALSE)</f>
        <v>潘远林</v>
      </c>
      <c r="K138" s="29">
        <f>VLOOKUP(J138,辅助信息!H:I,2,FALSE)</f>
        <v>18281865966</v>
      </c>
      <c r="L138" s="65"/>
      <c r="M138" s="64"/>
      <c r="N138" s="64"/>
      <c r="O138" s="64"/>
      <c r="P138" s="64"/>
      <c r="Q138" s="29" t="str">
        <f>VLOOKUP(B138,辅助信息!E:M,9,FALSE)</f>
        <v>ZTWM-CDGS-XS-2024-0181-五冶天府-国道542项目（二批次）</v>
      </c>
      <c r="R138" s="15"/>
    </row>
    <row r="139" hidden="1" spans="2:18">
      <c r="B139" s="29" t="s">
        <v>25</v>
      </c>
      <c r="C139" s="57">
        <v>45662</v>
      </c>
      <c r="D139" s="29" t="str">
        <f>VLOOKUP(B139,辅助信息!E:K,7,FALSE)</f>
        <v>JWDDCD2024102400111</v>
      </c>
      <c r="E139" s="29" t="str">
        <f>VLOOKUP(F139,辅助信息!A:B,2,FALSE)</f>
        <v>螺纹钢</v>
      </c>
      <c r="F139" s="29" t="s">
        <v>19</v>
      </c>
      <c r="G139" s="25">
        <v>10</v>
      </c>
      <c r="H139" s="25" t="e">
        <f>_xlfn._xlws.FILTER(#REF!,#REF!&amp;#REF!&amp;#REF!&amp;#REF!=C139&amp;F139&amp;I139&amp;J139,"未发货")</f>
        <v>#REF!</v>
      </c>
      <c r="I139" s="29" t="str">
        <f>VLOOKUP(B139,辅助信息!E:I,3,FALSE)</f>
        <v>（五冶达州国道542项目-二工区路基五工段）四川省达州市达川区赵固镇黄家坡</v>
      </c>
      <c r="J139" s="29" t="str">
        <f>VLOOKUP(B139,辅助信息!E:I,4,FALSE)</f>
        <v>潘远林</v>
      </c>
      <c r="K139" s="29">
        <f>VLOOKUP(J139,辅助信息!H:I,2,FALSE)</f>
        <v>18281865966</v>
      </c>
      <c r="L139" s="65"/>
      <c r="M139" s="64"/>
      <c r="N139" s="64"/>
      <c r="O139" s="64"/>
      <c r="P139" s="64"/>
      <c r="Q139" s="29" t="str">
        <f>VLOOKUP(B139,辅助信息!E:M,9,FALSE)</f>
        <v>ZTWM-CDGS-XS-2024-0181-五冶天府-国道542项目（二批次）</v>
      </c>
      <c r="R139" s="15"/>
    </row>
    <row r="140" hidden="1" spans="2:18">
      <c r="B140" s="29" t="s">
        <v>25</v>
      </c>
      <c r="C140" s="57">
        <v>45662</v>
      </c>
      <c r="D140" s="29" t="str">
        <f>VLOOKUP(B140,辅助信息!E:K,7,FALSE)</f>
        <v>JWDDCD2024102400111</v>
      </c>
      <c r="E140" s="29" t="str">
        <f>VLOOKUP(F140,辅助信息!A:B,2,FALSE)</f>
        <v>螺纹钢</v>
      </c>
      <c r="F140" s="29" t="s">
        <v>28</v>
      </c>
      <c r="G140" s="25">
        <v>10</v>
      </c>
      <c r="H140" s="25" t="e">
        <f>_xlfn._xlws.FILTER(#REF!,#REF!&amp;#REF!&amp;#REF!&amp;#REF!=C140&amp;F140&amp;I140&amp;J140,"未发货")</f>
        <v>#REF!</v>
      </c>
      <c r="I140" s="29" t="str">
        <f>VLOOKUP(B140,辅助信息!E:I,3,FALSE)</f>
        <v>（五冶达州国道542项目-二工区路基五工段）四川省达州市达川区赵固镇黄家坡</v>
      </c>
      <c r="J140" s="29" t="str">
        <f>VLOOKUP(B140,辅助信息!E:I,4,FALSE)</f>
        <v>潘远林</v>
      </c>
      <c r="K140" s="29">
        <f>VLOOKUP(J140,辅助信息!H:I,2,FALSE)</f>
        <v>18281865966</v>
      </c>
      <c r="L140" s="63"/>
      <c r="M140" s="64"/>
      <c r="N140" s="64"/>
      <c r="O140" s="64"/>
      <c r="P140" s="64"/>
      <c r="Q140" s="29" t="str">
        <f>VLOOKUP(B140,辅助信息!E:M,9,FALSE)</f>
        <v>ZTWM-CDGS-XS-2024-0181-五冶天府-国道542项目（二批次）</v>
      </c>
      <c r="R140" s="15"/>
    </row>
    <row r="141" hidden="1" spans="2:18">
      <c r="B141" s="29" t="s">
        <v>17</v>
      </c>
      <c r="C141" s="57">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4" t="str">
        <f>VLOOKUP(B141,辅助信息!E:J,6,FALSE)</f>
        <v>提前联系到场规格,一天到场车辆不低于2车</v>
      </c>
      <c r="M141" s="64"/>
      <c r="N141" s="64"/>
      <c r="O141" s="64"/>
      <c r="P141" s="64"/>
      <c r="Q141" s="29" t="str">
        <f>VLOOKUP(B141,辅助信息!E:M,9,FALSE)</f>
        <v>ZTWM-CDGS-XS-2024-0205-五冶钢构-达州市通川区西外复兴镇及临近片区建设项目</v>
      </c>
      <c r="R141" s="15"/>
    </row>
    <row r="142" hidden="1" spans="2:18">
      <c r="B142" s="29" t="s">
        <v>17</v>
      </c>
      <c r="C142" s="57">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5"/>
      <c r="M142" s="64"/>
      <c r="N142" s="64"/>
      <c r="O142" s="64"/>
      <c r="P142" s="64"/>
      <c r="Q142" s="29" t="str">
        <f>VLOOKUP(B142,辅助信息!E:M,9,FALSE)</f>
        <v>ZTWM-CDGS-XS-2024-0205-五冶钢构-达州市通川区西外复兴镇及临近片区建设项目</v>
      </c>
      <c r="R142" s="15"/>
    </row>
    <row r="143" hidden="1" spans="2:18">
      <c r="B143" s="29" t="s">
        <v>17</v>
      </c>
      <c r="C143" s="57">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3"/>
      <c r="M143" s="64"/>
      <c r="N143" s="64"/>
      <c r="O143" s="64"/>
      <c r="P143" s="64"/>
      <c r="Q143" s="29" t="str">
        <f>VLOOKUP(B143,辅助信息!E:M,9,FALSE)</f>
        <v>ZTWM-CDGS-XS-2024-0205-五冶钢构-达州市通川区西外复兴镇及临近片区建设项目</v>
      </c>
      <c r="R143" s="15"/>
    </row>
    <row r="144" hidden="1" spans="2:18">
      <c r="B144" s="29" t="s">
        <v>44</v>
      </c>
      <c r="C144" s="57">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4" t="str">
        <f>VLOOKUP(B144,辅助信息!E:J,6,FALSE)</f>
        <v>对方卸车</v>
      </c>
      <c r="M144" s="64"/>
      <c r="N144" s="64"/>
      <c r="O144" s="64"/>
      <c r="P144" s="64"/>
      <c r="Q144" s="29" t="str">
        <f>VLOOKUP(B144,辅助信息!E:M,9,FALSE)</f>
        <v>ZTWM-CDGS-XS-2024-0189-华西集采-酒城南项目</v>
      </c>
      <c r="R144" s="15"/>
    </row>
    <row r="145" hidden="1" spans="2:18">
      <c r="B145" s="29" t="s">
        <v>44</v>
      </c>
      <c r="C145" s="57">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5"/>
      <c r="M145" s="64"/>
      <c r="N145" s="64"/>
      <c r="O145" s="64"/>
      <c r="P145" s="64"/>
      <c r="Q145" s="29" t="str">
        <f>VLOOKUP(B145,辅助信息!E:M,9,FALSE)</f>
        <v>ZTWM-CDGS-XS-2024-0189-华西集采-酒城南项目</v>
      </c>
      <c r="R145" s="15"/>
    </row>
    <row r="146" hidden="1" spans="2:18">
      <c r="B146" s="29" t="s">
        <v>44</v>
      </c>
      <c r="C146" s="57">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3"/>
      <c r="M146" s="64"/>
      <c r="N146" s="64"/>
      <c r="O146" s="64"/>
      <c r="P146" s="64"/>
      <c r="Q146" s="29" t="str">
        <f>VLOOKUP(B146,辅助信息!E:M,9,FALSE)</f>
        <v>ZTWM-CDGS-XS-2024-0189-华西集采-酒城南项目</v>
      </c>
      <c r="R146" s="15"/>
    </row>
    <row r="147" hidden="1" spans="2:18">
      <c r="B147" s="29" t="s">
        <v>31</v>
      </c>
      <c r="C147" s="57">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4" t="str">
        <f>VLOOKUP(B147,辅助信息!E:J,6,FALSE)</f>
        <v>提前联系到场规格及数量</v>
      </c>
      <c r="M147" s="64"/>
      <c r="N147" s="64"/>
      <c r="O147" s="64"/>
      <c r="P147" s="64"/>
      <c r="Q147" s="29" t="str">
        <f>VLOOKUP(B147,辅助信息!E:M,9,FALSE)</f>
        <v>ZTWM-CDGS-XS-2024-0179-四川商投-射洪城乡一体化建设项目</v>
      </c>
      <c r="R147" s="15"/>
    </row>
    <row r="148" hidden="1" spans="2:18">
      <c r="B148" s="29" t="s">
        <v>31</v>
      </c>
      <c r="C148" s="57">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5"/>
      <c r="M148" s="64"/>
      <c r="N148" s="64"/>
      <c r="O148" s="64"/>
      <c r="P148" s="64"/>
      <c r="Q148" s="29" t="str">
        <f>VLOOKUP(B148,辅助信息!E:M,9,FALSE)</f>
        <v>ZTWM-CDGS-XS-2024-0179-四川商投-射洪城乡一体化建设项目</v>
      </c>
      <c r="R148" s="15"/>
    </row>
    <row r="149" hidden="1" spans="2:18">
      <c r="B149" s="29" t="s">
        <v>31</v>
      </c>
      <c r="C149" s="57">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3"/>
      <c r="M149" s="64"/>
      <c r="N149" s="64"/>
      <c r="O149" s="64"/>
      <c r="P149" s="64"/>
      <c r="Q149" s="29" t="str">
        <f>VLOOKUP(B149,辅助信息!E:M,9,FALSE)</f>
        <v>ZTWM-CDGS-XS-2024-0179-四川商投-射洪城乡一体化建设项目</v>
      </c>
      <c r="R149" s="15"/>
    </row>
    <row r="150" hidden="1" spans="2:18">
      <c r="B150" s="29" t="s">
        <v>50</v>
      </c>
      <c r="C150" s="57">
        <v>45662</v>
      </c>
      <c r="D150" s="29" t="str">
        <f>VLOOKUP(B150,辅助信息!E:K,7,FALSE)</f>
        <v>JWDDCD2024102400111</v>
      </c>
      <c r="E150" s="29" t="str">
        <f>VLOOKUP(F150,辅助信息!A:B,2,FALSE)</f>
        <v>高线</v>
      </c>
      <c r="F150" s="29" t="s">
        <v>51</v>
      </c>
      <c r="G150" s="25">
        <v>2</v>
      </c>
      <c r="H150" s="25" t="e">
        <f>_xlfn._xlws.FILTER(#REF!,#REF!&amp;#REF!&amp;#REF!&amp;#REF!=C150&amp;F150&amp;I150&amp;J150,"未发货")</f>
        <v>#REF!</v>
      </c>
      <c r="I150" s="29" t="str">
        <f>VLOOKUP(B150,辅助信息!E:I,3,FALSE)</f>
        <v>（五冶达州国道542项目-一工区路基四工段）人社社保就业服务窗口达州市达川区石梯镇愉活社区村民委员会</v>
      </c>
      <c r="J150" s="29" t="str">
        <f>VLOOKUP(B150,辅助信息!E:I,4,FALSE)</f>
        <v>杨勇</v>
      </c>
      <c r="K150" s="29">
        <f>VLOOKUP(J150,辅助信息!H:I,2,FALSE)</f>
        <v>18398563998</v>
      </c>
      <c r="L150" s="64" t="str">
        <f>VLOOKUP(B150,辅助信息!E:J,6,FALSE)</f>
        <v>五冶建设送货单,送货车型13米,装货前联系收货人核实到场规格,没提前告知进场规格现场不给予接收</v>
      </c>
      <c r="M150" s="64"/>
      <c r="N150" s="64"/>
      <c r="O150" s="64"/>
      <c r="P150" s="64"/>
      <c r="Q150" s="29" t="str">
        <f>VLOOKUP(B150,辅助信息!E:M,9,FALSE)</f>
        <v>ZTWM-CDGS-XS-2024-0181-五冶天府-国道542项目（二批次）</v>
      </c>
      <c r="R150" s="15"/>
    </row>
    <row r="151" hidden="1" spans="2:18">
      <c r="B151" s="29" t="s">
        <v>50</v>
      </c>
      <c r="C151" s="57">
        <v>45662</v>
      </c>
      <c r="D151" s="29" t="str">
        <f>VLOOKUP(B151,辅助信息!E:K,7,FALSE)</f>
        <v>JWDDCD2024102400111</v>
      </c>
      <c r="E151" s="29" t="str">
        <f>VLOOKUP(F151,辅助信息!A:B,2,FALSE)</f>
        <v>螺纹钢</v>
      </c>
      <c r="F151" s="29" t="s">
        <v>32</v>
      </c>
      <c r="G151" s="25">
        <v>12</v>
      </c>
      <c r="H151" s="25" t="e">
        <f>_xlfn._xlws.FILTER(#REF!,#REF!&amp;#REF!&amp;#REF!&amp;#REF!=C151&amp;F151&amp;I151&amp;J151,"未发货")</f>
        <v>#REF!</v>
      </c>
      <c r="I151" s="29" t="str">
        <f>VLOOKUP(B151,辅助信息!E:I,3,FALSE)</f>
        <v>（五冶达州国道542项目-一工区路基四工段）人社社保就业服务窗口达州市达川区石梯镇愉活社区村民委员会</v>
      </c>
      <c r="J151" s="29" t="str">
        <f>VLOOKUP(B151,辅助信息!E:I,4,FALSE)</f>
        <v>杨勇</v>
      </c>
      <c r="K151" s="29">
        <f>VLOOKUP(J151,辅助信息!H:I,2,FALSE)</f>
        <v>18398563998</v>
      </c>
      <c r="L151" s="65"/>
      <c r="M151" s="64"/>
      <c r="N151" s="64"/>
      <c r="O151" s="64"/>
      <c r="P151" s="64"/>
      <c r="Q151" s="29" t="str">
        <f>VLOOKUP(B151,辅助信息!E:M,9,FALSE)</f>
        <v>ZTWM-CDGS-XS-2024-0181-五冶天府-国道542项目（二批次）</v>
      </c>
      <c r="R151" s="15"/>
    </row>
    <row r="152" hidden="1" spans="2:18">
      <c r="B152" s="29" t="s">
        <v>50</v>
      </c>
      <c r="C152" s="57">
        <v>45662</v>
      </c>
      <c r="D152" s="29" t="str">
        <f>VLOOKUP(B152,辅助信息!E:K,7,FALSE)</f>
        <v>JWDDCD2024102400111</v>
      </c>
      <c r="E152" s="29" t="str">
        <f>VLOOKUP(F152,辅助信息!A:B,2,FALSE)</f>
        <v>螺纹钢</v>
      </c>
      <c r="F152" s="29" t="s">
        <v>52</v>
      </c>
      <c r="G152" s="25">
        <v>21</v>
      </c>
      <c r="H152" s="25" t="e">
        <f>_xlfn._xlws.FILTER(#REF!,#REF!&amp;#REF!&amp;#REF!&amp;#REF!=C152&amp;F152&amp;I152&amp;J152,"未发货")</f>
        <v>#REF!</v>
      </c>
      <c r="I152" s="29" t="str">
        <f>VLOOKUP(B152,辅助信息!E:I,3,FALSE)</f>
        <v>（五冶达州国道542项目-一工区路基四工段）人社社保就业服务窗口达州市达川区石梯镇愉活社区村民委员会</v>
      </c>
      <c r="J152" s="29" t="str">
        <f>VLOOKUP(B152,辅助信息!E:I,4,FALSE)</f>
        <v>杨勇</v>
      </c>
      <c r="K152" s="29">
        <f>VLOOKUP(J152,辅助信息!H:I,2,FALSE)</f>
        <v>18398563998</v>
      </c>
      <c r="L152" s="63"/>
      <c r="M152" s="64"/>
      <c r="N152" s="64"/>
      <c r="O152" s="64"/>
      <c r="P152" s="64"/>
      <c r="Q152" s="29" t="str">
        <f>VLOOKUP(B152,辅助信息!E:M,9,FALSE)</f>
        <v>ZTWM-CDGS-XS-2024-0181-五冶天府-国道542项目（二批次）</v>
      </c>
      <c r="R152" s="15"/>
    </row>
    <row r="153" hidden="1" spans="2:18">
      <c r="B153" s="29" t="s">
        <v>29</v>
      </c>
      <c r="C153" s="57">
        <v>45662</v>
      </c>
      <c r="D153" s="29" t="str">
        <f>VLOOKUP(B153,辅助信息!E:K,7,FALSE)</f>
        <v>JWDDCD2024102400111</v>
      </c>
      <c r="E153" s="29" t="str">
        <f>VLOOKUP(F153,辅助信息!A:B,2,FALSE)</f>
        <v>高线</v>
      </c>
      <c r="F153" s="29" t="s">
        <v>53</v>
      </c>
      <c r="G153" s="25">
        <v>70</v>
      </c>
      <c r="H153" s="25" t="e">
        <f>_xlfn._xlws.FILTER(#REF!,#REF!&amp;#REF!&amp;#REF!&amp;#REF!=C153&amp;F153&amp;I153&amp;J153,"未发货")</f>
        <v>#REF!</v>
      </c>
      <c r="I153" s="29" t="str">
        <f>VLOOKUP(B153,辅助信息!E:I,3,FALSE)</f>
        <v>（五冶达州国道542项目-二工区黄家湾隧道工段）四川省达州市达川区赵固镇黄家坡</v>
      </c>
      <c r="J153" s="29" t="str">
        <f>VLOOKUP(B153,辅助信息!E:I,4,FALSE)</f>
        <v>罗永方</v>
      </c>
      <c r="K153" s="29">
        <f>VLOOKUP(J153,辅助信息!H:I,2,FALSE)</f>
        <v>13551450899</v>
      </c>
      <c r="L153" s="64" t="str">
        <f>VLOOKUP(B153,辅助信息!E:J,6,FALSE)</f>
        <v>五冶建设送货单,4份材质书,送货车型9.6米,装货前联系收货人核实到场规格,没提前告知进场规格现场不给予接收</v>
      </c>
      <c r="M153" s="64"/>
      <c r="N153" s="64"/>
      <c r="O153" s="64"/>
      <c r="P153" s="64"/>
      <c r="Q153" s="29" t="str">
        <f>VLOOKUP(B153,辅助信息!E:M,9,FALSE)</f>
        <v>ZTWM-CDGS-XS-2024-0181-五冶天府-国道542项目（二批次）</v>
      </c>
      <c r="R153" s="15"/>
    </row>
    <row r="154" hidden="1" spans="2:18">
      <c r="B154" s="29" t="s">
        <v>29</v>
      </c>
      <c r="C154" s="57">
        <v>45662</v>
      </c>
      <c r="D154" s="29" t="str">
        <f>VLOOKUP(B154,辅助信息!E:K,7,FALSE)</f>
        <v>JWDDCD2024102400111</v>
      </c>
      <c r="E154" s="29" t="str">
        <f>VLOOKUP(F154,辅助信息!A:B,2,FALSE)</f>
        <v>螺纹钢</v>
      </c>
      <c r="F154" s="29" t="s">
        <v>28</v>
      </c>
      <c r="G154" s="25">
        <v>70</v>
      </c>
      <c r="H154" s="25" t="e">
        <f>_xlfn._xlws.FILTER(#REF!,#REF!&amp;#REF!&amp;#REF!&amp;#REF!=C154&amp;F154&amp;I154&amp;J154,"未发货")</f>
        <v>#REF!</v>
      </c>
      <c r="I154" s="29" t="str">
        <f>VLOOKUP(B154,辅助信息!E:I,3,FALSE)</f>
        <v>（五冶达州国道542项目-二工区黄家湾隧道工段）四川省达州市达川区赵固镇黄家坡</v>
      </c>
      <c r="J154" s="29" t="str">
        <f>VLOOKUP(B154,辅助信息!E:I,4,FALSE)</f>
        <v>罗永方</v>
      </c>
      <c r="K154" s="29">
        <f>VLOOKUP(J154,辅助信息!H:I,2,FALSE)</f>
        <v>13551450899</v>
      </c>
      <c r="L154" s="63"/>
      <c r="M154" s="64"/>
      <c r="N154" s="64"/>
      <c r="O154" s="64"/>
      <c r="P154" s="64"/>
      <c r="Q154" s="29" t="str">
        <f>VLOOKUP(B154,辅助信息!E:M,9,FALSE)</f>
        <v>ZTWM-CDGS-XS-2024-0181-五冶天府-国道542项目（二批次）</v>
      </c>
      <c r="R154" s="15"/>
    </row>
    <row r="155" hidden="1" spans="2:18">
      <c r="B155" s="29" t="s">
        <v>54</v>
      </c>
      <c r="C155" s="57">
        <v>45662</v>
      </c>
      <c r="D155" s="29" t="str">
        <f>VLOOKUP(B155,辅助信息!E:K,7,FALSE)</f>
        <v>JWDDCD2024102400111</v>
      </c>
      <c r="E155" s="29" t="str">
        <f>VLOOKUP(F155,辅助信息!A:B,2,FALSE)</f>
        <v>螺纹钢</v>
      </c>
      <c r="F155" s="29" t="s">
        <v>32</v>
      </c>
      <c r="G155" s="25">
        <v>15</v>
      </c>
      <c r="H155" s="25" t="e">
        <f>_xlfn._xlws.FILTER(#REF!,#REF!&amp;#REF!&amp;#REF!&amp;#REF!=C155&amp;F155&amp;I155&amp;J155,"未发货")</f>
        <v>#REF!</v>
      </c>
      <c r="I155" s="29" t="str">
        <f>VLOOKUP(B155,辅助信息!E:I,3,FALSE)</f>
        <v>（五冶达州国道542项目-二工区巴河特大桥工段-5号墩）四川省达州市达川区石梯镇固家村村民委员会</v>
      </c>
      <c r="J155" s="29" t="str">
        <f>VLOOKUP(B155,辅助信息!E:I,4,FALSE)</f>
        <v>谭福中</v>
      </c>
      <c r="K155" s="29">
        <f>VLOOKUP(J155,辅助信息!H:I,2,FALSE)</f>
        <v>15828538619</v>
      </c>
      <c r="L155" s="64" t="str">
        <f>VLOOKUP(B155,辅助信息!E:J,6,FALSE)</f>
        <v>五冶建设送货单,4份材质书,送货车型13米,装货前联系收货人核实到场规格,没提前告知进场规格现场不给予接收</v>
      </c>
      <c r="M155" s="64"/>
      <c r="N155" s="64"/>
      <c r="O155" s="64"/>
      <c r="P155" s="64"/>
      <c r="Q155" s="29" t="str">
        <f>VLOOKUP(B155,辅助信息!E:M,9,FALSE)</f>
        <v>ZTWM-CDGS-XS-2024-0181-五冶天府-国道542项目（二批次）</v>
      </c>
      <c r="R155" s="15"/>
    </row>
    <row r="156" hidden="1" spans="2:18">
      <c r="B156" s="29" t="s">
        <v>54</v>
      </c>
      <c r="C156" s="57">
        <v>45662</v>
      </c>
      <c r="D156" s="29" t="str">
        <f>VLOOKUP(B156,辅助信息!E:K,7,FALSE)</f>
        <v>JWDDCD2024102400111</v>
      </c>
      <c r="E156" s="29" t="str">
        <f>VLOOKUP(F156,辅助信息!A:B,2,FALSE)</f>
        <v>螺纹钢</v>
      </c>
      <c r="F156" s="29" t="s">
        <v>33</v>
      </c>
      <c r="G156" s="25">
        <v>60</v>
      </c>
      <c r="H156" s="25" t="e">
        <f>_xlfn._xlws.FILTER(#REF!,#REF!&amp;#REF!&amp;#REF!&amp;#REF!=C156&amp;F156&amp;I156&amp;J156,"未发货")</f>
        <v>#REF!</v>
      </c>
      <c r="I156" s="29" t="str">
        <f>VLOOKUP(B156,辅助信息!E:I,3,FALSE)</f>
        <v>（五冶达州国道542项目-二工区巴河特大桥工段-5号墩）四川省达州市达川区石梯镇固家村村民委员会</v>
      </c>
      <c r="J156" s="29" t="str">
        <f>VLOOKUP(B156,辅助信息!E:I,4,FALSE)</f>
        <v>谭福中</v>
      </c>
      <c r="K156" s="29">
        <f>VLOOKUP(J156,辅助信息!H:I,2,FALSE)</f>
        <v>15828538619</v>
      </c>
      <c r="L156" s="65"/>
      <c r="M156" s="64"/>
      <c r="N156" s="64"/>
      <c r="O156" s="64"/>
      <c r="P156" s="64"/>
      <c r="Q156" s="29" t="str">
        <f>VLOOKUP(B156,辅助信息!E:M,9,FALSE)</f>
        <v>ZTWM-CDGS-XS-2024-0181-五冶天府-国道542项目（二批次）</v>
      </c>
      <c r="R156" s="15"/>
    </row>
    <row r="157" hidden="1" spans="2:18">
      <c r="B157" s="29" t="s">
        <v>54</v>
      </c>
      <c r="C157" s="57">
        <v>45662</v>
      </c>
      <c r="D157" s="29" t="str">
        <f>VLOOKUP(B157,辅助信息!E:K,7,FALSE)</f>
        <v>JWDDCD2024102400111</v>
      </c>
      <c r="E157" s="29" t="str">
        <f>VLOOKUP(F157,辅助信息!A:B,2,FALSE)</f>
        <v>螺纹钢</v>
      </c>
      <c r="F157" s="29" t="s">
        <v>28</v>
      </c>
      <c r="G157" s="25">
        <v>15</v>
      </c>
      <c r="H157" s="25" t="e">
        <f>_xlfn._xlws.FILTER(#REF!,#REF!&amp;#REF!&amp;#REF!&amp;#REF!=C157&amp;F157&amp;I157&amp;J157,"未发货")</f>
        <v>#REF!</v>
      </c>
      <c r="I157" s="29" t="str">
        <f>VLOOKUP(B157,辅助信息!E:I,3,FALSE)</f>
        <v>（五冶达州国道542项目-二工区巴河特大桥工段-5号墩）四川省达州市达川区石梯镇固家村村民委员会</v>
      </c>
      <c r="J157" s="29" t="str">
        <f>VLOOKUP(B157,辅助信息!E:I,4,FALSE)</f>
        <v>谭福中</v>
      </c>
      <c r="K157" s="29">
        <f>VLOOKUP(J157,辅助信息!H:I,2,FALSE)</f>
        <v>15828538619</v>
      </c>
      <c r="L157" s="63"/>
      <c r="M157" s="64"/>
      <c r="N157" s="64"/>
      <c r="O157" s="64"/>
      <c r="P157" s="64"/>
      <c r="Q157" s="29" t="str">
        <f>VLOOKUP(B157,辅助信息!E:M,9,FALSE)</f>
        <v>ZTWM-CDGS-XS-2024-0181-五冶天府-国道542项目（二批次）</v>
      </c>
      <c r="R157" s="15"/>
    </row>
    <row r="158" hidden="1" spans="1:18">
      <c r="A158" s="45" t="s">
        <v>55</v>
      </c>
      <c r="B158" s="29" t="s">
        <v>56</v>
      </c>
      <c r="C158" s="57">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4" t="str">
        <f>VLOOKUP(B158,辅助信息!E:J,6,FALSE)</f>
        <v>控制炉批号！多了现场不收！,优先安排达钢,提前联系到场规格及数量</v>
      </c>
      <c r="M158" s="64"/>
      <c r="N158" s="64"/>
      <c r="O158" s="64"/>
      <c r="P158" s="64"/>
      <c r="Q158" s="29" t="str">
        <f>VLOOKUP(B158,辅助信息!E:M,9,FALSE)</f>
        <v>ZTWM-CDGS-XS-2024-0134-商投建工达州中医药科技成果示范园项目</v>
      </c>
      <c r="R158" s="15"/>
    </row>
    <row r="159" hidden="1" spans="2:18">
      <c r="B159" s="29" t="s">
        <v>56</v>
      </c>
      <c r="C159" s="57">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5"/>
      <c r="M159" s="64"/>
      <c r="N159" s="64"/>
      <c r="O159" s="64"/>
      <c r="P159" s="64"/>
      <c r="Q159" s="29" t="str">
        <f>VLOOKUP(B159,辅助信息!E:M,9,FALSE)</f>
        <v>ZTWM-CDGS-XS-2024-0134-商投建工达州中医药科技成果示范园项目</v>
      </c>
      <c r="R159" s="15"/>
    </row>
    <row r="160" hidden="1" spans="2:18">
      <c r="B160" s="29" t="s">
        <v>56</v>
      </c>
      <c r="C160" s="57">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5"/>
      <c r="M160" s="64"/>
      <c r="N160" s="64"/>
      <c r="O160" s="64"/>
      <c r="P160" s="64"/>
      <c r="Q160" s="29" t="str">
        <f>VLOOKUP(B160,辅助信息!E:M,9,FALSE)</f>
        <v>ZTWM-CDGS-XS-2024-0134-商投建工达州中医药科技成果示范园项目</v>
      </c>
      <c r="R160" s="15"/>
    </row>
    <row r="161" hidden="1" spans="2:18">
      <c r="B161" s="29" t="s">
        <v>56</v>
      </c>
      <c r="C161" s="57">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5"/>
      <c r="M161" s="64"/>
      <c r="N161" s="64"/>
      <c r="O161" s="64"/>
      <c r="P161" s="64"/>
      <c r="Q161" s="29" t="str">
        <f>VLOOKUP(B161,辅助信息!E:M,9,FALSE)</f>
        <v>ZTWM-CDGS-XS-2024-0134-商投建工达州中医药科技成果示范园项目</v>
      </c>
      <c r="R161" s="15"/>
    </row>
    <row r="162" hidden="1" spans="2:18">
      <c r="B162" s="29" t="s">
        <v>56</v>
      </c>
      <c r="C162" s="57">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5"/>
      <c r="M162" s="64"/>
      <c r="N162" s="64"/>
      <c r="O162" s="64"/>
      <c r="P162" s="64"/>
      <c r="Q162" s="29" t="str">
        <f>VLOOKUP(B162,辅助信息!E:M,9,FALSE)</f>
        <v>ZTWM-CDGS-XS-2024-0134-商投建工达州中医药科技成果示范园项目</v>
      </c>
      <c r="R162" s="15"/>
    </row>
    <row r="163" hidden="1" spans="2:18">
      <c r="B163" s="29" t="s">
        <v>56</v>
      </c>
      <c r="C163" s="57">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5"/>
      <c r="M163" s="64"/>
      <c r="N163" s="64"/>
      <c r="O163" s="64"/>
      <c r="P163" s="64"/>
      <c r="Q163" s="29" t="str">
        <f>VLOOKUP(B163,辅助信息!E:M,9,FALSE)</f>
        <v>ZTWM-CDGS-XS-2024-0134-商投建工达州中医药科技成果示范园项目</v>
      </c>
      <c r="R163" s="15"/>
    </row>
    <row r="164" hidden="1" spans="2:18">
      <c r="B164" s="29" t="s">
        <v>56</v>
      </c>
      <c r="C164" s="57">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5"/>
      <c r="M164" s="64"/>
      <c r="N164" s="64"/>
      <c r="O164" s="64"/>
      <c r="P164" s="64"/>
      <c r="Q164" s="29" t="str">
        <f>VLOOKUP(B164,辅助信息!E:M,9,FALSE)</f>
        <v>ZTWM-CDGS-XS-2024-0134-商投建工达州中医药科技成果示范园项目</v>
      </c>
      <c r="R164" s="15"/>
    </row>
    <row r="165" hidden="1" spans="2:18">
      <c r="B165" s="29" t="s">
        <v>56</v>
      </c>
      <c r="C165" s="57">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3"/>
      <c r="M165" s="64"/>
      <c r="N165" s="64"/>
      <c r="O165" s="64"/>
      <c r="P165" s="64"/>
      <c r="Q165" s="29" t="str">
        <f>VLOOKUP(B165,辅助信息!E:M,9,FALSE)</f>
        <v>ZTWM-CDGS-XS-2024-0134-商投建工达州中医药科技成果示范园项目</v>
      </c>
      <c r="R165" s="15"/>
    </row>
    <row r="166" hidden="1" spans="2:18">
      <c r="B166" s="29" t="s">
        <v>59</v>
      </c>
      <c r="C166" s="57">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4" t="str">
        <f>VLOOKUP(B166,辅助信息!E:J,6,FALSE)</f>
        <v>送货单：送货单位：南充思临新材料科技有限公司,收货单位：五冶集团川北(南充)建设有限公司,项目名称：南充医学科学产业园,送货车型13米,装货前联系收货人核实到场规格</v>
      </c>
      <c r="M166" s="64"/>
      <c r="N166" s="64"/>
      <c r="O166" s="64"/>
      <c r="P166" s="64"/>
      <c r="Q166" s="29" t="str">
        <f>VLOOKUP(B166,辅助信息!E:M,9,FALSE)</f>
        <v>ZTWM-CDGS-XS-2024-0248-五冶钢构-南充市医学院项目</v>
      </c>
      <c r="R166" s="15"/>
    </row>
    <row r="167" hidden="1" spans="2:18">
      <c r="B167" s="29" t="s">
        <v>59</v>
      </c>
      <c r="C167" s="57">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5"/>
      <c r="M167" s="64"/>
      <c r="N167" s="64"/>
      <c r="O167" s="64"/>
      <c r="P167" s="64"/>
      <c r="Q167" s="29" t="str">
        <f>VLOOKUP(B167,辅助信息!E:M,9,FALSE)</f>
        <v>ZTWM-CDGS-XS-2024-0248-五冶钢构-南充市医学院项目</v>
      </c>
      <c r="R167" s="15"/>
    </row>
    <row r="168" hidden="1" spans="2:18">
      <c r="B168" s="29" t="s">
        <v>59</v>
      </c>
      <c r="C168" s="57">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5"/>
      <c r="M168" s="64"/>
      <c r="N168" s="64"/>
      <c r="O168" s="64"/>
      <c r="P168" s="64"/>
      <c r="Q168" s="29" t="str">
        <f>VLOOKUP(B168,辅助信息!E:M,9,FALSE)</f>
        <v>ZTWM-CDGS-XS-2024-0248-五冶钢构-南充市医学院项目</v>
      </c>
      <c r="R168" s="15"/>
    </row>
    <row r="169" hidden="1" spans="2:18">
      <c r="B169" s="29" t="s">
        <v>60</v>
      </c>
      <c r="C169" s="57">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5"/>
      <c r="M169" s="64"/>
      <c r="N169" s="64"/>
      <c r="O169" s="64"/>
      <c r="P169" s="64"/>
      <c r="Q169" s="29" t="str">
        <f>VLOOKUP(B169,辅助信息!E:M,9,FALSE)</f>
        <v>ZTWM-CDGS-XS-2024-0248-五冶钢构-南充市医学院项目</v>
      </c>
      <c r="R169" s="15"/>
    </row>
    <row r="170" hidden="1" spans="2:18">
      <c r="B170" s="29" t="s">
        <v>60</v>
      </c>
      <c r="C170" s="57">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5"/>
      <c r="M170" s="64"/>
      <c r="N170" s="64"/>
      <c r="O170" s="64"/>
      <c r="P170" s="64"/>
      <c r="Q170" s="29" t="str">
        <f>VLOOKUP(B170,辅助信息!E:M,9,FALSE)</f>
        <v>ZTWM-CDGS-XS-2024-0248-五冶钢构-南充市医学院项目</v>
      </c>
      <c r="R170" s="15"/>
    </row>
    <row r="171" hidden="1" spans="2:18">
      <c r="B171" s="29" t="s">
        <v>60</v>
      </c>
      <c r="C171" s="57">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5"/>
      <c r="M171" s="64"/>
      <c r="N171" s="64"/>
      <c r="O171" s="64"/>
      <c r="P171" s="64"/>
      <c r="Q171" s="29" t="str">
        <f>VLOOKUP(B171,辅助信息!E:M,9,FALSE)</f>
        <v>ZTWM-CDGS-XS-2024-0248-五冶钢构-南充市医学院项目</v>
      </c>
      <c r="R171" s="15"/>
    </row>
    <row r="172" hidden="1" spans="2:18">
      <c r="B172" s="29" t="s">
        <v>60</v>
      </c>
      <c r="C172" s="57">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5"/>
      <c r="M172" s="64"/>
      <c r="N172" s="64"/>
      <c r="O172" s="64"/>
      <c r="P172" s="64"/>
      <c r="Q172" s="29" t="str">
        <f>VLOOKUP(B172,辅助信息!E:M,9,FALSE)</f>
        <v>ZTWM-CDGS-XS-2024-0248-五冶钢构-南充市医学院项目</v>
      </c>
      <c r="R172" s="15"/>
    </row>
    <row r="173" hidden="1" spans="2:18">
      <c r="B173" s="29" t="s">
        <v>60</v>
      </c>
      <c r="C173" s="57">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3"/>
      <c r="M173" s="64"/>
      <c r="N173" s="64"/>
      <c r="O173" s="64"/>
      <c r="P173" s="64"/>
      <c r="Q173" s="29" t="str">
        <f>VLOOKUP(B173,辅助信息!E:M,9,FALSE)</f>
        <v>ZTWM-CDGS-XS-2024-0248-五冶钢构-南充市医学院项目</v>
      </c>
      <c r="R173" s="15"/>
    </row>
    <row r="174" ht="78.75" hidden="1" customHeight="1" spans="2:18">
      <c r="B174" s="29" t="s">
        <v>20</v>
      </c>
      <c r="C174" s="57">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3" t="str">
        <f>VLOOKUP(B174,辅助信息!E:J,6,FALSE)</f>
        <v>送货单：送货单位：南充思临新材料科技有限公司,收货单位：五冶集团川北(南充)建设有限公司,项目名称：南充医学科学产业园,送货车型13米,装货前联系收货人核实到场规格</v>
      </c>
      <c r="M174" s="73"/>
      <c r="N174" s="73"/>
      <c r="O174" s="73"/>
      <c r="P174" s="73"/>
      <c r="Q174" s="29" t="str">
        <f>VLOOKUP(B174,辅助信息!E:M,9,FALSE)</f>
        <v>ZTWM-CDGS-XS-2024-0248-五冶钢构-南充市医学院项目</v>
      </c>
      <c r="R174" s="15"/>
    </row>
    <row r="175" hidden="1" spans="2:18">
      <c r="B175" s="29" t="s">
        <v>17</v>
      </c>
      <c r="C175" s="57">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4" t="str">
        <f>VLOOKUP(B175,辅助信息!E:J,6,FALSE)</f>
        <v>提前联系到场规格,一天到场车辆不低于2车</v>
      </c>
      <c r="M175" s="64"/>
      <c r="N175" s="64"/>
      <c r="O175" s="64"/>
      <c r="P175" s="64"/>
      <c r="Q175" s="29" t="str">
        <f>VLOOKUP(B175,辅助信息!E:M,9,FALSE)</f>
        <v>ZTWM-CDGS-XS-2024-0205-五冶钢构-达州市通川区西外复兴镇及临近片区建设项目</v>
      </c>
      <c r="R175" s="15"/>
    </row>
    <row r="176" hidden="1" spans="2:18">
      <c r="B176" s="29" t="s">
        <v>17</v>
      </c>
      <c r="C176" s="57">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5"/>
      <c r="M176" s="64"/>
      <c r="N176" s="64"/>
      <c r="O176" s="64"/>
      <c r="P176" s="64"/>
      <c r="Q176" s="29"/>
      <c r="R176" s="15"/>
    </row>
    <row r="177" hidden="1" spans="2:18">
      <c r="B177" s="29" t="s">
        <v>17</v>
      </c>
      <c r="C177" s="57">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3"/>
      <c r="M177" s="64"/>
      <c r="N177" s="64"/>
      <c r="O177" s="64"/>
      <c r="P177" s="64"/>
      <c r="Q177" s="29" t="str">
        <f>VLOOKUP(B177,辅助信息!E:M,9,FALSE)</f>
        <v>ZTWM-CDGS-XS-2024-0205-五冶钢构-达州市通川区西外复兴镇及临近片区建设项目</v>
      </c>
      <c r="R177" s="15"/>
    </row>
    <row r="178" hidden="1" spans="2:18">
      <c r="B178" s="29" t="s">
        <v>31</v>
      </c>
      <c r="C178" s="57">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4" t="str">
        <f>VLOOKUP(B178,辅助信息!E:J,6,FALSE)</f>
        <v>提前联系到场规格及数量</v>
      </c>
      <c r="M178" s="64"/>
      <c r="N178" s="64"/>
      <c r="O178" s="64"/>
      <c r="P178" s="64"/>
      <c r="Q178" s="29" t="str">
        <f>VLOOKUP(B178,辅助信息!E:M,9,FALSE)</f>
        <v>ZTWM-CDGS-XS-2024-0179-四川商投-射洪城乡一体化建设项目</v>
      </c>
      <c r="R178" s="15"/>
    </row>
    <row r="179" hidden="1" spans="2:18">
      <c r="B179" s="29" t="s">
        <v>31</v>
      </c>
      <c r="C179" s="57">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5"/>
      <c r="M179" s="64"/>
      <c r="N179" s="64"/>
      <c r="O179" s="64"/>
      <c r="P179" s="64"/>
      <c r="Q179" s="29" t="str">
        <f>VLOOKUP(B179,辅助信息!E:M,9,FALSE)</f>
        <v>ZTWM-CDGS-XS-2024-0179-四川商投-射洪城乡一体化建设项目</v>
      </c>
      <c r="R179" s="15"/>
    </row>
    <row r="180" hidden="1" spans="2:18">
      <c r="B180" s="29" t="s">
        <v>31</v>
      </c>
      <c r="C180" s="57">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5"/>
      <c r="M180" s="64"/>
      <c r="N180" s="64"/>
      <c r="O180" s="64"/>
      <c r="P180" s="64"/>
      <c r="Q180" s="29" t="str">
        <f>VLOOKUP(B180,辅助信息!E:M,9,FALSE)</f>
        <v>ZTWM-CDGS-XS-2024-0179-四川商投-射洪城乡一体化建设项目</v>
      </c>
      <c r="R180" s="15"/>
    </row>
    <row r="181" hidden="1" spans="1:18">
      <c r="A181" s="58" t="s">
        <v>62</v>
      </c>
      <c r="B181" s="29" t="s">
        <v>31</v>
      </c>
      <c r="C181" s="57">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5"/>
      <c r="M181" s="64"/>
      <c r="N181" s="64"/>
      <c r="O181" s="64"/>
      <c r="P181" s="64"/>
      <c r="Q181" s="29" t="str">
        <f>VLOOKUP(B181,辅助信息!E:M,9,FALSE)</f>
        <v>ZTWM-CDGS-XS-2024-0179-四川商投-射洪城乡一体化建设项目</v>
      </c>
      <c r="R181" s="15"/>
    </row>
    <row r="182" hidden="1" spans="2:18">
      <c r="B182" s="29" t="s">
        <v>31</v>
      </c>
      <c r="C182" s="57">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5"/>
      <c r="M182" s="64"/>
      <c r="N182" s="64"/>
      <c r="O182" s="64"/>
      <c r="P182" s="64"/>
      <c r="Q182" s="29" t="str">
        <f>VLOOKUP(B182,辅助信息!E:M,9,FALSE)</f>
        <v>ZTWM-CDGS-XS-2024-0179-四川商投-射洪城乡一体化建设项目</v>
      </c>
      <c r="R182" s="15"/>
    </row>
    <row r="183" hidden="1" spans="2:18">
      <c r="B183" s="29" t="s">
        <v>31</v>
      </c>
      <c r="C183" s="57">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5"/>
      <c r="M183" s="64"/>
      <c r="N183" s="64"/>
      <c r="O183" s="64"/>
      <c r="P183" s="64"/>
      <c r="Q183" s="29" t="str">
        <f>VLOOKUP(B183,辅助信息!E:M,9,FALSE)</f>
        <v>ZTWM-CDGS-XS-2024-0179-四川商投-射洪城乡一体化建设项目</v>
      </c>
      <c r="R183" s="15"/>
    </row>
    <row r="184" hidden="1" spans="2:18">
      <c r="B184" s="29" t="s">
        <v>31</v>
      </c>
      <c r="C184" s="57">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3"/>
      <c r="M184" s="64"/>
      <c r="N184" s="64"/>
      <c r="O184" s="64"/>
      <c r="P184" s="64"/>
      <c r="Q184" s="29" t="str">
        <f>VLOOKUP(B184,辅助信息!E:M,9,FALSE)</f>
        <v>ZTWM-CDGS-XS-2024-0179-四川商投-射洪城乡一体化建设项目</v>
      </c>
      <c r="R184" s="15"/>
    </row>
    <row r="185" ht="56.25" hidden="1" customHeight="1" spans="2:18">
      <c r="B185" s="29" t="s">
        <v>29</v>
      </c>
      <c r="C185" s="57">
        <v>45665</v>
      </c>
      <c r="D185" s="29" t="str">
        <f>VLOOKUP(B185,辅助信息!E:K,7,FALSE)</f>
        <v>JWDDCD2024102400111</v>
      </c>
      <c r="E185" s="29" t="str">
        <f>VLOOKUP(F185,辅助信息!A:B,2,FALSE)</f>
        <v>螺纹钢</v>
      </c>
      <c r="F185" s="29" t="s">
        <v>28</v>
      </c>
      <c r="G185" s="25">
        <v>70</v>
      </c>
      <c r="H185" s="25" t="e">
        <f>_xlfn._xlws.FILTER(#REF!,#REF!&amp;#REF!&amp;#REF!&amp;#REF!=C185&amp;F185&amp;I185&amp;J185,"未发货")</f>
        <v>#REF!</v>
      </c>
      <c r="I185" s="29" t="str">
        <f>VLOOKUP(B185,辅助信息!E:I,3,FALSE)</f>
        <v>（五冶达州国道542项目-二工区黄家湾隧道工段）四川省达州市达川区赵固镇黄家坡</v>
      </c>
      <c r="J185" s="29" t="str">
        <f>VLOOKUP(B185,辅助信息!E:I,4,FALSE)</f>
        <v>罗永方</v>
      </c>
      <c r="K185" s="29">
        <f>VLOOKUP(J185,辅助信息!H:I,2,FALSE)</f>
        <v>13551450899</v>
      </c>
      <c r="L185" s="73" t="str">
        <f>VLOOKUP(B185,辅助信息!E:J,6,FALSE)</f>
        <v>五冶建设送货单,4份材质书,送货车型9.6米,装货前联系收货人核实到场规格,没提前告知进场规格现场不给予接收</v>
      </c>
      <c r="M185" s="73"/>
      <c r="N185" s="73"/>
      <c r="O185" s="73"/>
      <c r="P185" s="73"/>
      <c r="Q185" s="29" t="str">
        <f>VLOOKUP(B185,辅助信息!E:M,9,FALSE)</f>
        <v>ZTWM-CDGS-XS-2024-0181-五冶天府-国道542项目（二批次）</v>
      </c>
      <c r="R185" s="15"/>
    </row>
    <row r="186" ht="56.25" hidden="1" customHeight="1" spans="2:18">
      <c r="B186" s="29" t="s">
        <v>54</v>
      </c>
      <c r="C186" s="57">
        <v>45665</v>
      </c>
      <c r="D186" s="29" t="str">
        <f>VLOOKUP(B186,辅助信息!E:K,7,FALSE)</f>
        <v>JWDDCD2024102400111</v>
      </c>
      <c r="E186" s="29" t="str">
        <f>VLOOKUP(F186,辅助信息!A:B,2,FALSE)</f>
        <v>螺纹钢</v>
      </c>
      <c r="F186" s="29" t="s">
        <v>33</v>
      </c>
      <c r="G186" s="25">
        <v>54</v>
      </c>
      <c r="H186" s="25" t="e">
        <f>_xlfn._xlws.FILTER(#REF!,#REF!&amp;#REF!&amp;#REF!&amp;#REF!=C186&amp;F186&amp;I186&amp;J186,"未发货")</f>
        <v>#REF!</v>
      </c>
      <c r="I186" s="29" t="str">
        <f>VLOOKUP(B186,辅助信息!E:I,3,FALSE)</f>
        <v>（五冶达州国道542项目-二工区巴河特大桥工段-5号墩）四川省达州市达川区石梯镇固家村村民委员会</v>
      </c>
      <c r="J186" s="29" t="str">
        <f>VLOOKUP(B186,辅助信息!E:I,4,FALSE)</f>
        <v>谭福中</v>
      </c>
      <c r="K186" s="29">
        <f>VLOOKUP(J186,辅助信息!H:I,2,FALSE)</f>
        <v>15828538619</v>
      </c>
      <c r="L186" s="73" t="str">
        <f>VLOOKUP(B186,辅助信息!E:J,6,FALSE)</f>
        <v>五冶建设送货单,4份材质书,送货车型13米,装货前联系收货人核实到场规格,没提前告知进场规格现场不给予接收</v>
      </c>
      <c r="M186" s="73"/>
      <c r="N186" s="73"/>
      <c r="O186" s="73"/>
      <c r="P186" s="73"/>
      <c r="Q186" s="29" t="str">
        <f>VLOOKUP(B186,辅助信息!E:M,9,FALSE)</f>
        <v>ZTWM-CDGS-XS-2024-0181-五冶天府-国道542项目（二批次）</v>
      </c>
      <c r="R186" s="15"/>
    </row>
    <row r="187" ht="45" hidden="1" customHeight="1" spans="2:18">
      <c r="B187" s="29" t="s">
        <v>63</v>
      </c>
      <c r="C187" s="57">
        <v>45665</v>
      </c>
      <c r="D187" s="29" t="str">
        <f>VLOOKUP(B187,辅助信息!E:K,7,FALSE)</f>
        <v>JWDDCD2024102400111</v>
      </c>
      <c r="E187" s="29" t="str">
        <f>VLOOKUP(F187,辅助信息!A:B,2,FALSE)</f>
        <v>螺纹钢</v>
      </c>
      <c r="F187" s="29" t="s">
        <v>52</v>
      </c>
      <c r="G187" s="25">
        <v>26</v>
      </c>
      <c r="H187" s="25" t="e">
        <f>_xlfn._xlws.FILTER(#REF!,#REF!&amp;#REF!&amp;#REF!&amp;#REF!=C187&amp;F187&amp;I187&amp;J187,"未发货")</f>
        <v>#REF!</v>
      </c>
      <c r="I187" s="29" t="str">
        <f>VLOOKUP(B187,辅助信息!E:I,3,FALSE)</f>
        <v>（五冶达州国道542项目-三工区路基六工段）四川省达州市达川区赵固镇水文村</v>
      </c>
      <c r="J187" s="29" t="str">
        <f>VLOOKUP(B187,辅助信息!E:I,4,FALSE)</f>
        <v>谭鹏程</v>
      </c>
      <c r="K187" s="29">
        <f>VLOOKUP(J187,辅助信息!H:I,2,FALSE)</f>
        <v>18280895666</v>
      </c>
      <c r="L187" s="64" t="str">
        <f>VLOOKUP(B187,辅助信息!E:J,6,FALSE)</f>
        <v>五冶建设送货单,送货车型9.6米,装货前联系收货人核实到场规格,没提前告知进场规格现场不给予接收</v>
      </c>
      <c r="M187" s="64"/>
      <c r="N187" s="64"/>
      <c r="O187" s="64"/>
      <c r="P187" s="64"/>
      <c r="Q187" s="29" t="str">
        <f>VLOOKUP(B187,辅助信息!E:M,9,FALSE)</f>
        <v>ZTWM-CDGS-XS-2024-0181-五冶天府-国道542项目（二批次）</v>
      </c>
      <c r="R187" s="15"/>
    </row>
    <row r="188" hidden="1" spans="2:18">
      <c r="B188" s="29" t="s">
        <v>64</v>
      </c>
      <c r="C188" s="57">
        <v>45665</v>
      </c>
      <c r="D188" s="29" t="str">
        <f>VLOOKUP(B188,辅助信息!E:K,7,FALSE)</f>
        <v>JWDDCD2024102400111</v>
      </c>
      <c r="E188" s="29" t="str">
        <f>VLOOKUP(F188,辅助信息!A:B,2,FALSE)</f>
        <v>螺纹钢</v>
      </c>
      <c r="F188" s="29" t="s">
        <v>27</v>
      </c>
      <c r="G188" s="25">
        <v>15</v>
      </c>
      <c r="H188" s="25" t="e">
        <f>_xlfn._xlws.FILTER(#REF!,#REF!&amp;#REF!&amp;#REF!&amp;#REF!=C188&amp;F188&amp;I188&amp;J188,"未发货")</f>
        <v>#REF!</v>
      </c>
      <c r="I188" s="29" t="str">
        <f>VLOOKUP(B188,辅助信息!E:I,3,FALSE)</f>
        <v>（五冶达州国道542项目-三工区桥梁3工段）四川省达州市达川区赵固镇水文村原村委会下300米</v>
      </c>
      <c r="J188" s="29" t="str">
        <f>VLOOKUP(B188,辅助信息!E:I,4,FALSE)</f>
        <v>李代茂</v>
      </c>
      <c r="K188" s="29">
        <f>VLOOKUP(J188,辅助信息!H:I,2,FALSE)</f>
        <v>18302833536</v>
      </c>
      <c r="L188" s="64" t="str">
        <f>VLOOKUP(B188,辅助信息!E:J,6,FALSE)</f>
        <v>五冶建设送货单,送货车型9.6米,装货前联系收货人核实到场规格,没提前告知进场规格现场不给予接收</v>
      </c>
      <c r="M188" s="64"/>
      <c r="N188" s="64"/>
      <c r="O188" s="64"/>
      <c r="P188" s="64"/>
      <c r="Q188" s="29" t="str">
        <f>VLOOKUP(B188,辅助信息!E:M,9,FALSE)</f>
        <v>ZTWM-CDGS-XS-2024-0181-五冶天府-国道542项目（二批次）</v>
      </c>
      <c r="R188" s="15"/>
    </row>
    <row r="189" hidden="1" spans="2:18">
      <c r="B189" s="29" t="s">
        <v>64</v>
      </c>
      <c r="C189" s="57">
        <v>45665</v>
      </c>
      <c r="D189" s="29" t="str">
        <f>VLOOKUP(B189,辅助信息!E:K,7,FALSE)</f>
        <v>JWDDCD2024102400111</v>
      </c>
      <c r="E189" s="29" t="str">
        <f>VLOOKUP(F189,辅助信息!A:B,2,FALSE)</f>
        <v>螺纹钢</v>
      </c>
      <c r="F189" s="29" t="s">
        <v>32</v>
      </c>
      <c r="G189" s="25">
        <v>18</v>
      </c>
      <c r="H189" s="25" t="e">
        <f>_xlfn._xlws.FILTER(#REF!,#REF!&amp;#REF!&amp;#REF!&amp;#REF!=C189&amp;F189&amp;I189&amp;J189,"未发货")</f>
        <v>#REF!</v>
      </c>
      <c r="I189" s="29" t="str">
        <f>VLOOKUP(B189,辅助信息!E:I,3,FALSE)</f>
        <v>（五冶达州国道542项目-三工区桥梁3工段）四川省达州市达川区赵固镇水文村原村委会下300米</v>
      </c>
      <c r="J189" s="29" t="str">
        <f>VLOOKUP(B189,辅助信息!E:I,4,FALSE)</f>
        <v>李代茂</v>
      </c>
      <c r="K189" s="29">
        <f>VLOOKUP(J189,辅助信息!H:I,2,FALSE)</f>
        <v>18302833536</v>
      </c>
      <c r="L189" s="65"/>
      <c r="M189" s="64"/>
      <c r="N189" s="64"/>
      <c r="O189" s="64"/>
      <c r="P189" s="64"/>
      <c r="Q189" s="29" t="str">
        <f>VLOOKUP(B189,辅助信息!E:M,9,FALSE)</f>
        <v>ZTWM-CDGS-XS-2024-0181-五冶天府-国道542项目（二批次）</v>
      </c>
      <c r="R189" s="15"/>
    </row>
    <row r="190" hidden="1" spans="2:18">
      <c r="B190" s="29" t="s">
        <v>64</v>
      </c>
      <c r="C190" s="57">
        <v>45665</v>
      </c>
      <c r="D190" s="29" t="str">
        <f>VLOOKUP(B190,辅助信息!E:K,7,FALSE)</f>
        <v>JWDDCD2024102400111</v>
      </c>
      <c r="E190" s="29" t="str">
        <f>VLOOKUP(F190,辅助信息!A:B,2,FALSE)</f>
        <v>螺纹钢</v>
      </c>
      <c r="F190" s="29" t="s">
        <v>28</v>
      </c>
      <c r="G190" s="25">
        <v>6</v>
      </c>
      <c r="H190" s="25" t="e">
        <f>_xlfn._xlws.FILTER(#REF!,#REF!&amp;#REF!&amp;#REF!&amp;#REF!=C190&amp;F190&amp;I190&amp;J190,"未发货")</f>
        <v>#REF!</v>
      </c>
      <c r="I190" s="29" t="str">
        <f>VLOOKUP(B190,辅助信息!E:I,3,FALSE)</f>
        <v>（五冶达州国道542项目-三工区桥梁3工段）四川省达州市达川区赵固镇水文村原村委会下300米</v>
      </c>
      <c r="J190" s="29" t="str">
        <f>VLOOKUP(B190,辅助信息!E:I,4,FALSE)</f>
        <v>李代茂</v>
      </c>
      <c r="K190" s="29">
        <f>VLOOKUP(J190,辅助信息!H:I,2,FALSE)</f>
        <v>18302833536</v>
      </c>
      <c r="L190" s="65"/>
      <c r="M190" s="64"/>
      <c r="N190" s="64"/>
      <c r="O190" s="64"/>
      <c r="P190" s="64"/>
      <c r="Q190" s="29" t="str">
        <f>VLOOKUP(B190,辅助信息!E:M,9,FALSE)</f>
        <v>ZTWM-CDGS-XS-2024-0181-五冶天府-国道542项目（二批次）</v>
      </c>
      <c r="R190" s="15"/>
    </row>
    <row r="191" hidden="1" spans="2:18">
      <c r="B191" s="29" t="s">
        <v>64</v>
      </c>
      <c r="C191" s="57">
        <v>45665</v>
      </c>
      <c r="D191" s="29" t="str">
        <f>VLOOKUP(B191,辅助信息!E:K,7,FALSE)</f>
        <v>JWDDCD2024102400111</v>
      </c>
      <c r="E191" s="29" t="str">
        <f>VLOOKUP(F191,辅助信息!A:B,2,FALSE)</f>
        <v>螺纹钢</v>
      </c>
      <c r="F191" s="29" t="s">
        <v>65</v>
      </c>
      <c r="G191" s="25">
        <v>38</v>
      </c>
      <c r="H191" s="25" t="e">
        <f>_xlfn._xlws.FILTER(#REF!,#REF!&amp;#REF!&amp;#REF!&amp;#REF!=C191&amp;F191&amp;I191&amp;J191,"未发货")</f>
        <v>#REF!</v>
      </c>
      <c r="I191" s="29" t="str">
        <f>VLOOKUP(B191,辅助信息!E:I,3,FALSE)</f>
        <v>（五冶达州国道542项目-三工区桥梁3工段）四川省达州市达川区赵固镇水文村原村委会下300米</v>
      </c>
      <c r="J191" s="29" t="str">
        <f>VLOOKUP(B191,辅助信息!E:I,4,FALSE)</f>
        <v>李代茂</v>
      </c>
      <c r="K191" s="29">
        <f>VLOOKUP(J191,辅助信息!H:I,2,FALSE)</f>
        <v>18302833536</v>
      </c>
      <c r="L191" s="65"/>
      <c r="M191" s="64"/>
      <c r="N191" s="64"/>
      <c r="O191" s="64"/>
      <c r="P191" s="64"/>
      <c r="Q191" s="29" t="str">
        <f>VLOOKUP(B191,辅助信息!E:M,9,FALSE)</f>
        <v>ZTWM-CDGS-XS-2024-0181-五冶天府-国道542项目（二批次）</v>
      </c>
      <c r="R191" s="15"/>
    </row>
    <row r="192" hidden="1" spans="2:18">
      <c r="B192" s="29" t="s">
        <v>64</v>
      </c>
      <c r="C192" s="57">
        <v>45665</v>
      </c>
      <c r="D192" s="29" t="str">
        <f>VLOOKUP(B192,辅助信息!E:K,7,FALSE)</f>
        <v>JWDDCD2024102400111</v>
      </c>
      <c r="E192" s="29" t="str">
        <f>VLOOKUP(F192,辅助信息!A:B,2,FALSE)</f>
        <v>螺纹钢</v>
      </c>
      <c r="F192" s="29" t="s">
        <v>52</v>
      </c>
      <c r="G192" s="25">
        <v>6</v>
      </c>
      <c r="H192" s="25" t="e">
        <f>_xlfn._xlws.FILTER(#REF!,#REF!&amp;#REF!&amp;#REF!&amp;#REF!=C192&amp;F192&amp;I192&amp;J192,"未发货")</f>
        <v>#REF!</v>
      </c>
      <c r="I192" s="29" t="str">
        <f>VLOOKUP(B192,辅助信息!E:I,3,FALSE)</f>
        <v>（五冶达州国道542项目-三工区桥梁3工段）四川省达州市达川区赵固镇水文村原村委会下300米</v>
      </c>
      <c r="J192" s="29" t="str">
        <f>VLOOKUP(B192,辅助信息!E:I,4,FALSE)</f>
        <v>李代茂</v>
      </c>
      <c r="K192" s="29">
        <f>VLOOKUP(J192,辅助信息!H:I,2,FALSE)</f>
        <v>18302833536</v>
      </c>
      <c r="L192" s="63"/>
      <c r="M192" s="64"/>
      <c r="N192" s="64"/>
      <c r="O192" s="64"/>
      <c r="P192" s="64"/>
      <c r="Q192" s="29" t="str">
        <f>VLOOKUP(B192,辅助信息!E:M,9,FALSE)</f>
        <v>ZTWM-CDGS-XS-2024-0181-五冶天府-国道542项目（二批次）</v>
      </c>
      <c r="R192" s="15"/>
    </row>
    <row r="193" hidden="1" spans="1:18">
      <c r="A193" s="69"/>
      <c r="B193" s="29" t="s">
        <v>56</v>
      </c>
      <c r="C193" s="57">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4" t="str">
        <f>VLOOKUP(B193,辅助信息!E:J,6,FALSE)</f>
        <v>控制炉批号！多了现场不收！,优先安排达钢,提前联系到场规格及数量</v>
      </c>
      <c r="M193" s="64"/>
      <c r="N193" s="64"/>
      <c r="O193" s="64"/>
      <c r="P193" s="64"/>
      <c r="Q193" s="29" t="str">
        <f>VLOOKUP(B193,辅助信息!E:M,9,FALSE)</f>
        <v>ZTWM-CDGS-XS-2024-0134-商投建工达州中医药科技成果示范园项目</v>
      </c>
      <c r="R193" s="15"/>
    </row>
    <row r="194" hidden="1" spans="1:18">
      <c r="A194" s="65"/>
      <c r="B194" s="29" t="s">
        <v>56</v>
      </c>
      <c r="C194" s="57">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5"/>
      <c r="M194" s="64"/>
      <c r="N194" s="64"/>
      <c r="O194" s="64"/>
      <c r="P194" s="64"/>
      <c r="Q194" s="29" t="str">
        <f>VLOOKUP(B194,辅助信息!E:M,9,FALSE)</f>
        <v>ZTWM-CDGS-XS-2024-0134-商投建工达州中医药科技成果示范园项目</v>
      </c>
      <c r="R194" s="15"/>
    </row>
    <row r="195" hidden="1" spans="1:18">
      <c r="A195" s="65"/>
      <c r="B195" s="29" t="s">
        <v>56</v>
      </c>
      <c r="C195" s="57">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5"/>
      <c r="M195" s="64"/>
      <c r="N195" s="64"/>
      <c r="O195" s="64"/>
      <c r="P195" s="64"/>
      <c r="Q195" s="29" t="str">
        <f>VLOOKUP(B195,辅助信息!E:M,9,FALSE)</f>
        <v>ZTWM-CDGS-XS-2024-0134-商投建工达州中医药科技成果示范园项目</v>
      </c>
      <c r="R195" s="15"/>
    </row>
    <row r="196" hidden="1" spans="1:18">
      <c r="A196" s="63"/>
      <c r="B196" s="29" t="s">
        <v>56</v>
      </c>
      <c r="C196" s="57">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3"/>
      <c r="M196" s="64"/>
      <c r="N196" s="64"/>
      <c r="O196" s="64"/>
      <c r="P196" s="64"/>
      <c r="Q196" s="29" t="str">
        <f>VLOOKUP(B196,辅助信息!E:M,9,FALSE)</f>
        <v>ZTWM-CDGS-XS-2024-0134-商投建工达州中医药科技成果示范园项目</v>
      </c>
      <c r="R196" s="15"/>
    </row>
    <row r="197" hidden="1" spans="2:18">
      <c r="B197" s="29" t="s">
        <v>48</v>
      </c>
      <c r="C197" s="57">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4" t="str">
        <f>VLOOKUP(B197,辅助信息!E:J,6,FALSE)</f>
        <v>优先威钢,我方卸车,新老国标钢厂不加价可直发</v>
      </c>
      <c r="M197" s="64"/>
      <c r="N197" s="64"/>
      <c r="O197" s="64"/>
      <c r="P197" s="64"/>
      <c r="Q197" s="29" t="str">
        <f>VLOOKUP(B197,辅助信息!E:M,9,FALSE)</f>
        <v>ZTWM-CDGS-XS-2024-0093-华西-颐海科创农业生态谷</v>
      </c>
      <c r="R197" s="15"/>
    </row>
    <row r="198" hidden="1" spans="2:18">
      <c r="B198" s="29" t="s">
        <v>48</v>
      </c>
      <c r="C198" s="57">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5"/>
      <c r="M198" s="64"/>
      <c r="N198" s="64"/>
      <c r="O198" s="64"/>
      <c r="P198" s="64"/>
      <c r="Q198" s="29" t="str">
        <f>VLOOKUP(B198,辅助信息!E:M,9,FALSE)</f>
        <v>ZTWM-CDGS-XS-2024-0093-华西-颐海科创农业生态谷</v>
      </c>
      <c r="R198" s="15"/>
    </row>
    <row r="199" hidden="1" spans="2:18">
      <c r="B199" s="29" t="s">
        <v>48</v>
      </c>
      <c r="C199" s="57">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3"/>
      <c r="M199" s="64"/>
      <c r="N199" s="64"/>
      <c r="O199" s="64"/>
      <c r="P199" s="64"/>
      <c r="Q199" s="29" t="str">
        <f>VLOOKUP(B199,辅助信息!E:M,9,FALSE)</f>
        <v>ZTWM-CDGS-XS-2024-0093-华西-颐海科创农业生态谷</v>
      </c>
      <c r="R199" s="15"/>
    </row>
    <row r="200" hidden="1" spans="2:18">
      <c r="B200" s="29" t="s">
        <v>44</v>
      </c>
      <c r="C200" s="57">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3" t="str">
        <f>VLOOKUP(B200,辅助信息!E:J,6,FALSE)</f>
        <v>对方卸车</v>
      </c>
      <c r="M200" s="73"/>
      <c r="N200" s="73"/>
      <c r="O200" s="73"/>
      <c r="P200" s="73"/>
      <c r="Q200" s="29" t="str">
        <f>VLOOKUP(B200,辅助信息!E:M,9,FALSE)</f>
        <v>ZTWM-CDGS-XS-2024-0189-华西集采-酒城南项目</v>
      </c>
      <c r="R200" s="15"/>
    </row>
    <row r="201" hidden="1" spans="1:18">
      <c r="A201" s="58" t="s">
        <v>67</v>
      </c>
      <c r="B201" s="29" t="s">
        <v>17</v>
      </c>
      <c r="C201" s="57">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4" t="str">
        <f>VLOOKUP(B201,辅助信息!E:J,6,FALSE)</f>
        <v>提前联系到场规格,一天到场车辆不低于2车</v>
      </c>
      <c r="M201" s="64"/>
      <c r="N201" s="64"/>
      <c r="O201" s="64"/>
      <c r="P201" s="64"/>
      <c r="Q201" s="29" t="str">
        <f>VLOOKUP(B201,辅助信息!E:M,9,FALSE)</f>
        <v>ZTWM-CDGS-XS-2024-0205-五冶钢构-达州市通川区西外复兴镇及临近片区建设项目</v>
      </c>
      <c r="R201" s="15"/>
    </row>
    <row r="202" hidden="1" spans="2:18">
      <c r="B202" s="29" t="s">
        <v>17</v>
      </c>
      <c r="C202" s="57">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5"/>
      <c r="M202" s="64"/>
      <c r="N202" s="64"/>
      <c r="O202" s="64"/>
      <c r="P202" s="64"/>
      <c r="Q202" s="29" t="str">
        <f>VLOOKUP(B202,辅助信息!E:M,9,FALSE)</f>
        <v>ZTWM-CDGS-XS-2024-0205-五冶钢构-达州市通川区西外复兴镇及临近片区建设项目</v>
      </c>
      <c r="R202" s="15"/>
    </row>
    <row r="203" hidden="1" spans="2:18">
      <c r="B203" s="29" t="s">
        <v>17</v>
      </c>
      <c r="C203" s="57">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3"/>
      <c r="M203" s="64"/>
      <c r="N203" s="64"/>
      <c r="O203" s="64"/>
      <c r="P203" s="64"/>
      <c r="Q203" s="29" t="str">
        <f>VLOOKUP(B203,辅助信息!E:M,9,FALSE)</f>
        <v>ZTWM-CDGS-XS-2024-0205-五冶钢构-达州市通川区西外复兴镇及临近片区建设项目</v>
      </c>
      <c r="R203" s="15"/>
    </row>
    <row r="204" ht="56.25" hidden="1" customHeight="1" spans="2:18">
      <c r="B204" s="29" t="s">
        <v>54</v>
      </c>
      <c r="C204" s="57">
        <v>45667</v>
      </c>
      <c r="D204" s="29" t="str">
        <f>VLOOKUP(B204,辅助信息!E:K,7,FALSE)</f>
        <v>JWDDCD2024102400111</v>
      </c>
      <c r="E204" s="29" t="str">
        <f>VLOOKUP(F204,辅助信息!A:B,2,FALSE)</f>
        <v>螺纹钢</v>
      </c>
      <c r="F204" s="29" t="s">
        <v>33</v>
      </c>
      <c r="G204" s="25">
        <v>19</v>
      </c>
      <c r="H204" s="25" t="e">
        <f>_xlfn._xlws.FILTER(#REF!,#REF!&amp;#REF!&amp;#REF!&amp;#REF!=C204&amp;F204&amp;I204&amp;J204,"未发货")</f>
        <v>#REF!</v>
      </c>
      <c r="I204" s="29" t="str">
        <f>VLOOKUP(B204,辅助信息!E:I,3,FALSE)</f>
        <v>（五冶达州国道542项目-二工区巴河特大桥工段-5号墩）四川省达州市达川区石梯镇固家村村民委员会</v>
      </c>
      <c r="J204" s="29" t="str">
        <f>VLOOKUP(B204,辅助信息!E:I,4,FALSE)</f>
        <v>谭福中</v>
      </c>
      <c r="K204" s="29">
        <f>VLOOKUP(J204,辅助信息!H:I,2,FALSE)</f>
        <v>15828538619</v>
      </c>
      <c r="L204" s="64" t="str">
        <f>VLOOKUP(B204,辅助信息!E:J,6,FALSE)</f>
        <v>五冶建设送货单,4份材质书,送货车型13米,装货前联系收货人核实到场规格,没提前告知进场规格现场不给予接收</v>
      </c>
      <c r="M204" s="64"/>
      <c r="N204" s="64"/>
      <c r="O204" s="64"/>
      <c r="P204" s="64"/>
      <c r="Q204" s="29" t="str">
        <f>VLOOKUP(B204,辅助信息!E:M,9,FALSE)</f>
        <v>ZTWM-CDGS-XS-2024-0181-五冶天府-国道542项目（二批次）</v>
      </c>
      <c r="R204" s="15"/>
    </row>
    <row r="205" hidden="1" spans="2:18">
      <c r="B205" s="29" t="s">
        <v>64</v>
      </c>
      <c r="C205" s="57">
        <v>45667</v>
      </c>
      <c r="D205" s="29" t="str">
        <f>VLOOKUP(B205,辅助信息!E:K,7,FALSE)</f>
        <v>JWDDCD2024102400111</v>
      </c>
      <c r="E205" s="29" t="str">
        <f>VLOOKUP(F205,辅助信息!A:B,2,FALSE)</f>
        <v>螺纹钢</v>
      </c>
      <c r="F205" s="29" t="s">
        <v>32</v>
      </c>
      <c r="G205" s="25">
        <v>18</v>
      </c>
      <c r="H205" s="25" t="e">
        <f>_xlfn._xlws.FILTER(#REF!,#REF!&amp;#REF!&amp;#REF!&amp;#REF!=C205&amp;F205&amp;I205&amp;J205,"未发货")</f>
        <v>#REF!</v>
      </c>
      <c r="I205" s="29" t="str">
        <f>VLOOKUP(B205,辅助信息!E:I,3,FALSE)</f>
        <v>（五冶达州国道542项目-三工区桥梁3工段）四川省达州市达川区赵固镇水文村原村委会下300米</v>
      </c>
      <c r="J205" s="29" t="str">
        <f>VLOOKUP(B205,辅助信息!E:I,4,FALSE)</f>
        <v>李代茂</v>
      </c>
      <c r="K205" s="29">
        <f>VLOOKUP(J205,辅助信息!H:I,2,FALSE)</f>
        <v>18302833536</v>
      </c>
      <c r="L205" s="64" t="str">
        <f>VLOOKUP(B205,辅助信息!E:J,6,FALSE)</f>
        <v>五冶建设送货单,送货车型9.6米,装货前联系收货人核实到场规格,没提前告知进场规格现场不给予接收</v>
      </c>
      <c r="M205" s="64"/>
      <c r="N205" s="64"/>
      <c r="O205" s="64"/>
      <c r="P205" s="64"/>
      <c r="Q205" s="29" t="str">
        <f>VLOOKUP(B205,辅助信息!E:M,9,FALSE)</f>
        <v>ZTWM-CDGS-XS-2024-0181-五冶天府-国道542项目（二批次）</v>
      </c>
      <c r="R205" s="15"/>
    </row>
    <row r="206" hidden="1" spans="2:18">
      <c r="B206" s="29" t="s">
        <v>64</v>
      </c>
      <c r="C206" s="57">
        <v>45667</v>
      </c>
      <c r="D206" s="29" t="str">
        <f>VLOOKUP(B206,辅助信息!E:K,7,FALSE)</f>
        <v>JWDDCD2024102400111</v>
      </c>
      <c r="E206" s="29" t="str">
        <f>VLOOKUP(F206,辅助信息!A:B,2,FALSE)</f>
        <v>螺纹钢</v>
      </c>
      <c r="F206" s="29" t="s">
        <v>28</v>
      </c>
      <c r="G206" s="25">
        <v>6</v>
      </c>
      <c r="H206" s="25" t="e">
        <f>_xlfn._xlws.FILTER(#REF!,#REF!&amp;#REF!&amp;#REF!&amp;#REF!=C206&amp;F206&amp;I206&amp;J206,"未发货")</f>
        <v>#REF!</v>
      </c>
      <c r="I206" s="29" t="str">
        <f>VLOOKUP(B206,辅助信息!E:I,3,FALSE)</f>
        <v>（五冶达州国道542项目-三工区桥梁3工段）四川省达州市达川区赵固镇水文村原村委会下300米</v>
      </c>
      <c r="J206" s="29" t="str">
        <f>VLOOKUP(B206,辅助信息!E:I,4,FALSE)</f>
        <v>李代茂</v>
      </c>
      <c r="K206" s="29">
        <f>VLOOKUP(J206,辅助信息!H:I,2,FALSE)</f>
        <v>18302833536</v>
      </c>
      <c r="L206" s="65"/>
      <c r="M206" s="64"/>
      <c r="N206" s="64"/>
      <c r="O206" s="64"/>
      <c r="P206" s="64"/>
      <c r="Q206" s="29" t="str">
        <f>VLOOKUP(B206,辅助信息!E:M,9,FALSE)</f>
        <v>ZTWM-CDGS-XS-2024-0181-五冶天府-国道542项目（二批次）</v>
      </c>
      <c r="R206" s="15"/>
    </row>
    <row r="207" hidden="1" spans="2:18">
      <c r="B207" s="29" t="s">
        <v>64</v>
      </c>
      <c r="C207" s="57">
        <v>45667</v>
      </c>
      <c r="D207" s="29" t="str">
        <f>VLOOKUP(B207,辅助信息!E:K,7,FALSE)</f>
        <v>JWDDCD2024102400111</v>
      </c>
      <c r="E207" s="29" t="str">
        <f>VLOOKUP(F207,辅助信息!A:B,2,FALSE)</f>
        <v>螺纹钢</v>
      </c>
      <c r="F207" s="29" t="s">
        <v>65</v>
      </c>
      <c r="G207" s="25">
        <v>38</v>
      </c>
      <c r="H207" s="25" t="e">
        <f>_xlfn._xlws.FILTER(#REF!,#REF!&amp;#REF!&amp;#REF!&amp;#REF!=C207&amp;F207&amp;I207&amp;J207,"未发货")</f>
        <v>#REF!</v>
      </c>
      <c r="I207" s="29" t="str">
        <f>VLOOKUP(B207,辅助信息!E:I,3,FALSE)</f>
        <v>（五冶达州国道542项目-三工区桥梁3工段）四川省达州市达川区赵固镇水文村原村委会下300米</v>
      </c>
      <c r="J207" s="29" t="str">
        <f>VLOOKUP(B207,辅助信息!E:I,4,FALSE)</f>
        <v>李代茂</v>
      </c>
      <c r="K207" s="29">
        <f>VLOOKUP(J207,辅助信息!H:I,2,FALSE)</f>
        <v>18302833536</v>
      </c>
      <c r="L207" s="63"/>
      <c r="M207" s="64"/>
      <c r="N207" s="64"/>
      <c r="O207" s="64"/>
      <c r="P207" s="64"/>
      <c r="Q207" s="29" t="str">
        <f>VLOOKUP(B207,辅助信息!E:M,9,FALSE)</f>
        <v>ZTWM-CDGS-XS-2024-0181-五冶天府-国道542项目（二批次）</v>
      </c>
      <c r="R207" s="15"/>
    </row>
    <row r="208" hidden="1" spans="2:18">
      <c r="B208" s="29" t="s">
        <v>56</v>
      </c>
      <c r="C208" s="57">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4" t="str">
        <f>VLOOKUP(B208,辅助信息!E:J,6,FALSE)</f>
        <v>控制炉批号！多了现场不收！,优先安排达钢,提前联系到场规格及数量</v>
      </c>
      <c r="M208" s="64"/>
      <c r="N208" s="64"/>
      <c r="O208" s="64"/>
      <c r="P208" s="64"/>
      <c r="Q208" s="29" t="str">
        <f>VLOOKUP(B208,辅助信息!E:M,9,FALSE)</f>
        <v>ZTWM-CDGS-XS-2024-0134-商投建工达州中医药科技成果示范园项目</v>
      </c>
      <c r="R208" s="15"/>
    </row>
    <row r="209" hidden="1" spans="2:18">
      <c r="B209" s="29" t="s">
        <v>56</v>
      </c>
      <c r="C209" s="57">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5"/>
      <c r="M209" s="64"/>
      <c r="N209" s="64"/>
      <c r="O209" s="64"/>
      <c r="P209" s="64"/>
      <c r="Q209" s="29" t="str">
        <f>VLOOKUP(B209,辅助信息!E:M,9,FALSE)</f>
        <v>ZTWM-CDGS-XS-2024-0134-商投建工达州中医药科技成果示范园项目</v>
      </c>
      <c r="R209" s="15"/>
    </row>
    <row r="210" hidden="1" spans="2:18">
      <c r="B210" s="29" t="s">
        <v>56</v>
      </c>
      <c r="C210" s="57">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5"/>
      <c r="M210" s="64"/>
      <c r="N210" s="64"/>
      <c r="O210" s="64"/>
      <c r="P210" s="64"/>
      <c r="Q210" s="29" t="str">
        <f>VLOOKUP(B210,辅助信息!E:M,9,FALSE)</f>
        <v>ZTWM-CDGS-XS-2024-0134-商投建工达州中医药科技成果示范园项目</v>
      </c>
      <c r="R210" s="15"/>
    </row>
    <row r="211" hidden="1" spans="2:18">
      <c r="B211" s="29" t="s">
        <v>56</v>
      </c>
      <c r="C211" s="57">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3"/>
      <c r="M211" s="64"/>
      <c r="N211" s="64"/>
      <c r="O211" s="64"/>
      <c r="P211" s="64"/>
      <c r="Q211" s="29" t="str">
        <f>VLOOKUP(B211,辅助信息!E:M,9,FALSE)</f>
        <v>ZTWM-CDGS-XS-2024-0134-商投建工达州中医药科技成果示范园项目</v>
      </c>
      <c r="R211" s="15"/>
    </row>
    <row r="212" hidden="1" spans="2:18">
      <c r="B212" s="29" t="s">
        <v>48</v>
      </c>
      <c r="C212" s="57">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4" t="str">
        <f>VLOOKUP(B212,辅助信息!E:J,6,FALSE)</f>
        <v>优先威钢,我方卸车,新老国标钢厂不加价可直发</v>
      </c>
      <c r="M212" s="64"/>
      <c r="N212" s="64"/>
      <c r="O212" s="64"/>
      <c r="P212" s="64"/>
      <c r="Q212" s="29" t="str">
        <f>VLOOKUP(B212,辅助信息!E:M,9,FALSE)</f>
        <v>ZTWM-CDGS-XS-2024-0093-华西-颐海科创农业生态谷</v>
      </c>
      <c r="R212" s="15"/>
    </row>
    <row r="213" hidden="1" spans="2:18">
      <c r="B213" s="29" t="s">
        <v>48</v>
      </c>
      <c r="C213" s="57">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5"/>
      <c r="M213" s="64"/>
      <c r="N213" s="64"/>
      <c r="O213" s="64"/>
      <c r="P213" s="64"/>
      <c r="Q213" s="29" t="str">
        <f>VLOOKUP(B213,辅助信息!E:M,9,FALSE)</f>
        <v>ZTWM-CDGS-XS-2024-0093-华西-颐海科创农业生态谷</v>
      </c>
      <c r="R213" s="15"/>
    </row>
    <row r="214" hidden="1" spans="2:18">
      <c r="B214" s="29" t="s">
        <v>48</v>
      </c>
      <c r="C214" s="57">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3"/>
      <c r="M214" s="64"/>
      <c r="N214" s="64"/>
      <c r="O214" s="64"/>
      <c r="P214" s="64"/>
      <c r="Q214" s="29" t="str">
        <f>VLOOKUP(B214,辅助信息!E:M,9,FALSE)</f>
        <v>ZTWM-CDGS-XS-2024-0093-华西-颐海科创农业生态谷</v>
      </c>
      <c r="R214" s="15"/>
    </row>
    <row r="215" hidden="1" spans="2:18">
      <c r="B215" s="29" t="s">
        <v>44</v>
      </c>
      <c r="C215" s="57">
        <v>45667</v>
      </c>
      <c r="D215" s="29" t="str">
        <f>VLOOKUP(B215,辅助信息!E:K,7,FALSE)</f>
        <v>JWDDCD2025060600053</v>
      </c>
      <c r="E215" s="29" t="str">
        <f>VLOOKUP(F215,辅助信息!A:B,2,FALSE)</f>
        <v>盘螺</v>
      </c>
      <c r="F215" s="29" t="s">
        <v>26</v>
      </c>
      <c r="G215" s="74">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4" t="str">
        <f>VLOOKUP(B215,辅助信息!E:J,6,FALSE)</f>
        <v>对方卸车</v>
      </c>
      <c r="M215" s="64"/>
      <c r="N215" s="64"/>
      <c r="O215" s="64"/>
      <c r="P215" s="64"/>
      <c r="Q215" s="29" t="str">
        <f>VLOOKUP(B215,辅助信息!E:M,9,FALSE)</f>
        <v>ZTWM-CDGS-XS-2024-0189-华西集采-酒城南项目</v>
      </c>
      <c r="R215" s="15"/>
    </row>
    <row r="216" hidden="1" spans="2:18">
      <c r="B216" s="29" t="s">
        <v>31</v>
      </c>
      <c r="C216" s="57">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4" t="str">
        <f>VLOOKUP(B216,辅助信息!E:J,6,FALSE)</f>
        <v>提前联系到场规格及数量</v>
      </c>
      <c r="M216" s="64"/>
      <c r="N216" s="64"/>
      <c r="O216" s="64"/>
      <c r="P216" s="64"/>
      <c r="Q216" s="29" t="str">
        <f>VLOOKUP(B216,辅助信息!E:M,9,FALSE)</f>
        <v>ZTWM-CDGS-XS-2024-0179-四川商投-射洪城乡一体化建设项目</v>
      </c>
      <c r="R216" s="15"/>
    </row>
    <row r="217" hidden="1" spans="2:18">
      <c r="B217" s="29" t="s">
        <v>31</v>
      </c>
      <c r="C217" s="57">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5"/>
      <c r="M217" s="64"/>
      <c r="N217" s="64"/>
      <c r="O217" s="64"/>
      <c r="P217" s="64"/>
      <c r="Q217" s="29" t="str">
        <f>VLOOKUP(B217,辅助信息!E:M,9,FALSE)</f>
        <v>ZTWM-CDGS-XS-2024-0179-四川商投-射洪城乡一体化建设项目</v>
      </c>
      <c r="R217" s="15"/>
    </row>
    <row r="218" hidden="1" spans="2:18">
      <c r="B218" s="29" t="s">
        <v>31</v>
      </c>
      <c r="C218" s="57">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5"/>
      <c r="M218" s="64"/>
      <c r="N218" s="64"/>
      <c r="O218" s="64"/>
      <c r="P218" s="64"/>
      <c r="Q218" s="29" t="str">
        <f>VLOOKUP(B218,辅助信息!E:M,9,FALSE)</f>
        <v>ZTWM-CDGS-XS-2024-0179-四川商投-射洪城乡一体化建设项目</v>
      </c>
      <c r="R218" s="15"/>
    </row>
    <row r="219" hidden="1" spans="2:18">
      <c r="B219" s="29" t="s">
        <v>31</v>
      </c>
      <c r="C219" s="57">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3"/>
      <c r="M219" s="64"/>
      <c r="N219" s="64"/>
      <c r="O219" s="64"/>
      <c r="P219" s="64"/>
      <c r="Q219" s="29" t="str">
        <f>VLOOKUP(B219,辅助信息!E:M,9,FALSE)</f>
        <v>ZTWM-CDGS-XS-2024-0179-四川商投-射洪城乡一体化建设项目</v>
      </c>
      <c r="R219" s="15"/>
    </row>
    <row r="220" hidden="1" spans="2:18">
      <c r="B220" s="29" t="s">
        <v>43</v>
      </c>
      <c r="C220" s="57">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5"/>
      <c r="M220" s="45"/>
      <c r="N220" s="45"/>
      <c r="O220" s="45"/>
      <c r="P220" s="45"/>
      <c r="Q220" s="15"/>
      <c r="R220" s="15"/>
    </row>
    <row r="221" hidden="1" spans="2:18">
      <c r="B221" s="29" t="s">
        <v>43</v>
      </c>
      <c r="C221" s="57">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5"/>
      <c r="M221" s="45"/>
      <c r="N221" s="45"/>
      <c r="O221" s="45"/>
      <c r="P221" s="45"/>
      <c r="Q221" s="15"/>
      <c r="R221" s="15"/>
    </row>
    <row r="222" hidden="1" spans="2:18">
      <c r="B222" s="29" t="s">
        <v>43</v>
      </c>
      <c r="C222" s="57">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5"/>
      <c r="M222" s="45"/>
      <c r="N222" s="45"/>
      <c r="O222" s="45"/>
      <c r="P222" s="45"/>
      <c r="Q222" s="15"/>
      <c r="R222" s="15"/>
    </row>
    <row r="223" hidden="1" spans="2:18">
      <c r="B223" s="29" t="s">
        <v>68</v>
      </c>
      <c r="C223" s="57">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5"/>
      <c r="M223" s="45"/>
      <c r="N223" s="45"/>
      <c r="O223" s="45"/>
      <c r="P223" s="45"/>
      <c r="Q223" s="15"/>
      <c r="R223" s="15"/>
    </row>
    <row r="224" hidden="1" spans="2:18">
      <c r="B224" s="29" t="s">
        <v>68</v>
      </c>
      <c r="C224" s="57">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5"/>
      <c r="M224" s="45"/>
      <c r="N224" s="45"/>
      <c r="O224" s="45"/>
      <c r="P224" s="45"/>
      <c r="Q224" s="15"/>
      <c r="R224" s="15"/>
    </row>
    <row r="225" hidden="1" spans="2:18">
      <c r="B225" s="29" t="s">
        <v>68</v>
      </c>
      <c r="C225" s="57">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5"/>
      <c r="M225" s="45"/>
      <c r="N225" s="45"/>
      <c r="O225" s="45"/>
      <c r="P225" s="45"/>
      <c r="Q225" s="15"/>
      <c r="R225" s="15"/>
    </row>
    <row r="226" hidden="1" spans="2:18">
      <c r="B226" s="29" t="s">
        <v>69</v>
      </c>
      <c r="C226" s="57">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5"/>
      <c r="M226" s="45"/>
      <c r="N226" s="45"/>
      <c r="O226" s="45"/>
      <c r="P226" s="45"/>
      <c r="Q226" s="15"/>
      <c r="R226" s="15"/>
    </row>
    <row r="227" hidden="1" spans="2:18">
      <c r="B227" s="29" t="s">
        <v>69</v>
      </c>
      <c r="C227" s="57">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5"/>
      <c r="M227" s="45"/>
      <c r="N227" s="45"/>
      <c r="O227" s="45"/>
      <c r="P227" s="45"/>
      <c r="Q227" s="15"/>
      <c r="R227" s="15"/>
    </row>
    <row r="228" hidden="1" spans="2:18">
      <c r="B228" s="29" t="s">
        <v>69</v>
      </c>
      <c r="C228" s="57">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5"/>
      <c r="M228" s="45"/>
      <c r="N228" s="45"/>
      <c r="O228" s="45"/>
      <c r="P228" s="45"/>
      <c r="Q228" s="15"/>
      <c r="R228" s="15"/>
    </row>
    <row r="229" hidden="1" spans="2:18">
      <c r="B229" s="29" t="s">
        <v>56</v>
      </c>
      <c r="C229" s="57">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5"/>
      <c r="M229" s="45"/>
      <c r="N229" s="45"/>
      <c r="O229" s="45"/>
      <c r="P229" s="45"/>
      <c r="Q229" s="15"/>
      <c r="R229" s="15"/>
    </row>
    <row r="230" hidden="1" spans="2:18">
      <c r="B230" s="29" t="s">
        <v>56</v>
      </c>
      <c r="C230" s="57">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5"/>
      <c r="M230" s="45"/>
      <c r="N230" s="45"/>
      <c r="O230" s="45"/>
      <c r="P230" s="45"/>
      <c r="Q230" s="15"/>
      <c r="R230" s="15"/>
    </row>
    <row r="231" hidden="1" spans="2:18">
      <c r="B231" s="29" t="s">
        <v>56</v>
      </c>
      <c r="C231" s="57">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5"/>
      <c r="M231" s="45"/>
      <c r="N231" s="45"/>
      <c r="O231" s="45"/>
      <c r="P231" s="45"/>
      <c r="Q231" s="15"/>
      <c r="R231" s="15"/>
    </row>
    <row r="232" hidden="1" spans="2:18">
      <c r="B232" s="70" t="s">
        <v>56</v>
      </c>
      <c r="C232" s="71">
        <v>45667</v>
      </c>
      <c r="D232" s="70" t="str">
        <f>VLOOKUP(B232,辅助信息!E:K,7,FALSE)</f>
        <v>JWDDCD2025052800131</v>
      </c>
      <c r="E232" s="70" t="str">
        <f>VLOOKUP(F232,辅助信息!A:B,2,FALSE)</f>
        <v>螺纹钢</v>
      </c>
      <c r="F232" s="70" t="s">
        <v>46</v>
      </c>
      <c r="G232" s="72">
        <v>9</v>
      </c>
      <c r="H232" s="72" t="e">
        <f>_xlfn._xlws.FILTER(#REF!,#REF!&amp;#REF!&amp;#REF!&amp;#REF!=C232&amp;F232&amp;I232&amp;J232,"未发货")</f>
        <v>#REF!</v>
      </c>
      <c r="I232" s="70" t="str">
        <f>VLOOKUP(B232,辅助信息!E:I,3,FALSE)</f>
        <v>（商投建工达州中医药科技园-4工区-7号楼）达州市通川区达州中医药职业学院犀牛大道北段</v>
      </c>
      <c r="J232" s="70" t="str">
        <f>VLOOKUP(B232,辅助信息!E:I,4,FALSE)</f>
        <v>张扬</v>
      </c>
      <c r="K232" s="70">
        <f>VLOOKUP(J232,辅助信息!H:I,2,FALSE)</f>
        <v>18381904567</v>
      </c>
      <c r="L232" s="45"/>
      <c r="M232" s="45"/>
      <c r="N232" s="45"/>
      <c r="O232" s="45"/>
      <c r="P232" s="45"/>
      <c r="Q232" s="15"/>
      <c r="R232" s="15"/>
    </row>
    <row r="233" hidden="1" spans="2:18">
      <c r="B233" s="29" t="s">
        <v>17</v>
      </c>
      <c r="C233" s="57">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6">
        <f>VLOOKUP(J233,辅助信息!H:I,2,FALSE)</f>
        <v>13658059919</v>
      </c>
      <c r="L233" s="75"/>
      <c r="M233" s="45"/>
      <c r="N233" s="45"/>
      <c r="O233" s="45"/>
      <c r="P233" s="45"/>
      <c r="Q233" s="15" t="str">
        <f>VLOOKUP(B233,辅助信息!E:M,9,FALSE)</f>
        <v>ZTWM-CDGS-XS-2024-0205-五冶钢构-达州市通川区西外复兴镇及临近片区建设项目</v>
      </c>
      <c r="R233" s="15"/>
    </row>
    <row r="234" hidden="1" spans="2:18">
      <c r="B234" s="29" t="s">
        <v>48</v>
      </c>
      <c r="C234" s="57">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4" t="str">
        <f>VLOOKUP(B234,辅助信息!E:J,6,FALSE)</f>
        <v>优先威钢,我方卸车,新老国标钢厂不加价可直发</v>
      </c>
      <c r="M234" s="45"/>
      <c r="N234" s="45"/>
      <c r="O234" s="45"/>
      <c r="P234" s="45"/>
      <c r="Q234" s="15" t="str">
        <f>VLOOKUP(B234,辅助信息!E:M,9,FALSE)</f>
        <v>ZTWM-CDGS-XS-2024-0093-华西-颐海科创农业生态谷</v>
      </c>
      <c r="R234" s="15"/>
    </row>
    <row r="235" hidden="1" spans="2:18">
      <c r="B235" s="29" t="s">
        <v>48</v>
      </c>
      <c r="C235" s="57">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5"/>
      <c r="M235" s="45"/>
      <c r="N235" s="45"/>
      <c r="O235" s="45"/>
      <c r="P235" s="45"/>
      <c r="Q235" s="15" t="str">
        <f>VLOOKUP(B235,辅助信息!E:M,9,FALSE)</f>
        <v>ZTWM-CDGS-XS-2024-0093-华西-颐海科创农业生态谷</v>
      </c>
      <c r="R235" s="15"/>
    </row>
    <row r="236" hidden="1" spans="2:18">
      <c r="B236" s="29" t="s">
        <v>48</v>
      </c>
      <c r="C236" s="57">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3"/>
      <c r="M236" s="45"/>
      <c r="N236" s="45"/>
      <c r="O236" s="45"/>
      <c r="P236" s="45"/>
      <c r="Q236" s="15" t="str">
        <f>VLOOKUP(B236,辅助信息!E:M,9,FALSE)</f>
        <v>ZTWM-CDGS-XS-2024-0093-华西-颐海科创农业生态谷</v>
      </c>
      <c r="R236" s="15"/>
    </row>
    <row r="237" hidden="1" spans="2:18">
      <c r="B237" s="29" t="s">
        <v>44</v>
      </c>
      <c r="C237" s="57">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4" t="str">
        <f>VLOOKUP(B237,辅助信息!E:J,6,FALSE)</f>
        <v>对方卸车</v>
      </c>
      <c r="M237" s="45"/>
      <c r="N237" s="45"/>
      <c r="O237" s="45"/>
      <c r="P237" s="45"/>
      <c r="Q237" s="15" t="str">
        <f>VLOOKUP(B237,辅助信息!E:M,9,FALSE)</f>
        <v>ZTWM-CDGS-XS-2024-0189-华西集采-酒城南项目</v>
      </c>
      <c r="R237" s="15"/>
    </row>
    <row r="238" hidden="1" spans="2:18">
      <c r="B238" s="29" t="s">
        <v>31</v>
      </c>
      <c r="C238" s="57">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4" t="str">
        <f>VLOOKUP(B238,辅助信息!E:J,6,FALSE)</f>
        <v>提前联系到场规格及数量</v>
      </c>
      <c r="M238" s="45"/>
      <c r="N238" s="45"/>
      <c r="O238" s="45"/>
      <c r="P238" s="45"/>
      <c r="Q238" s="15" t="str">
        <f>VLOOKUP(B238,辅助信息!E:M,9,FALSE)</f>
        <v>ZTWM-CDGS-XS-2024-0179-四川商投-射洪城乡一体化建设项目</v>
      </c>
      <c r="R238" s="15"/>
    </row>
    <row r="239" hidden="1" spans="2:18">
      <c r="B239" s="29" t="s">
        <v>31</v>
      </c>
      <c r="C239" s="57">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3"/>
      <c r="M239" s="45"/>
      <c r="N239" s="45"/>
      <c r="O239" s="45"/>
      <c r="P239" s="45"/>
      <c r="Q239" s="15"/>
      <c r="R239" s="15"/>
    </row>
    <row r="240" hidden="1" spans="2:18">
      <c r="B240" s="29" t="s">
        <v>68</v>
      </c>
      <c r="C240" s="57">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4" t="str">
        <f>VLOOKUP(B240,辅助信息!E:J,6,FALSE)</f>
        <v>控制炉批号！多了现场不收！,优先安排达钢,提前联系到场规格及数量</v>
      </c>
      <c r="M240" s="45"/>
      <c r="N240" s="45"/>
      <c r="O240" s="45"/>
      <c r="P240" s="45"/>
      <c r="Q240" s="15" t="str">
        <f>VLOOKUP(B240,辅助信息!E:M,9,FALSE)</f>
        <v>ZTWM-CDGS-XS-2024-0134-商投建工达州中医药科技成果示范园项目</v>
      </c>
      <c r="R240" s="15"/>
    </row>
    <row r="241" hidden="1" spans="2:18">
      <c r="B241" s="29" t="s">
        <v>68</v>
      </c>
      <c r="C241" s="57">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5"/>
      <c r="M241" s="45"/>
      <c r="N241" s="45"/>
      <c r="O241" s="45"/>
      <c r="P241" s="45"/>
      <c r="Q241" s="15" t="str">
        <f>VLOOKUP(B241,辅助信息!E:M,9,FALSE)</f>
        <v>ZTWM-CDGS-XS-2024-0134-商投建工达州中医药科技成果示范园项目</v>
      </c>
      <c r="R241" s="15"/>
    </row>
    <row r="242" hidden="1" spans="2:18">
      <c r="B242" s="29" t="s">
        <v>68</v>
      </c>
      <c r="C242" s="57">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3"/>
      <c r="M242" s="45"/>
      <c r="N242" s="45"/>
      <c r="O242" s="45"/>
      <c r="P242" s="45"/>
      <c r="Q242" s="15" t="str">
        <f>VLOOKUP(B242,辅助信息!E:M,9,FALSE)</f>
        <v>ZTWM-CDGS-XS-2024-0134-商投建工达州中医药科技成果示范园项目</v>
      </c>
      <c r="R242" s="15"/>
    </row>
    <row r="243" hidden="1" spans="2:18">
      <c r="B243" s="29" t="s">
        <v>69</v>
      </c>
      <c r="C243" s="57">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4" t="str">
        <f>VLOOKUP(B243,辅助信息!E:J,6,FALSE)</f>
        <v>控制炉批号！多了现场不收！,优先安排达钢,提前联系到场规格及数量</v>
      </c>
      <c r="M243" s="45"/>
      <c r="N243" s="45"/>
      <c r="O243" s="45"/>
      <c r="P243" s="45"/>
      <c r="Q243" s="15" t="str">
        <f>VLOOKUP(B243,辅助信息!E:M,9,FALSE)</f>
        <v>ZTWM-CDGS-XS-2024-0134-商投建工达州中医药科技成果示范园项目</v>
      </c>
      <c r="R243" s="15"/>
    </row>
    <row r="244" hidden="1" spans="2:18">
      <c r="B244" s="29" t="s">
        <v>69</v>
      </c>
      <c r="C244" s="57">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5"/>
      <c r="M244" s="45"/>
      <c r="N244" s="45"/>
      <c r="O244" s="45"/>
      <c r="P244" s="45"/>
      <c r="Q244" s="15" t="str">
        <f>VLOOKUP(B244,辅助信息!E:M,9,FALSE)</f>
        <v>ZTWM-CDGS-XS-2024-0134-商投建工达州中医药科技成果示范园项目</v>
      </c>
      <c r="R244" s="15"/>
    </row>
    <row r="245" hidden="1" spans="2:18">
      <c r="B245" s="29" t="s">
        <v>69</v>
      </c>
      <c r="C245" s="57">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5"/>
      <c r="M245" s="45"/>
      <c r="N245" s="45"/>
      <c r="O245" s="45"/>
      <c r="P245" s="45"/>
      <c r="Q245" s="15" t="str">
        <f>VLOOKUP(B245,辅助信息!E:M,9,FALSE)</f>
        <v>ZTWM-CDGS-XS-2024-0134-商投建工达州中医药科技成果示范园项目</v>
      </c>
      <c r="R245" s="15"/>
    </row>
    <row r="246" hidden="1" spans="2:18">
      <c r="B246" s="29" t="s">
        <v>56</v>
      </c>
      <c r="C246" s="57">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5"/>
      <c r="M246" s="45"/>
      <c r="N246" s="45"/>
      <c r="O246" s="45"/>
      <c r="P246" s="45"/>
      <c r="Q246" s="15" t="str">
        <f>VLOOKUP(B246,辅助信息!E:M,9,FALSE)</f>
        <v>ZTWM-CDGS-XS-2024-0134-商投建工达州中医药科技成果示范园项目</v>
      </c>
      <c r="R246" s="15"/>
    </row>
    <row r="247" hidden="1" spans="2:18">
      <c r="B247" s="29" t="s">
        <v>56</v>
      </c>
      <c r="C247" s="57">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5"/>
      <c r="M247" s="45"/>
      <c r="N247" s="45"/>
      <c r="O247" s="45"/>
      <c r="P247" s="45"/>
      <c r="Q247" s="15" t="str">
        <f>VLOOKUP(B247,辅助信息!E:M,9,FALSE)</f>
        <v>ZTWM-CDGS-XS-2024-0134-商投建工达州中医药科技成果示范园项目</v>
      </c>
      <c r="R247" s="15"/>
    </row>
    <row r="248" hidden="1" spans="2:18">
      <c r="B248" s="29" t="s">
        <v>56</v>
      </c>
      <c r="C248" s="57">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5"/>
      <c r="M248" s="45"/>
      <c r="N248" s="45"/>
      <c r="O248" s="45"/>
      <c r="P248" s="45"/>
      <c r="Q248" s="15" t="str">
        <f>VLOOKUP(B248,辅助信息!E:M,9,FALSE)</f>
        <v>ZTWM-CDGS-XS-2024-0134-商投建工达州中医药科技成果示范园项目</v>
      </c>
      <c r="R248" s="15"/>
    </row>
    <row r="249" hidden="1" spans="2:18">
      <c r="B249" s="29" t="s">
        <v>56</v>
      </c>
      <c r="C249" s="57">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3"/>
      <c r="M249" s="45"/>
      <c r="N249" s="45"/>
      <c r="O249" s="45"/>
      <c r="P249" s="45"/>
      <c r="Q249" s="15" t="str">
        <f>VLOOKUP(B249,辅助信息!E:M,9,FALSE)</f>
        <v>ZTWM-CDGS-XS-2024-0134-商投建工达州中医药科技成果示范园项目</v>
      </c>
      <c r="R249" s="15"/>
    </row>
    <row r="250" hidden="1" spans="2:18">
      <c r="B250" s="29" t="s">
        <v>17</v>
      </c>
      <c r="C250" s="57">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4" t="str">
        <f>VLOOKUP(B250,辅助信息!E:J,6,FALSE)</f>
        <v>提前联系到场规格,一天到场车辆不低于2车</v>
      </c>
      <c r="M250" s="45"/>
      <c r="N250" s="45"/>
      <c r="O250" s="45"/>
      <c r="P250" s="45"/>
      <c r="Q250" s="15" t="str">
        <f>VLOOKUP(B250,辅助信息!E:M,9,FALSE)</f>
        <v>ZTWM-CDGS-XS-2024-0205-五冶钢构-达州市通川区西外复兴镇及临近片区建设项目</v>
      </c>
      <c r="R250" s="15"/>
    </row>
    <row r="251" hidden="1" spans="2:18">
      <c r="B251" s="29" t="s">
        <v>17</v>
      </c>
      <c r="C251" s="57">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5"/>
      <c r="M251" s="45"/>
      <c r="N251" s="45"/>
      <c r="O251" s="45"/>
      <c r="P251" s="45"/>
      <c r="Q251" s="15" t="str">
        <f>VLOOKUP(B251,辅助信息!E:M,9,FALSE)</f>
        <v>ZTWM-CDGS-XS-2024-0205-五冶钢构-达州市通川区西外复兴镇及临近片区建设项目</v>
      </c>
      <c r="R251" s="15"/>
    </row>
    <row r="252" hidden="1" spans="2:18">
      <c r="B252" s="29" t="s">
        <v>17</v>
      </c>
      <c r="C252" s="57">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5"/>
      <c r="M252" s="45"/>
      <c r="N252" s="45"/>
      <c r="O252" s="45"/>
      <c r="P252" s="45"/>
      <c r="Q252" s="15" t="str">
        <f>VLOOKUP(B252,辅助信息!E:M,9,FALSE)</f>
        <v>ZTWM-CDGS-XS-2024-0205-五冶钢构-达州市通川区西外复兴镇及临近片区建设项目</v>
      </c>
      <c r="R252" s="15"/>
    </row>
    <row r="253" hidden="1" spans="2:18">
      <c r="B253" s="29" t="s">
        <v>17</v>
      </c>
      <c r="C253" s="57">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5"/>
      <c r="M253" s="45"/>
      <c r="N253" s="45"/>
      <c r="O253" s="45"/>
      <c r="P253" s="45"/>
      <c r="Q253" s="15" t="str">
        <f>VLOOKUP(B253,辅助信息!E:M,9,FALSE)</f>
        <v>ZTWM-CDGS-XS-2024-0205-五冶钢构-达州市通川区西外复兴镇及临近片区建设项目</v>
      </c>
      <c r="R253" s="15"/>
    </row>
    <row r="254" hidden="1" spans="2:18">
      <c r="B254" s="29" t="s">
        <v>17</v>
      </c>
      <c r="C254" s="57">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5"/>
      <c r="M254" s="45"/>
      <c r="N254" s="45"/>
      <c r="O254" s="45"/>
      <c r="P254" s="45"/>
      <c r="Q254" s="15" t="str">
        <f>VLOOKUP(B254,辅助信息!E:M,9,FALSE)</f>
        <v>ZTWM-CDGS-XS-2024-0205-五冶钢构-达州市通川区西外复兴镇及临近片区建设项目</v>
      </c>
      <c r="R254" s="15"/>
    </row>
    <row r="255" hidden="1" spans="2:18">
      <c r="B255" s="29" t="s">
        <v>17</v>
      </c>
      <c r="C255" s="57">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5"/>
      <c r="M255" s="45"/>
      <c r="N255" s="45"/>
      <c r="O255" s="45"/>
      <c r="P255" s="45"/>
      <c r="Q255" s="15" t="str">
        <f>VLOOKUP(B255,辅助信息!E:M,9,FALSE)</f>
        <v>ZTWM-CDGS-XS-2024-0205-五冶钢构-达州市通川区西外复兴镇及临近片区建设项目</v>
      </c>
      <c r="R255" s="15"/>
    </row>
    <row r="256" hidden="1" spans="2:18">
      <c r="B256" s="70" t="s">
        <v>17</v>
      </c>
      <c r="C256" s="71">
        <v>45668</v>
      </c>
      <c r="D256" s="70" t="str">
        <f>VLOOKUP(B256,辅助信息!E:K,7,FALSE)</f>
        <v>JWDDCD2024101600090</v>
      </c>
      <c r="E256" s="70" t="str">
        <f>VLOOKUP(F256,辅助信息!A:B,2,FALSE)</f>
        <v>螺纹钢</v>
      </c>
      <c r="F256" s="70" t="s">
        <v>18</v>
      </c>
      <c r="G256" s="72">
        <v>18</v>
      </c>
      <c r="H256" s="72">
        <v>18</v>
      </c>
      <c r="I256" s="70" t="str">
        <f>VLOOKUP(B256,辅助信息!E:I,3,FALSE)</f>
        <v>（达州市公共卫生临床医疗中心项目-一标-1号制作房）达州市通川区西外复兴镇公共卫生临床医疗中心项目</v>
      </c>
      <c r="J256" s="70" t="str">
        <f>VLOOKUP(B256,辅助信息!E:I,4,FALSE)</f>
        <v>潘建发</v>
      </c>
      <c r="K256" s="70">
        <f>VLOOKUP(J256,辅助信息!H:I,2,FALSE)</f>
        <v>13658059919</v>
      </c>
      <c r="L256" s="63"/>
      <c r="M256" s="45"/>
      <c r="N256" s="45"/>
      <c r="O256" s="45"/>
      <c r="P256" s="45"/>
      <c r="Q256" s="15" t="str">
        <f>VLOOKUP(B256,辅助信息!E:M,9,FALSE)</f>
        <v>ZTWM-CDGS-XS-2024-0205-五冶钢构-达州市通川区西外复兴镇及临近片区建设项目</v>
      </c>
      <c r="R256" s="15"/>
    </row>
    <row r="257" hidden="1" spans="2:18">
      <c r="B257" s="29" t="s">
        <v>43</v>
      </c>
      <c r="C257" s="57">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4" t="str">
        <f>VLOOKUP(B257,辅助信息!E:J,6,FALSE)</f>
        <v>提前联系到场规格,一天到场车辆不低于2车</v>
      </c>
      <c r="M257" s="64"/>
      <c r="N257" s="64"/>
      <c r="O257" s="64"/>
      <c r="P257" s="64"/>
      <c r="Q257" s="29" t="str">
        <f>VLOOKUP(B257,辅助信息!E:M,9,FALSE)</f>
        <v>ZTWM-CDGS-XS-2024-0205-五冶钢构-达州市通川区西外复兴镇及临近片区建设项目</v>
      </c>
      <c r="R257" s="15"/>
    </row>
    <row r="258" hidden="1" spans="2:18">
      <c r="B258" s="29" t="s">
        <v>43</v>
      </c>
      <c r="C258" s="57">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5"/>
      <c r="M258" s="64"/>
      <c r="N258" s="64"/>
      <c r="O258" s="64"/>
      <c r="P258" s="64"/>
      <c r="Q258" s="29" t="str">
        <f>VLOOKUP(B258,辅助信息!E:M,9,FALSE)</f>
        <v>ZTWM-CDGS-XS-2024-0205-五冶钢构-达州市通川区西外复兴镇及临近片区建设项目</v>
      </c>
      <c r="R258" s="15"/>
    </row>
    <row r="259" hidden="1" spans="2:18">
      <c r="B259" s="29" t="s">
        <v>43</v>
      </c>
      <c r="C259" s="57">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3"/>
      <c r="M259" s="64"/>
      <c r="N259" s="64"/>
      <c r="O259" s="64"/>
      <c r="P259" s="64"/>
      <c r="Q259" s="29" t="str">
        <f>VLOOKUP(B259,辅助信息!E:M,9,FALSE)</f>
        <v>ZTWM-CDGS-XS-2024-0205-五冶钢构-达州市通川区西外复兴镇及临近片区建设项目</v>
      </c>
      <c r="R259" s="15"/>
    </row>
    <row r="260" hidden="1" spans="2:18">
      <c r="B260" s="29" t="s">
        <v>70</v>
      </c>
      <c r="C260" s="57">
        <v>45668</v>
      </c>
      <c r="D260" s="29" t="str">
        <f>VLOOKUP(B260,辅助信息!E:K,7,FALSE)</f>
        <v>JWDDCD2024102400111</v>
      </c>
      <c r="E260" s="29" t="str">
        <f>VLOOKUP(F260,辅助信息!A:B,2,FALSE)</f>
        <v>螺纹钢</v>
      </c>
      <c r="F260" s="29" t="s">
        <v>27</v>
      </c>
      <c r="G260" s="25">
        <v>30</v>
      </c>
      <c r="H260" s="25" t="e">
        <f>_xlfn._xlws.FILTER(#REF!,#REF!&amp;#REF!&amp;#REF!&amp;#REF!=C260&amp;F260&amp;I260&amp;J260,"未发货")</f>
        <v>#REF!</v>
      </c>
      <c r="I260" s="29" t="str">
        <f>VLOOKUP(B260,辅助信息!E:I,3,FALSE)</f>
        <v>（五冶达州国道542项目-一工区路基二工段）四川省达州市达川区石桥镇列宁街熊家营</v>
      </c>
      <c r="J260" s="29" t="str">
        <f>VLOOKUP(B260,辅助信息!E:I,4,FALSE)</f>
        <v>黄纯益</v>
      </c>
      <c r="K260" s="29">
        <f>VLOOKUP(J260,辅助信息!H:I,2,FALSE)</f>
        <v>13518257339</v>
      </c>
      <c r="L260" s="64" t="str">
        <f>VLOOKUP(B260,辅助信息!E:J,6,FALSE)</f>
        <v>五冶建设送货单,送货车型13米(不要高栏车),装货前联系收货人核实到场规格,没提前告知进场规格现场不给予接收</v>
      </c>
      <c r="M260" s="64"/>
      <c r="N260" s="64"/>
      <c r="O260" s="64"/>
      <c r="P260" s="64"/>
      <c r="Q260" s="29" t="str">
        <f>VLOOKUP(B260,辅助信息!E:M,9,FALSE)</f>
        <v>ZTWM-CDGS-XS-2024-0181-五冶天府-国道542项目（二批次）</v>
      </c>
      <c r="R260" s="15"/>
    </row>
    <row r="261" hidden="1" spans="2:18">
      <c r="B261" s="29" t="s">
        <v>70</v>
      </c>
      <c r="C261" s="57">
        <v>45668</v>
      </c>
      <c r="D261" s="29" t="str">
        <f>VLOOKUP(B261,辅助信息!E:K,7,FALSE)</f>
        <v>JWDDCD2024102400111</v>
      </c>
      <c r="E261" s="29" t="str">
        <f>VLOOKUP(F261,辅助信息!A:B,2,FALSE)</f>
        <v>螺纹钢</v>
      </c>
      <c r="F261" s="29" t="s">
        <v>32</v>
      </c>
      <c r="G261" s="25">
        <v>6</v>
      </c>
      <c r="H261" s="25" t="e">
        <f>_xlfn._xlws.FILTER(#REF!,#REF!&amp;#REF!&amp;#REF!&amp;#REF!=C261&amp;F261&amp;I261&amp;J261,"未发货")</f>
        <v>#REF!</v>
      </c>
      <c r="I261" s="29" t="str">
        <f>VLOOKUP(B261,辅助信息!E:I,3,FALSE)</f>
        <v>（五冶达州国道542项目-一工区路基二工段）四川省达州市达川区石桥镇列宁街熊家营</v>
      </c>
      <c r="J261" s="29" t="str">
        <f>VLOOKUP(B261,辅助信息!E:I,4,FALSE)</f>
        <v>黄纯益</v>
      </c>
      <c r="K261" s="29">
        <f>VLOOKUP(J261,辅助信息!H:I,2,FALSE)</f>
        <v>13518257339</v>
      </c>
      <c r="L261" s="63"/>
      <c r="M261" s="64"/>
      <c r="N261" s="64"/>
      <c r="O261" s="64"/>
      <c r="P261" s="64"/>
      <c r="Q261" s="29" t="str">
        <f>VLOOKUP(B261,辅助信息!E:M,9,FALSE)</f>
        <v>ZTWM-CDGS-XS-2024-0181-五冶天府-国道542项目（二批次）</v>
      </c>
      <c r="R261" s="15"/>
    </row>
    <row r="262" hidden="1" spans="2:18">
      <c r="B262" s="29" t="s">
        <v>64</v>
      </c>
      <c r="C262" s="57">
        <v>45668</v>
      </c>
      <c r="D262" s="29" t="str">
        <f>VLOOKUP(B262,辅助信息!E:K,7,FALSE)</f>
        <v>JWDDCD2024102400111</v>
      </c>
      <c r="E262" s="29" t="str">
        <f>VLOOKUP(F262,辅助信息!A:B,2,FALSE)</f>
        <v>螺纹钢</v>
      </c>
      <c r="F262" s="29" t="s">
        <v>27</v>
      </c>
      <c r="G262" s="25">
        <v>15</v>
      </c>
      <c r="H262" s="25" t="e">
        <f>_xlfn._xlws.FILTER(#REF!,#REF!&amp;#REF!&amp;#REF!&amp;#REF!=C262&amp;F262&amp;I262&amp;J262,"未发货")</f>
        <v>#REF!</v>
      </c>
      <c r="I262" s="29" t="str">
        <f>VLOOKUP(B262,辅助信息!E:I,3,FALSE)</f>
        <v>（五冶达州国道542项目-三工区桥梁3工段）四川省达州市达川区赵固镇水文村原村委会下300米</v>
      </c>
      <c r="J262" s="29" t="str">
        <f>VLOOKUP(B262,辅助信息!E:I,4,FALSE)</f>
        <v>李代茂</v>
      </c>
      <c r="K262" s="29">
        <f>VLOOKUP(J262,辅助信息!H:I,2,FALSE)</f>
        <v>18302833536</v>
      </c>
      <c r="L262" s="64" t="str">
        <f>VLOOKUP(B262,辅助信息!E:J,6,FALSE)</f>
        <v>五冶建设送货单,送货车型9.6米,装货前联系收货人核实到场规格,没提前告知进场规格现场不给予接收</v>
      </c>
      <c r="M262" s="64"/>
      <c r="N262" s="64"/>
      <c r="O262" s="64"/>
      <c r="P262" s="64"/>
      <c r="Q262" s="29" t="str">
        <f>VLOOKUP(B262,辅助信息!E:M,9,FALSE)</f>
        <v>ZTWM-CDGS-XS-2024-0181-五冶天府-国道542项目（二批次）</v>
      </c>
      <c r="R262" s="15"/>
    </row>
    <row r="263" hidden="1" spans="2:18">
      <c r="B263" s="29" t="s">
        <v>64</v>
      </c>
      <c r="C263" s="57">
        <v>45668</v>
      </c>
      <c r="D263" s="29" t="str">
        <f>VLOOKUP(B263,辅助信息!E:K,7,FALSE)</f>
        <v>JWDDCD2024102400111</v>
      </c>
      <c r="E263" s="29" t="str">
        <f>VLOOKUP(F263,辅助信息!A:B,2,FALSE)</f>
        <v>螺纹钢</v>
      </c>
      <c r="F263" s="29" t="s">
        <v>32</v>
      </c>
      <c r="G263" s="25">
        <v>18</v>
      </c>
      <c r="H263" s="25" t="e">
        <f>_xlfn._xlws.FILTER(#REF!,#REF!&amp;#REF!&amp;#REF!&amp;#REF!=C263&amp;F263&amp;I263&amp;J263,"未发货")</f>
        <v>#REF!</v>
      </c>
      <c r="I263" s="29" t="str">
        <f>VLOOKUP(B263,辅助信息!E:I,3,FALSE)</f>
        <v>（五冶达州国道542项目-三工区桥梁3工段）四川省达州市达川区赵固镇水文村原村委会下300米</v>
      </c>
      <c r="J263" s="29" t="str">
        <f>VLOOKUP(B263,辅助信息!E:I,4,FALSE)</f>
        <v>李代茂</v>
      </c>
      <c r="K263" s="29">
        <f>VLOOKUP(J263,辅助信息!H:I,2,FALSE)</f>
        <v>18302833536</v>
      </c>
      <c r="L263" s="65"/>
      <c r="M263" s="64"/>
      <c r="N263" s="64"/>
      <c r="O263" s="64"/>
      <c r="P263" s="64"/>
      <c r="Q263" s="29" t="str">
        <f>VLOOKUP(B263,辅助信息!E:M,9,FALSE)</f>
        <v>ZTWM-CDGS-XS-2024-0181-五冶天府-国道542项目（二批次）</v>
      </c>
      <c r="R263" s="15"/>
    </row>
    <row r="264" hidden="1" spans="2:18">
      <c r="B264" s="29" t="s">
        <v>64</v>
      </c>
      <c r="C264" s="57">
        <v>45668</v>
      </c>
      <c r="D264" s="29" t="str">
        <f>VLOOKUP(B264,辅助信息!E:K,7,FALSE)</f>
        <v>JWDDCD2024102400111</v>
      </c>
      <c r="E264" s="29" t="str">
        <f>VLOOKUP(F264,辅助信息!A:B,2,FALSE)</f>
        <v>螺纹钢</v>
      </c>
      <c r="F264" s="29" t="s">
        <v>28</v>
      </c>
      <c r="G264" s="25">
        <v>6</v>
      </c>
      <c r="H264" s="25" t="e">
        <f>_xlfn._xlws.FILTER(#REF!,#REF!&amp;#REF!&amp;#REF!&amp;#REF!=C264&amp;F264&amp;I264&amp;J264,"未发货")</f>
        <v>#REF!</v>
      </c>
      <c r="I264" s="29" t="str">
        <f>VLOOKUP(B264,辅助信息!E:I,3,FALSE)</f>
        <v>（五冶达州国道542项目-三工区桥梁3工段）四川省达州市达川区赵固镇水文村原村委会下300米</v>
      </c>
      <c r="J264" s="29" t="str">
        <f>VLOOKUP(B264,辅助信息!E:I,4,FALSE)</f>
        <v>李代茂</v>
      </c>
      <c r="K264" s="29">
        <f>VLOOKUP(J264,辅助信息!H:I,2,FALSE)</f>
        <v>18302833536</v>
      </c>
      <c r="L264" s="65"/>
      <c r="M264" s="64"/>
      <c r="N264" s="64"/>
      <c r="O264" s="64"/>
      <c r="P264" s="64"/>
      <c r="Q264" s="29" t="str">
        <f>VLOOKUP(B264,辅助信息!E:M,9,FALSE)</f>
        <v>ZTWM-CDGS-XS-2024-0181-五冶天府-国道542项目（二批次）</v>
      </c>
      <c r="R264" s="15"/>
    </row>
    <row r="265" hidden="1" spans="2:18">
      <c r="B265" s="29" t="s">
        <v>64</v>
      </c>
      <c r="C265" s="57">
        <v>45668</v>
      </c>
      <c r="D265" s="29" t="str">
        <f>VLOOKUP(B265,辅助信息!E:K,7,FALSE)</f>
        <v>JWDDCD2024102400111</v>
      </c>
      <c r="E265" s="29" t="str">
        <f>VLOOKUP(F265,辅助信息!A:B,2,FALSE)</f>
        <v>螺纹钢</v>
      </c>
      <c r="F265" s="29" t="s">
        <v>65</v>
      </c>
      <c r="G265" s="25">
        <v>38</v>
      </c>
      <c r="H265" s="25" t="e">
        <f>_xlfn._xlws.FILTER(#REF!,#REF!&amp;#REF!&amp;#REF!&amp;#REF!=C265&amp;F265&amp;I265&amp;J265,"未发货")</f>
        <v>#REF!</v>
      </c>
      <c r="I265" s="29" t="str">
        <f>VLOOKUP(B265,辅助信息!E:I,3,FALSE)</f>
        <v>（五冶达州国道542项目-三工区桥梁3工段）四川省达州市达川区赵固镇水文村原村委会下300米</v>
      </c>
      <c r="J265" s="29" t="str">
        <f>VLOOKUP(B265,辅助信息!E:I,4,FALSE)</f>
        <v>李代茂</v>
      </c>
      <c r="K265" s="29">
        <f>VLOOKUP(J265,辅助信息!H:I,2,FALSE)</f>
        <v>18302833536</v>
      </c>
      <c r="L265" s="65"/>
      <c r="M265" s="64"/>
      <c r="N265" s="64"/>
      <c r="O265" s="64"/>
      <c r="P265" s="64"/>
      <c r="Q265" s="29" t="str">
        <f>VLOOKUP(B265,辅助信息!E:M,9,FALSE)</f>
        <v>ZTWM-CDGS-XS-2024-0181-五冶天府-国道542项目（二批次）</v>
      </c>
      <c r="R265" s="15"/>
    </row>
    <row r="266" hidden="1" spans="2:18">
      <c r="B266" s="29" t="s">
        <v>64</v>
      </c>
      <c r="C266" s="57">
        <v>45668</v>
      </c>
      <c r="D266" s="29" t="str">
        <f>VLOOKUP(B266,辅助信息!E:K,7,FALSE)</f>
        <v>JWDDCD2024102400111</v>
      </c>
      <c r="E266" s="29" t="str">
        <f>VLOOKUP(F266,辅助信息!A:B,2,FALSE)</f>
        <v>螺纹钢</v>
      </c>
      <c r="F266" s="29" t="s">
        <v>52</v>
      </c>
      <c r="G266" s="25">
        <v>6</v>
      </c>
      <c r="H266" s="25" t="e">
        <f>_xlfn._xlws.FILTER(#REF!,#REF!&amp;#REF!&amp;#REF!&amp;#REF!=C266&amp;F266&amp;I266&amp;J266,"未发货")</f>
        <v>#REF!</v>
      </c>
      <c r="I266" s="29" t="str">
        <f>VLOOKUP(B266,辅助信息!E:I,3,FALSE)</f>
        <v>（五冶达州国道542项目-三工区桥梁3工段）四川省达州市达川区赵固镇水文村原村委会下300米</v>
      </c>
      <c r="J266" s="29" t="str">
        <f>VLOOKUP(B266,辅助信息!E:I,4,FALSE)</f>
        <v>李代茂</v>
      </c>
      <c r="K266" s="29">
        <f>VLOOKUP(J266,辅助信息!H:I,2,FALSE)</f>
        <v>18302833536</v>
      </c>
      <c r="L266" s="63"/>
      <c r="M266" s="64"/>
      <c r="N266" s="64"/>
      <c r="O266" s="64"/>
      <c r="P266" s="64"/>
      <c r="Q266" s="29" t="str">
        <f>VLOOKUP(B266,辅助信息!E:M,9,FALSE)</f>
        <v>ZTWM-CDGS-XS-2024-0181-五冶天府-国道542项目（二批次）</v>
      </c>
      <c r="R266" s="15"/>
    </row>
    <row r="267" hidden="1" spans="2:18">
      <c r="B267" s="29" t="s">
        <v>48</v>
      </c>
      <c r="C267" s="57">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4" t="str">
        <f>VLOOKUP(B267,辅助信息!E:J,6,FALSE)</f>
        <v>优先威钢,我方卸车,新老国标钢厂不加价可直发</v>
      </c>
      <c r="M267" s="64"/>
      <c r="N267" s="64"/>
      <c r="O267" s="64"/>
      <c r="P267" s="64"/>
      <c r="Q267" s="29" t="str">
        <f>VLOOKUP(B267,辅助信息!E:M,9,FALSE)</f>
        <v>ZTWM-CDGS-XS-2024-0093-华西-颐海科创农业生态谷</v>
      </c>
      <c r="R267" s="15"/>
    </row>
    <row r="268" hidden="1" spans="2:18">
      <c r="B268" s="29" t="s">
        <v>48</v>
      </c>
      <c r="C268" s="57">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5"/>
      <c r="M268" s="64"/>
      <c r="N268" s="64"/>
      <c r="O268" s="64"/>
      <c r="P268" s="64"/>
      <c r="Q268" s="29" t="str">
        <f>VLOOKUP(B268,辅助信息!E:M,9,FALSE)</f>
        <v>ZTWM-CDGS-XS-2024-0093-华西-颐海科创农业生态谷</v>
      </c>
      <c r="R268" s="15"/>
    </row>
    <row r="269" hidden="1" spans="2:18">
      <c r="B269" s="29" t="s">
        <v>48</v>
      </c>
      <c r="C269" s="57">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3"/>
      <c r="M269" s="64"/>
      <c r="N269" s="64"/>
      <c r="O269" s="64"/>
      <c r="P269" s="64"/>
      <c r="Q269" s="29" t="str">
        <f>VLOOKUP(B269,辅助信息!E:M,9,FALSE)</f>
        <v>ZTWM-CDGS-XS-2024-0093-华西-颐海科创农业生态谷</v>
      </c>
      <c r="R269" s="15"/>
    </row>
    <row r="270" hidden="1" spans="2:18">
      <c r="B270" s="29" t="s">
        <v>71</v>
      </c>
      <c r="C270" s="57">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4" t="str">
        <f>VLOOKUP(B270,辅助信息!E:J,6,FALSE)</f>
        <v>送货单：送货单位：南充思临新材料科技有限公司,收货单位：五冶集团川北(南充)建设有限公司,项目名称：南充医学科学产业园,送货车型13米,装货前联系收货人核实到场规格</v>
      </c>
      <c r="M270" s="64"/>
      <c r="N270" s="64"/>
      <c r="O270" s="64"/>
      <c r="P270" s="64"/>
      <c r="Q270" s="29" t="str">
        <f>VLOOKUP(B270,辅助信息!E:M,9,FALSE)</f>
        <v>ZTWM-CDGS-XS-2024-0248-五冶钢构-南充市医学院项目</v>
      </c>
      <c r="R270" s="15"/>
    </row>
    <row r="271" hidden="1" spans="2:18">
      <c r="B271" s="29" t="s">
        <v>71</v>
      </c>
      <c r="C271" s="57">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5"/>
      <c r="M271" s="64"/>
      <c r="N271" s="64"/>
      <c r="O271" s="64"/>
      <c r="P271" s="64"/>
      <c r="Q271" s="29" t="str">
        <f>VLOOKUP(B271,辅助信息!E:M,9,FALSE)</f>
        <v>ZTWM-CDGS-XS-2024-0248-五冶钢构-南充市医学院项目</v>
      </c>
      <c r="R271" s="15"/>
    </row>
    <row r="272" hidden="1" spans="2:18">
      <c r="B272" s="29" t="s">
        <v>72</v>
      </c>
      <c r="C272" s="57">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5"/>
      <c r="M272" s="64"/>
      <c r="N272" s="64"/>
      <c r="O272" s="64"/>
      <c r="P272" s="64"/>
      <c r="Q272" s="29" t="str">
        <f>VLOOKUP(B272,辅助信息!E:M,9,FALSE)</f>
        <v>ZTWM-CDGS-XS-2024-0248-五冶钢构-南充市医学院项目</v>
      </c>
      <c r="R272" s="15"/>
    </row>
    <row r="273" hidden="1" spans="2:18">
      <c r="B273" s="29" t="s">
        <v>72</v>
      </c>
      <c r="C273" s="57">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3"/>
      <c r="M273" s="64"/>
      <c r="N273" s="64"/>
      <c r="O273" s="64"/>
      <c r="P273" s="64"/>
      <c r="Q273" s="29" t="str">
        <f>VLOOKUP(B273,辅助信息!E:M,9,FALSE)</f>
        <v>ZTWM-CDGS-XS-2024-0248-五冶钢构-南充市医学院项目</v>
      </c>
      <c r="R273" s="15"/>
    </row>
    <row r="274" hidden="1" spans="2:18">
      <c r="B274" s="29" t="s">
        <v>20</v>
      </c>
      <c r="C274" s="57">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4" t="str">
        <f>VLOOKUP(B274,辅助信息!E:J,6,FALSE)</f>
        <v>送货单：送货单位：南充思临新材料科技有限公司,收货单位：五冶集团川北(南充)建设有限公司,项目名称：南充医学科学产业园,送货车型13米,装货前联系收货人核实到场规格</v>
      </c>
      <c r="M274" s="64"/>
      <c r="N274" s="64"/>
      <c r="O274" s="64"/>
      <c r="P274" s="64"/>
      <c r="Q274" s="29" t="str">
        <f>VLOOKUP(B274,辅助信息!E:M,9,FALSE)</f>
        <v>ZTWM-CDGS-XS-2024-0248-五冶钢构-南充市医学院项目</v>
      </c>
      <c r="R274" s="15"/>
    </row>
    <row r="275" hidden="1" spans="2:18">
      <c r="B275" s="29" t="s">
        <v>20</v>
      </c>
      <c r="C275" s="57">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5"/>
      <c r="M275" s="64"/>
      <c r="N275" s="64"/>
      <c r="O275" s="64"/>
      <c r="P275" s="64"/>
      <c r="Q275" s="29" t="str">
        <f>VLOOKUP(B275,辅助信息!E:M,9,FALSE)</f>
        <v>ZTWM-CDGS-XS-2024-0248-五冶钢构-南充市医学院项目</v>
      </c>
      <c r="R275" s="15"/>
    </row>
    <row r="276" hidden="1" spans="2:18">
      <c r="B276" s="29" t="s">
        <v>20</v>
      </c>
      <c r="C276" s="57">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5"/>
      <c r="M276" s="64"/>
      <c r="N276" s="64"/>
      <c r="O276" s="64"/>
      <c r="P276" s="64"/>
      <c r="Q276" s="29" t="str">
        <f>VLOOKUP(B276,辅助信息!E:M,9,FALSE)</f>
        <v>ZTWM-CDGS-XS-2024-0248-五冶钢构-南充市医学院项目</v>
      </c>
      <c r="R276" s="15"/>
    </row>
    <row r="277" hidden="1" spans="2:18">
      <c r="B277" s="29" t="s">
        <v>20</v>
      </c>
      <c r="C277" s="57">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3"/>
      <c r="M277" s="64"/>
      <c r="N277" s="64"/>
      <c r="O277" s="64"/>
      <c r="P277" s="64"/>
      <c r="Q277" s="29" t="str">
        <f>VLOOKUP(B277,辅助信息!E:M,9,FALSE)</f>
        <v>ZTWM-CDGS-XS-2024-0248-五冶钢构-南充市医学院项目</v>
      </c>
      <c r="R277" s="15"/>
    </row>
    <row r="278" hidden="1" spans="2:18">
      <c r="B278" s="29" t="s">
        <v>20</v>
      </c>
      <c r="C278" s="57">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4" t="str">
        <f>VLOOKUP(B278,辅助信息!E:J,6,FALSE)</f>
        <v>送货单：送货单位：南充思临新材料科技有限公司,收货单位：五冶集团川北(南充)建设有限公司,项目名称：南充医学科学产业园,送货车型13米,装货前联系收货人核实到场规格</v>
      </c>
      <c r="M278" s="64"/>
      <c r="N278" s="64"/>
      <c r="O278" s="64"/>
      <c r="P278" s="64"/>
      <c r="Q278" s="29" t="str">
        <f>VLOOKUP(B278,辅助信息!E:M,9,FALSE)</f>
        <v>ZTWM-CDGS-XS-2024-0248-五冶钢构-南充市医学院项目</v>
      </c>
      <c r="R278" s="15"/>
    </row>
    <row r="279" hidden="1" spans="2:18">
      <c r="B279" s="29" t="s">
        <v>23</v>
      </c>
      <c r="C279" s="57">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5"/>
      <c r="M279" s="64"/>
      <c r="N279" s="64"/>
      <c r="O279" s="64"/>
      <c r="P279" s="64"/>
      <c r="Q279" s="29" t="str">
        <f>VLOOKUP(B279,辅助信息!E:M,9,FALSE)</f>
        <v>ZTWM-CDGS-XS-2024-0248-五冶钢构-南充市医学院项目</v>
      </c>
      <c r="R279" s="15"/>
    </row>
    <row r="280" hidden="1" spans="2:18">
      <c r="B280" s="29" t="s">
        <v>23</v>
      </c>
      <c r="C280" s="57">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5"/>
      <c r="M280" s="64"/>
      <c r="N280" s="64"/>
      <c r="O280" s="64"/>
      <c r="P280" s="64"/>
      <c r="Q280" s="29" t="str">
        <f>VLOOKUP(B280,辅助信息!E:M,9,FALSE)</f>
        <v>ZTWM-CDGS-XS-2024-0248-五冶钢构-南充市医学院项目</v>
      </c>
      <c r="R280" s="15"/>
    </row>
    <row r="281" hidden="1" spans="2:18">
      <c r="B281" s="29" t="s">
        <v>23</v>
      </c>
      <c r="C281" s="57">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5"/>
      <c r="M281" s="64"/>
      <c r="N281" s="64"/>
      <c r="O281" s="64"/>
      <c r="P281" s="64"/>
      <c r="Q281" s="29" t="str">
        <f>VLOOKUP(B281,辅助信息!E:M,9,FALSE)</f>
        <v>ZTWM-CDGS-XS-2024-0248-五冶钢构-南充市医学院项目</v>
      </c>
      <c r="R281" s="15"/>
    </row>
    <row r="282" hidden="1" spans="2:18">
      <c r="B282" s="29" t="s">
        <v>23</v>
      </c>
      <c r="C282" s="57">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5"/>
      <c r="M282" s="64"/>
      <c r="N282" s="64"/>
      <c r="O282" s="64"/>
      <c r="P282" s="64"/>
      <c r="Q282" s="29" t="str">
        <f>VLOOKUP(B282,辅助信息!E:M,9,FALSE)</f>
        <v>ZTWM-CDGS-XS-2024-0248-五冶钢构-南充市医学院项目</v>
      </c>
      <c r="R282" s="15"/>
    </row>
    <row r="283" hidden="1" spans="2:18">
      <c r="B283" s="29" t="s">
        <v>23</v>
      </c>
      <c r="C283" s="57">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3"/>
      <c r="M283" s="64"/>
      <c r="N283" s="64"/>
      <c r="O283" s="64"/>
      <c r="P283" s="64"/>
      <c r="Q283" s="29" t="str">
        <f>VLOOKUP(B283,辅助信息!E:M,9,FALSE)</f>
        <v>ZTWM-CDGS-XS-2024-0248-五冶钢构-南充市医学院项目</v>
      </c>
      <c r="R283" s="15"/>
    </row>
    <row r="284" hidden="1" spans="2:18">
      <c r="B284" s="29" t="s">
        <v>73</v>
      </c>
      <c r="C284" s="57">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4" t="str">
        <f>VLOOKUP(B284,辅助信息!E:J,6,FALSE)</f>
        <v>送货单：送货单位：南充思临新材料科技有限公司,收货单位：五冶集团川北(南充)建设有限公司,项目名称：南充医学科学产业园,送货车型13米,装货前联系收货人核实到场规格</v>
      </c>
      <c r="M284" s="76"/>
      <c r="N284" s="76"/>
      <c r="O284" s="76"/>
      <c r="P284" s="76"/>
      <c r="Q284" s="29" t="str">
        <f>VLOOKUP(B284,辅助信息!E:M,9,FALSE)</f>
        <v>ZTWM-CDGS-XS-2024-0248-五冶钢构-南充市医学院项目</v>
      </c>
      <c r="R284" s="15"/>
    </row>
    <row r="285" hidden="1" spans="2:18">
      <c r="B285" s="29" t="s">
        <v>73</v>
      </c>
      <c r="C285" s="57">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3"/>
      <c r="M285" s="62"/>
      <c r="N285" s="62"/>
      <c r="O285" s="62"/>
      <c r="P285" s="62"/>
      <c r="Q285" s="29" t="str">
        <f>VLOOKUP(B285,辅助信息!E:M,9,FALSE)</f>
        <v>ZTWM-CDGS-XS-2024-0248-五冶钢构-南充市医学院项目</v>
      </c>
      <c r="R285" s="15"/>
    </row>
    <row r="286" hidden="1" spans="2:18">
      <c r="B286" s="29" t="s">
        <v>73</v>
      </c>
      <c r="C286" s="57">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4"/>
      <c r="M286" s="64"/>
      <c r="N286" s="64"/>
      <c r="O286" s="64"/>
      <c r="P286" s="64"/>
      <c r="Q286" s="29" t="str">
        <f>VLOOKUP(B286,辅助信息!E:M,9,FALSE)</f>
        <v>ZTWM-CDGS-XS-2024-0248-五冶钢构-南充市医学院项目</v>
      </c>
      <c r="R286" s="15"/>
    </row>
    <row r="287" hidden="1" spans="2:18">
      <c r="B287" s="29" t="s">
        <v>73</v>
      </c>
      <c r="C287" s="57">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3"/>
      <c r="M287" s="64"/>
      <c r="N287" s="64"/>
      <c r="O287" s="64"/>
      <c r="P287" s="64"/>
      <c r="Q287" s="29" t="str">
        <f>VLOOKUP(B287,辅助信息!E:M,9,FALSE)</f>
        <v>ZTWM-CDGS-XS-2024-0248-五冶钢构-南充市医学院项目</v>
      </c>
      <c r="R287" s="15"/>
    </row>
    <row r="288" hidden="1" spans="2:18">
      <c r="B288" s="29" t="s">
        <v>54</v>
      </c>
      <c r="C288" s="57">
        <v>45675</v>
      </c>
      <c r="D288" s="29" t="str">
        <f>VLOOKUP(B288,辅助信息!E:K,7,FALSE)</f>
        <v>JWDDCD2024102400111</v>
      </c>
      <c r="E288" s="29" t="str">
        <f>VLOOKUP(F288,辅助信息!A:B,2,FALSE)</f>
        <v>螺纹钢</v>
      </c>
      <c r="F288" s="29" t="s">
        <v>19</v>
      </c>
      <c r="G288" s="25">
        <v>15</v>
      </c>
      <c r="H288" s="25" t="e">
        <f>_xlfn._xlws.FILTER(#REF!,#REF!&amp;#REF!&amp;#REF!&amp;#REF!=C288&amp;F288&amp;I288&amp;J288,"未发货")</f>
        <v>#REF!</v>
      </c>
      <c r="I288" s="29" t="str">
        <f>VLOOKUP(B288,辅助信息!E:I,3,FALSE)</f>
        <v>（五冶达州国道542项目-二工区巴河特大桥工段-5号墩）四川省达州市达川区石梯镇固家村村民委员会</v>
      </c>
      <c r="J288" s="29" t="str">
        <f>VLOOKUP(B288,辅助信息!E:I,4,FALSE)</f>
        <v>谭福中</v>
      </c>
      <c r="K288" s="29">
        <f>VLOOKUP(J288,辅助信息!H:I,2,FALSE)</f>
        <v>15828538619</v>
      </c>
      <c r="L288" s="64" t="str">
        <f>VLOOKUP(B288,辅助信息!E:J,6,FALSE)</f>
        <v>五冶建设送货单,4份材质书,送货车型13米,装货前联系收货人核实到场规格,没提前告知进场规格现场不给予接收</v>
      </c>
      <c r="M288" s="64"/>
      <c r="N288" s="64"/>
      <c r="O288" s="64"/>
      <c r="P288" s="64"/>
      <c r="Q288" s="29" t="str">
        <f>VLOOKUP(B288,辅助信息!E:M,9,FALSE)</f>
        <v>ZTWM-CDGS-XS-2024-0181-五冶天府-国道542项目（二批次）</v>
      </c>
      <c r="R288" s="15"/>
    </row>
    <row r="289" hidden="1" spans="2:18">
      <c r="B289" s="29" t="s">
        <v>54</v>
      </c>
      <c r="C289" s="57">
        <v>45675</v>
      </c>
      <c r="D289" s="29" t="str">
        <f>VLOOKUP(B289,辅助信息!E:K,7,FALSE)</f>
        <v>JWDDCD2024102400111</v>
      </c>
      <c r="E289" s="29" t="str">
        <f>VLOOKUP(F289,辅助信息!A:B,2,FALSE)</f>
        <v>螺纹钢</v>
      </c>
      <c r="F289" s="29" t="s">
        <v>33</v>
      </c>
      <c r="G289" s="25">
        <v>20</v>
      </c>
      <c r="H289" s="25" t="e">
        <f>_xlfn._xlws.FILTER(#REF!,#REF!&amp;#REF!&amp;#REF!&amp;#REF!=C289&amp;F289&amp;I289&amp;J289,"未发货")</f>
        <v>#REF!</v>
      </c>
      <c r="I289" s="29" t="str">
        <f>VLOOKUP(B289,辅助信息!E:I,3,FALSE)</f>
        <v>（五冶达州国道542项目-二工区巴河特大桥工段-5号墩）四川省达州市达川区石梯镇固家村村民委员会</v>
      </c>
      <c r="J289" s="29" t="str">
        <f>VLOOKUP(B289,辅助信息!E:I,4,FALSE)</f>
        <v>谭福中</v>
      </c>
      <c r="K289" s="29">
        <f>VLOOKUP(J289,辅助信息!H:I,2,FALSE)</f>
        <v>15828538619</v>
      </c>
      <c r="L289" s="63"/>
      <c r="M289" s="64"/>
      <c r="N289" s="64"/>
      <c r="O289" s="64"/>
      <c r="P289" s="64"/>
      <c r="Q289" s="29" t="str">
        <f>VLOOKUP(B289,辅助信息!E:M,9,FALSE)</f>
        <v>ZTWM-CDGS-XS-2024-0181-五冶天府-国道542项目（二批次）</v>
      </c>
      <c r="R289" s="15"/>
    </row>
    <row r="290" hidden="1" spans="2:18">
      <c r="B290" s="29" t="s">
        <v>64</v>
      </c>
      <c r="C290" s="57">
        <v>45696</v>
      </c>
      <c r="D290" s="29" t="str">
        <f>VLOOKUP(B290,辅助信息!E:K,7,FALSE)</f>
        <v>JWDDCD2024102400111</v>
      </c>
      <c r="E290" s="29" t="str">
        <f>VLOOKUP(F290,辅助信息!A:B,2,FALSE)</f>
        <v>螺纹钢</v>
      </c>
      <c r="F290" s="29" t="s">
        <v>27</v>
      </c>
      <c r="G290" s="25">
        <v>20</v>
      </c>
      <c r="H290" s="25" t="e">
        <f>_xlfn._xlws.FILTER(#REF!,#REF!&amp;#REF!&amp;#REF!&amp;#REF!=C290&amp;F290&amp;I290&amp;J290,"未发货")</f>
        <v>#REF!</v>
      </c>
      <c r="I290" s="29" t="str">
        <f>VLOOKUP(B290,辅助信息!E:I,3,FALSE)</f>
        <v>（五冶达州国道542项目-三工区桥梁3工段）四川省达州市达川区赵固镇水文村原村委会下300米</v>
      </c>
      <c r="J290" s="29" t="str">
        <f>VLOOKUP(B290,辅助信息!E:I,4,FALSE)</f>
        <v>李代茂</v>
      </c>
      <c r="K290" s="29">
        <f>VLOOKUP(J290,辅助信息!H:I,2,FALSE)</f>
        <v>18302833536</v>
      </c>
      <c r="L290" s="64" t="str">
        <f>VLOOKUP(B290,辅助信息!E:J,6,FALSE)</f>
        <v>五冶建设送货单,送货车型9.6米,装货前联系收货人核实到场规格,没提前告知进场规格现场不给予接收</v>
      </c>
      <c r="M290" s="64"/>
      <c r="N290" s="64"/>
      <c r="O290" s="64"/>
      <c r="P290" s="64"/>
      <c r="Q290" s="29" t="str">
        <f>VLOOKUP(B290,辅助信息!E:M,9,FALSE)</f>
        <v>ZTWM-CDGS-XS-2024-0181-五冶天府-国道542项目（二批次）</v>
      </c>
      <c r="R290" s="15"/>
    </row>
    <row r="291" hidden="1" spans="2:18">
      <c r="B291" s="29" t="s">
        <v>64</v>
      </c>
      <c r="C291" s="57">
        <v>45696</v>
      </c>
      <c r="D291" s="29" t="str">
        <f>VLOOKUP(B291,辅助信息!E:K,7,FALSE)</f>
        <v>JWDDCD2024102400111</v>
      </c>
      <c r="E291" s="29" t="str">
        <f>VLOOKUP(F291,辅助信息!A:B,2,FALSE)</f>
        <v>螺纹钢</v>
      </c>
      <c r="F291" s="29" t="s">
        <v>32</v>
      </c>
      <c r="G291" s="25">
        <v>30</v>
      </c>
      <c r="H291" s="25" t="e">
        <f>_xlfn._xlws.FILTER(#REF!,#REF!&amp;#REF!&amp;#REF!&amp;#REF!=C291&amp;F291&amp;I291&amp;J291,"未发货")</f>
        <v>#REF!</v>
      </c>
      <c r="I291" s="29" t="str">
        <f>VLOOKUP(B291,辅助信息!E:I,3,FALSE)</f>
        <v>（五冶达州国道542项目-三工区桥梁3工段）四川省达州市达川区赵固镇水文村原村委会下300米</v>
      </c>
      <c r="J291" s="29" t="str">
        <f>VLOOKUP(B291,辅助信息!E:I,4,FALSE)</f>
        <v>李代茂</v>
      </c>
      <c r="K291" s="29">
        <f>VLOOKUP(J291,辅助信息!H:I,2,FALSE)</f>
        <v>18302833536</v>
      </c>
      <c r="L291" s="65"/>
      <c r="M291" s="64"/>
      <c r="N291" s="64"/>
      <c r="O291" s="64"/>
      <c r="P291" s="64"/>
      <c r="Q291" s="29" t="str">
        <f>VLOOKUP(B291,辅助信息!E:M,9,FALSE)</f>
        <v>ZTWM-CDGS-XS-2024-0181-五冶天府-国道542项目（二批次）</v>
      </c>
      <c r="R291" s="15"/>
    </row>
    <row r="292" hidden="1" spans="2:18">
      <c r="B292" s="29" t="s">
        <v>64</v>
      </c>
      <c r="C292" s="57">
        <v>45696</v>
      </c>
      <c r="D292" s="29" t="str">
        <f>VLOOKUP(B292,辅助信息!E:K,7,FALSE)</f>
        <v>JWDDCD2024102400111</v>
      </c>
      <c r="E292" s="29" t="str">
        <f>VLOOKUP(F292,辅助信息!A:B,2,FALSE)</f>
        <v>螺纹钢</v>
      </c>
      <c r="F292" s="29" t="s">
        <v>33</v>
      </c>
      <c r="G292" s="25">
        <v>30</v>
      </c>
      <c r="H292" s="25" t="e">
        <f>_xlfn._xlws.FILTER(#REF!,#REF!&amp;#REF!&amp;#REF!&amp;#REF!=C292&amp;F292&amp;I292&amp;J292,"未发货")</f>
        <v>#REF!</v>
      </c>
      <c r="I292" s="29" t="str">
        <f>VLOOKUP(B292,辅助信息!E:I,3,FALSE)</f>
        <v>（五冶达州国道542项目-三工区桥梁3工段）四川省达州市达川区赵固镇水文村原村委会下300米</v>
      </c>
      <c r="J292" s="29" t="str">
        <f>VLOOKUP(B292,辅助信息!E:I,4,FALSE)</f>
        <v>李代茂</v>
      </c>
      <c r="K292" s="29">
        <f>VLOOKUP(J292,辅助信息!H:I,2,FALSE)</f>
        <v>18302833536</v>
      </c>
      <c r="L292" s="65"/>
      <c r="M292" s="64"/>
      <c r="N292" s="64"/>
      <c r="O292" s="64"/>
      <c r="P292" s="64"/>
      <c r="Q292" s="29" t="str">
        <f>VLOOKUP(B292,辅助信息!E:M,9,FALSE)</f>
        <v>ZTWM-CDGS-XS-2024-0181-五冶天府-国道542项目（二批次）</v>
      </c>
      <c r="R292" s="15"/>
    </row>
    <row r="293" hidden="1" spans="2:18">
      <c r="B293" s="29" t="s">
        <v>64</v>
      </c>
      <c r="C293" s="57">
        <v>45696</v>
      </c>
      <c r="D293" s="29" t="str">
        <f>VLOOKUP(B293,辅助信息!E:K,7,FALSE)</f>
        <v>JWDDCD2024102400111</v>
      </c>
      <c r="E293" s="29" t="str">
        <f>VLOOKUP(F293,辅助信息!A:B,2,FALSE)</f>
        <v>螺纹钢</v>
      </c>
      <c r="F293" s="29" t="s">
        <v>65</v>
      </c>
      <c r="G293" s="25">
        <v>60</v>
      </c>
      <c r="H293" s="25" t="e">
        <f>_xlfn._xlws.FILTER(#REF!,#REF!&amp;#REF!&amp;#REF!&amp;#REF!=C293&amp;F293&amp;I293&amp;J293,"未发货")</f>
        <v>#REF!</v>
      </c>
      <c r="I293" s="29" t="str">
        <f>VLOOKUP(B293,辅助信息!E:I,3,FALSE)</f>
        <v>（五冶达州国道542项目-三工区桥梁3工段）四川省达州市达川区赵固镇水文村原村委会下300米</v>
      </c>
      <c r="J293" s="29" t="str">
        <f>VLOOKUP(B293,辅助信息!E:I,4,FALSE)</f>
        <v>李代茂</v>
      </c>
      <c r="K293" s="29">
        <f>VLOOKUP(J293,辅助信息!H:I,2,FALSE)</f>
        <v>18302833536</v>
      </c>
      <c r="L293" s="65"/>
      <c r="M293" s="64"/>
      <c r="N293" s="64"/>
      <c r="O293" s="64"/>
      <c r="P293" s="64"/>
      <c r="Q293" s="29" t="str">
        <f>VLOOKUP(B293,辅助信息!E:M,9,FALSE)</f>
        <v>ZTWM-CDGS-XS-2024-0181-五冶天府-国道542项目（二批次）</v>
      </c>
      <c r="R293" s="15"/>
    </row>
    <row r="294" hidden="1" spans="2:18">
      <c r="B294" s="29" t="s">
        <v>64</v>
      </c>
      <c r="C294" s="57">
        <v>45696</v>
      </c>
      <c r="D294" s="29" t="str">
        <f>VLOOKUP(B294,辅助信息!E:K,7,FALSE)</f>
        <v>JWDDCD2024102400111</v>
      </c>
      <c r="E294" s="29" t="str">
        <f>VLOOKUP(F294,辅助信息!A:B,2,FALSE)</f>
        <v>螺纹钢</v>
      </c>
      <c r="F294" s="29" t="s">
        <v>52</v>
      </c>
      <c r="G294" s="25">
        <v>30</v>
      </c>
      <c r="H294" s="25" t="e">
        <f>_xlfn._xlws.FILTER(#REF!,#REF!&amp;#REF!&amp;#REF!&amp;#REF!=C294&amp;F294&amp;I294&amp;J294,"未发货")</f>
        <v>#REF!</v>
      </c>
      <c r="I294" s="29" t="str">
        <f>VLOOKUP(B294,辅助信息!E:I,3,FALSE)</f>
        <v>（五冶达州国道542项目-三工区桥梁3工段）四川省达州市达川区赵固镇水文村原村委会下300米</v>
      </c>
      <c r="J294" s="29" t="str">
        <f>VLOOKUP(B294,辅助信息!E:I,4,FALSE)</f>
        <v>李代茂</v>
      </c>
      <c r="K294" s="29">
        <f>VLOOKUP(J294,辅助信息!H:I,2,FALSE)</f>
        <v>18302833536</v>
      </c>
      <c r="L294" s="63"/>
      <c r="M294" s="64"/>
      <c r="N294" s="64"/>
      <c r="O294" s="64"/>
      <c r="P294" s="64"/>
      <c r="Q294" s="29" t="str">
        <f>VLOOKUP(B294,辅助信息!E:M,9,FALSE)</f>
        <v>ZTWM-CDGS-XS-2024-0181-五冶天府-国道542项目（二批次）</v>
      </c>
      <c r="R294" s="15"/>
    </row>
    <row r="295" hidden="1" spans="2:18">
      <c r="B295" s="29" t="s">
        <v>74</v>
      </c>
      <c r="C295" s="57">
        <v>45696</v>
      </c>
      <c r="D295" s="29" t="str">
        <f>VLOOKUP(B295,辅助信息!E:K,7,FALSE)</f>
        <v>JWDDCD2024102400111</v>
      </c>
      <c r="E295" s="29" t="str">
        <f>VLOOKUP(F295,辅助信息!A:B,2,FALSE)</f>
        <v>螺纹钢</v>
      </c>
      <c r="F295" s="29" t="s">
        <v>27</v>
      </c>
      <c r="G295" s="25">
        <v>15</v>
      </c>
      <c r="H295" s="25" t="e">
        <f>_xlfn._xlws.FILTER(#REF!,#REF!&amp;#REF!&amp;#REF!&amp;#REF!=C295&amp;F295&amp;I295&amp;J295,"未发货")</f>
        <v>#REF!</v>
      </c>
      <c r="I295" s="29" t="str">
        <f>VLOOKUP(B295,辅助信息!E:I,3,FALSE)</f>
        <v>（五冶达州国道542项目-桥梁4标）四川省达州市达川区大堰镇双井村</v>
      </c>
      <c r="J295" s="29" t="str">
        <f>VLOOKUP(B295,辅助信息!E:I,4,FALSE)</f>
        <v>吴志强</v>
      </c>
      <c r="K295" s="29">
        <f>VLOOKUP(J295,辅助信息!H:I,2,FALSE)</f>
        <v>18820030907</v>
      </c>
      <c r="L295" s="64" t="str">
        <f>VLOOKUP(B295,辅助信息!E:J,6,FALSE)</f>
        <v>五冶建设送货单,送货车型13米,装货前联系收货人核实到场规格,没提前告知进场规格现场不给予接收</v>
      </c>
      <c r="M295" s="76"/>
      <c r="N295" s="76"/>
      <c r="O295" s="76"/>
      <c r="P295" s="76"/>
      <c r="Q295" s="29" t="str">
        <f>VLOOKUP(B295,辅助信息!E:M,9,FALSE)</f>
        <v>ZTWM-CDGS-XS-2024-0181-五冶天府-国道542项目（二批次）</v>
      </c>
      <c r="R295" s="15"/>
    </row>
    <row r="296" hidden="1" spans="2:18">
      <c r="B296" s="29" t="s">
        <v>74</v>
      </c>
      <c r="C296" s="57">
        <v>45696</v>
      </c>
      <c r="D296" s="29" t="str">
        <f>VLOOKUP(B296,辅助信息!E:K,7,FALSE)</f>
        <v>JWDDCD2024102400111</v>
      </c>
      <c r="E296" s="29" t="str">
        <f>VLOOKUP(F296,辅助信息!A:B,2,FALSE)</f>
        <v>螺纹钢</v>
      </c>
      <c r="F296" s="29" t="s">
        <v>19</v>
      </c>
      <c r="G296" s="25">
        <v>12</v>
      </c>
      <c r="H296" s="25" t="e">
        <f>_xlfn._xlws.FILTER(#REF!,#REF!&amp;#REF!&amp;#REF!&amp;#REF!=C296&amp;F296&amp;I296&amp;J296,"未发货")</f>
        <v>#REF!</v>
      </c>
      <c r="I296" s="29" t="str">
        <f>VLOOKUP(B296,辅助信息!E:I,3,FALSE)</f>
        <v>（五冶达州国道542项目-桥梁4标）四川省达州市达川区大堰镇双井村</v>
      </c>
      <c r="J296" s="29" t="str">
        <f>VLOOKUP(B296,辅助信息!E:I,4,FALSE)</f>
        <v>吴志强</v>
      </c>
      <c r="K296" s="29">
        <f>VLOOKUP(J296,辅助信息!H:I,2,FALSE)</f>
        <v>18820030907</v>
      </c>
      <c r="L296" s="65"/>
      <c r="M296" s="77"/>
      <c r="N296" s="77"/>
      <c r="O296" s="77"/>
      <c r="P296" s="77"/>
      <c r="Q296" s="29" t="str">
        <f>VLOOKUP(B296,辅助信息!E:M,9,FALSE)</f>
        <v>ZTWM-CDGS-XS-2024-0181-五冶天府-国道542项目（二批次）</v>
      </c>
      <c r="R296" s="15"/>
    </row>
    <row r="297" hidden="1" spans="2:18">
      <c r="B297" s="29" t="s">
        <v>74</v>
      </c>
      <c r="C297" s="57">
        <v>45696</v>
      </c>
      <c r="D297" s="29" t="str">
        <f>VLOOKUP(B297,辅助信息!E:K,7,FALSE)</f>
        <v>JWDDCD2024102400111</v>
      </c>
      <c r="E297" s="29" t="str">
        <f>VLOOKUP(F297,辅助信息!A:B,2,FALSE)</f>
        <v>螺纹钢</v>
      </c>
      <c r="F297" s="29" t="s">
        <v>32</v>
      </c>
      <c r="G297" s="25">
        <v>18</v>
      </c>
      <c r="H297" s="25" t="e">
        <f>_xlfn._xlws.FILTER(#REF!,#REF!&amp;#REF!&amp;#REF!&amp;#REF!=C297&amp;F297&amp;I297&amp;J297,"未发货")</f>
        <v>#REF!</v>
      </c>
      <c r="I297" s="29" t="str">
        <f>VLOOKUP(B297,辅助信息!E:I,3,FALSE)</f>
        <v>（五冶达州国道542项目-桥梁4标）四川省达州市达川区大堰镇双井村</v>
      </c>
      <c r="J297" s="29" t="str">
        <f>VLOOKUP(B297,辅助信息!E:I,4,FALSE)</f>
        <v>吴志强</v>
      </c>
      <c r="K297" s="29">
        <f>VLOOKUP(J297,辅助信息!H:I,2,FALSE)</f>
        <v>18820030907</v>
      </c>
      <c r="L297" s="65"/>
      <c r="M297" s="77"/>
      <c r="N297" s="77"/>
      <c r="O297" s="77"/>
      <c r="P297" s="77"/>
      <c r="Q297" s="29" t="str">
        <f>VLOOKUP(B297,辅助信息!E:M,9,FALSE)</f>
        <v>ZTWM-CDGS-XS-2024-0181-五冶天府-国道542项目（二批次）</v>
      </c>
      <c r="R297" s="15"/>
    </row>
    <row r="298" hidden="1" spans="2:18">
      <c r="B298" s="29" t="s">
        <v>74</v>
      </c>
      <c r="C298" s="57">
        <v>45696</v>
      </c>
      <c r="D298" s="29" t="str">
        <f>VLOOKUP(B298,辅助信息!E:K,7,FALSE)</f>
        <v>JWDDCD2024102400111</v>
      </c>
      <c r="E298" s="29" t="str">
        <f>VLOOKUP(F298,辅助信息!A:B,2,FALSE)</f>
        <v>螺纹钢</v>
      </c>
      <c r="F298" s="29" t="s">
        <v>65</v>
      </c>
      <c r="G298" s="25">
        <v>30</v>
      </c>
      <c r="H298" s="25" t="e">
        <f>_xlfn._xlws.FILTER(#REF!,#REF!&amp;#REF!&amp;#REF!&amp;#REF!=C298&amp;F298&amp;I298&amp;J298,"未发货")</f>
        <v>#REF!</v>
      </c>
      <c r="I298" s="29" t="str">
        <f>VLOOKUP(B298,辅助信息!E:I,3,FALSE)</f>
        <v>（五冶达州国道542项目-桥梁4标）四川省达州市达川区大堰镇双井村</v>
      </c>
      <c r="J298" s="29" t="str">
        <f>VLOOKUP(B298,辅助信息!E:I,4,FALSE)</f>
        <v>吴志强</v>
      </c>
      <c r="K298" s="29">
        <f>VLOOKUP(J298,辅助信息!H:I,2,FALSE)</f>
        <v>18820030907</v>
      </c>
      <c r="L298" s="63"/>
      <c r="M298" s="62"/>
      <c r="N298" s="62"/>
      <c r="O298" s="62"/>
      <c r="P298" s="62"/>
      <c r="Q298" s="29" t="str">
        <f>VLOOKUP(B298,辅助信息!E:M,9,FALSE)</f>
        <v>ZTWM-CDGS-XS-2024-0181-五冶天府-国道542项目（二批次）</v>
      </c>
      <c r="R298" s="15"/>
    </row>
    <row r="299" hidden="1" spans="2:18">
      <c r="B299" s="29" t="s">
        <v>75</v>
      </c>
      <c r="C299" s="57">
        <v>45696</v>
      </c>
      <c r="D299" s="29" t="str">
        <f>VLOOKUP(B299,辅助信息!E:K,7,FALSE)</f>
        <v>JWDDCD2024102400111</v>
      </c>
      <c r="E299" s="29" t="str">
        <f>VLOOKUP(F299,辅助信息!A:B,2,FALSE)</f>
        <v>螺纹钢</v>
      </c>
      <c r="F299" s="29" t="s">
        <v>52</v>
      </c>
      <c r="G299" s="25">
        <v>35</v>
      </c>
      <c r="H299" s="25" t="e">
        <f>_xlfn._xlws.FILTER(#REF!,#REF!&amp;#REF!&amp;#REF!&amp;#REF!=C299&amp;F299&amp;I299&amp;J299,"未发货")</f>
        <v>#REF!</v>
      </c>
      <c r="I299" s="29" t="str">
        <f>VLOOKUP(B299,辅助信息!E:I,3,FALSE)</f>
        <v>（五冶达州国道542项目-一工区桥梁一工段）四川省达州市四川省达州市达川区石桥镇武寨村</v>
      </c>
      <c r="J299" s="29" t="str">
        <f>VLOOKUP(B299,辅助信息!E:I,4,FALSE)</f>
        <v>杨勇</v>
      </c>
      <c r="K299" s="29">
        <f>VLOOKUP(J299,辅助信息!H:I,2,FALSE)</f>
        <v>18398563998</v>
      </c>
      <c r="L299" s="64" t="str">
        <f>VLOOKUP(B299,辅助信息!E:J,6,FALSE)</f>
        <v>五冶建设送货单,送货车型13米,装货前联系收货人核实到场规格,没提前告知进场规格现场不给予接收</v>
      </c>
      <c r="M299" s="64"/>
      <c r="N299" s="64"/>
      <c r="O299" s="64"/>
      <c r="P299" s="64"/>
      <c r="Q299" s="29" t="str">
        <f>VLOOKUP(B299,辅助信息!E:M,9,FALSE)</f>
        <v>ZTWM-CDGS-XS-2024-0181-五冶天府-国道542项目（二批次）</v>
      </c>
      <c r="R299" s="15"/>
    </row>
    <row r="300" hidden="1" spans="2:18">
      <c r="B300" s="29" t="s">
        <v>75</v>
      </c>
      <c r="C300" s="57">
        <v>45696</v>
      </c>
      <c r="D300" s="29" t="str">
        <f>VLOOKUP(B300,辅助信息!E:K,7,FALSE)</f>
        <v>JWDDCD2024102400111</v>
      </c>
      <c r="E300" s="29" t="str">
        <f>VLOOKUP(F300,辅助信息!A:B,2,FALSE)</f>
        <v>螺纹钢</v>
      </c>
      <c r="F300" s="29" t="s">
        <v>76</v>
      </c>
      <c r="G300" s="25">
        <v>35</v>
      </c>
      <c r="H300" s="25" t="e">
        <f>_xlfn._xlws.FILTER(#REF!,#REF!&amp;#REF!&amp;#REF!&amp;#REF!=C300&amp;F300&amp;I300&amp;J300,"未发货")</f>
        <v>#REF!</v>
      </c>
      <c r="I300" s="29" t="str">
        <f>VLOOKUP(B300,辅助信息!E:I,3,FALSE)</f>
        <v>（五冶达州国道542项目-一工区桥梁一工段）四川省达州市四川省达州市达川区石桥镇武寨村</v>
      </c>
      <c r="J300" s="29" t="str">
        <f>VLOOKUP(B300,辅助信息!E:I,4,FALSE)</f>
        <v>杨勇</v>
      </c>
      <c r="K300" s="29">
        <f>VLOOKUP(J300,辅助信息!H:I,2,FALSE)</f>
        <v>18398563998</v>
      </c>
      <c r="L300" s="65"/>
      <c r="M300" s="64"/>
      <c r="N300" s="64"/>
      <c r="O300" s="64"/>
      <c r="P300" s="64"/>
      <c r="Q300" s="29" t="str">
        <f>VLOOKUP(B300,辅助信息!E:M,9,FALSE)</f>
        <v>ZTWM-CDGS-XS-2024-0181-五冶天府-国道542项目（二批次）</v>
      </c>
      <c r="R300" s="15"/>
    </row>
    <row r="301" hidden="1" spans="2:18">
      <c r="B301" s="29" t="s">
        <v>75</v>
      </c>
      <c r="C301" s="57">
        <v>45696</v>
      </c>
      <c r="D301" s="29" t="str">
        <f>VLOOKUP(B301,辅助信息!E:K,7,FALSE)</f>
        <v>JWDDCD2024102400111</v>
      </c>
      <c r="E301" s="29" t="str">
        <f>VLOOKUP(F301,辅助信息!A:B,2,FALSE)</f>
        <v>螺纹钢</v>
      </c>
      <c r="F301" s="29" t="s">
        <v>77</v>
      </c>
      <c r="G301" s="25">
        <v>35</v>
      </c>
      <c r="H301" s="25" t="e">
        <f>_xlfn._xlws.FILTER(#REF!,#REF!&amp;#REF!&amp;#REF!&amp;#REF!=C301&amp;F301&amp;I301&amp;J301,"未发货")</f>
        <v>#REF!</v>
      </c>
      <c r="I301" s="29" t="str">
        <f>VLOOKUP(B301,辅助信息!E:I,3,FALSE)</f>
        <v>（五冶达州国道542项目-一工区桥梁一工段）四川省达州市四川省达州市达川区石桥镇武寨村</v>
      </c>
      <c r="J301" s="29" t="str">
        <f>VLOOKUP(B301,辅助信息!E:I,4,FALSE)</f>
        <v>杨勇</v>
      </c>
      <c r="K301" s="29">
        <f>VLOOKUP(J301,辅助信息!H:I,2,FALSE)</f>
        <v>18398563998</v>
      </c>
      <c r="L301" s="63"/>
      <c r="M301" s="64"/>
      <c r="N301" s="64"/>
      <c r="O301" s="64"/>
      <c r="P301" s="64"/>
      <c r="Q301" s="29" t="str">
        <f>VLOOKUP(B301,辅助信息!E:M,9,FALSE)</f>
        <v>ZTWM-CDGS-XS-2024-0181-五冶天府-国道542项目（二批次）</v>
      </c>
      <c r="R301" s="15"/>
    </row>
    <row r="302" ht="45" hidden="1" customHeight="1" spans="2:18">
      <c r="B302" s="29" t="s">
        <v>64</v>
      </c>
      <c r="C302" s="57">
        <v>45698</v>
      </c>
      <c r="D302" s="29" t="str">
        <f>VLOOKUP(B302,辅助信息!E:K,7,FALSE)</f>
        <v>JWDDCD2024102400111</v>
      </c>
      <c r="E302" s="29" t="str">
        <f>VLOOKUP(F302,辅助信息!A:B,2,FALSE)</f>
        <v>螺纹钢</v>
      </c>
      <c r="F302" s="29" t="s">
        <v>65</v>
      </c>
      <c r="G302" s="25">
        <v>60</v>
      </c>
      <c r="H302" s="25" t="e">
        <f>_xlfn._xlws.FILTER(#REF!,#REF!&amp;#REF!&amp;#REF!&amp;#REF!=C302&amp;F302&amp;I302&amp;J302,"未发货")</f>
        <v>#REF!</v>
      </c>
      <c r="I302" s="29" t="str">
        <f>VLOOKUP(B302,辅助信息!E:I,3,FALSE)</f>
        <v>（五冶达州国道542项目-三工区桥梁3工段）四川省达州市达川区赵固镇水文村原村委会下300米</v>
      </c>
      <c r="J302" s="29" t="str">
        <f>VLOOKUP(B302,辅助信息!E:I,4,FALSE)</f>
        <v>李代茂</v>
      </c>
      <c r="K302" s="29">
        <f>VLOOKUP(J302,辅助信息!H:I,2,FALSE)</f>
        <v>18302833536</v>
      </c>
      <c r="L302" s="64" t="str">
        <f>VLOOKUP(B302,辅助信息!E:J,6,FALSE)</f>
        <v>五冶建设送货单,送货车型9.6米,装货前联系收货人核实到场规格,没提前告知进场规格现场不给予接收</v>
      </c>
      <c r="M302" s="45"/>
      <c r="N302" s="45"/>
      <c r="O302" s="45"/>
      <c r="P302" s="45"/>
      <c r="Q302" s="15" t="str">
        <f>VLOOKUP(B302,辅助信息!E:M,9,FALSE)</f>
        <v>ZTWM-CDGS-XS-2024-0181-五冶天府-国道542项目（二批次）</v>
      </c>
      <c r="R302" s="15"/>
    </row>
    <row r="303" ht="45" hidden="1" customHeight="1" spans="2:18">
      <c r="B303" s="29" t="s">
        <v>74</v>
      </c>
      <c r="C303" s="57">
        <v>45698</v>
      </c>
      <c r="D303" s="29" t="str">
        <f>VLOOKUP(B303,辅助信息!E:K,7,FALSE)</f>
        <v>JWDDCD2024102400111</v>
      </c>
      <c r="E303" s="29" t="str">
        <f>VLOOKUP(F303,辅助信息!A:B,2,FALSE)</f>
        <v>螺纹钢</v>
      </c>
      <c r="F303" s="29" t="s">
        <v>65</v>
      </c>
      <c r="G303" s="25">
        <v>30</v>
      </c>
      <c r="H303" s="25" t="e">
        <f>_xlfn._xlws.FILTER(#REF!,#REF!&amp;#REF!&amp;#REF!&amp;#REF!=C303&amp;F303&amp;I303&amp;J303,"未发货")</f>
        <v>#REF!</v>
      </c>
      <c r="I303" s="29" t="str">
        <f>VLOOKUP(B303,辅助信息!E:I,3,FALSE)</f>
        <v>（五冶达州国道542项目-桥梁4标）四川省达州市达川区大堰镇双井村</v>
      </c>
      <c r="J303" s="29" t="str">
        <f>VLOOKUP(B303,辅助信息!E:I,4,FALSE)</f>
        <v>吴志强</v>
      </c>
      <c r="K303" s="29">
        <f>VLOOKUP(J303,辅助信息!H:I,2,FALSE)</f>
        <v>18820030907</v>
      </c>
      <c r="L303" s="64" t="str">
        <f>VLOOKUP(B303,辅助信息!E:J,6,FALSE)</f>
        <v>五冶建设送货单,送货车型13米,装货前联系收货人核实到场规格,没提前告知进场规格现场不给予接收</v>
      </c>
      <c r="M303" s="45"/>
      <c r="N303" s="45"/>
      <c r="O303" s="45"/>
      <c r="P303" s="45"/>
      <c r="Q303" s="15" t="str">
        <f>VLOOKUP(B303,辅助信息!E:M,9,FALSE)</f>
        <v>ZTWM-CDGS-XS-2024-0181-五冶天府-国道542项目（二批次）</v>
      </c>
      <c r="R303" s="15"/>
    </row>
    <row r="304" hidden="1" spans="2:18">
      <c r="B304" s="29" t="s">
        <v>75</v>
      </c>
      <c r="C304" s="57">
        <v>45698</v>
      </c>
      <c r="D304" s="29" t="str">
        <f>VLOOKUP(B304,辅助信息!E:K,7,FALSE)</f>
        <v>JWDDCD2024102400111</v>
      </c>
      <c r="E304" s="29" t="str">
        <f>VLOOKUP(F304,辅助信息!A:B,2,FALSE)</f>
        <v>螺纹钢</v>
      </c>
      <c r="F304" s="29" t="s">
        <v>52</v>
      </c>
      <c r="G304" s="25">
        <v>35</v>
      </c>
      <c r="H304" s="25" t="e">
        <f>_xlfn._xlws.FILTER(#REF!,#REF!&amp;#REF!&amp;#REF!&amp;#REF!=C304&amp;F304&amp;I304&amp;J304,"未发货")</f>
        <v>#REF!</v>
      </c>
      <c r="I304" s="29" t="str">
        <f>VLOOKUP(B304,辅助信息!E:I,3,FALSE)</f>
        <v>（五冶达州国道542项目-一工区桥梁一工段）四川省达州市四川省达州市达川区石桥镇武寨村</v>
      </c>
      <c r="J304" s="29" t="str">
        <f>VLOOKUP(B304,辅助信息!E:I,4,FALSE)</f>
        <v>杨勇</v>
      </c>
      <c r="K304" s="29">
        <f>VLOOKUP(J304,辅助信息!H:I,2,FALSE)</f>
        <v>18398563998</v>
      </c>
      <c r="L304" s="64" t="str">
        <f>VLOOKUP(B304,辅助信息!E:J,6,FALSE)</f>
        <v>五冶建设送货单,送货车型13米,装货前联系收货人核实到场规格,没提前告知进场规格现场不给予接收</v>
      </c>
      <c r="M304" s="45"/>
      <c r="N304" s="45"/>
      <c r="O304" s="45"/>
      <c r="P304" s="45"/>
      <c r="Q304" s="15" t="str">
        <f>VLOOKUP(B304,辅助信息!E:M,9,FALSE)</f>
        <v>ZTWM-CDGS-XS-2024-0181-五冶天府-国道542项目（二批次）</v>
      </c>
      <c r="R304" s="15"/>
    </row>
    <row r="305" hidden="1" spans="2:18">
      <c r="B305" s="29" t="s">
        <v>75</v>
      </c>
      <c r="C305" s="57">
        <v>45698</v>
      </c>
      <c r="D305" s="29" t="str">
        <f>VLOOKUP(B305,辅助信息!E:K,7,FALSE)</f>
        <v>JWDDCD2024102400111</v>
      </c>
      <c r="E305" s="29" t="str">
        <f>VLOOKUP(F305,辅助信息!A:B,2,FALSE)</f>
        <v>螺纹钢</v>
      </c>
      <c r="F305" s="29" t="s">
        <v>76</v>
      </c>
      <c r="G305" s="25">
        <v>35</v>
      </c>
      <c r="H305" s="25" t="e">
        <f>_xlfn._xlws.FILTER(#REF!,#REF!&amp;#REF!&amp;#REF!&amp;#REF!=C305&amp;F305&amp;I305&amp;J305,"未发货")</f>
        <v>#REF!</v>
      </c>
      <c r="I305" s="29" t="str">
        <f>VLOOKUP(B305,辅助信息!E:I,3,FALSE)</f>
        <v>（五冶达州国道542项目-一工区桥梁一工段）四川省达州市四川省达州市达川区石桥镇武寨村</v>
      </c>
      <c r="J305" s="29" t="str">
        <f>VLOOKUP(B305,辅助信息!E:I,4,FALSE)</f>
        <v>杨勇</v>
      </c>
      <c r="K305" s="29">
        <f>VLOOKUP(J305,辅助信息!H:I,2,FALSE)</f>
        <v>18398563998</v>
      </c>
      <c r="L305" s="65"/>
      <c r="M305" s="45"/>
      <c r="N305" s="45"/>
      <c r="O305" s="45"/>
      <c r="P305" s="45"/>
      <c r="Q305" s="15" t="str">
        <f>VLOOKUP(B305,辅助信息!E:M,9,FALSE)</f>
        <v>ZTWM-CDGS-XS-2024-0181-五冶天府-国道542项目（二批次）</v>
      </c>
      <c r="R305" s="15"/>
    </row>
    <row r="306" hidden="1" spans="2:18">
      <c r="B306" s="29" t="s">
        <v>75</v>
      </c>
      <c r="C306" s="57">
        <v>45698</v>
      </c>
      <c r="D306" s="29" t="str">
        <f>VLOOKUP(B306,辅助信息!E:K,7,FALSE)</f>
        <v>JWDDCD2024102400111</v>
      </c>
      <c r="E306" s="29" t="str">
        <f>VLOOKUP(F306,辅助信息!A:B,2,FALSE)</f>
        <v>螺纹钢</v>
      </c>
      <c r="F306" s="29" t="s">
        <v>77</v>
      </c>
      <c r="G306" s="25">
        <v>35</v>
      </c>
      <c r="H306" s="25" t="e">
        <f>_xlfn._xlws.FILTER(#REF!,#REF!&amp;#REF!&amp;#REF!&amp;#REF!=C306&amp;F306&amp;I306&amp;J306,"未发货")</f>
        <v>#REF!</v>
      </c>
      <c r="I306" s="29" t="str">
        <f>VLOOKUP(B306,辅助信息!E:I,3,FALSE)</f>
        <v>（五冶达州国道542项目-一工区桥梁一工段）四川省达州市四川省达州市达川区石桥镇武寨村</v>
      </c>
      <c r="J306" s="29" t="str">
        <f>VLOOKUP(B306,辅助信息!E:I,4,FALSE)</f>
        <v>杨勇</v>
      </c>
      <c r="K306" s="29">
        <f>VLOOKUP(J306,辅助信息!H:I,2,FALSE)</f>
        <v>18398563998</v>
      </c>
      <c r="L306" s="63"/>
      <c r="M306" s="45"/>
      <c r="N306" s="45"/>
      <c r="O306" s="45"/>
      <c r="P306" s="45"/>
      <c r="Q306" s="15" t="str">
        <f>VLOOKUP(B306,辅助信息!E:M,9,FALSE)</f>
        <v>ZTWM-CDGS-XS-2024-0181-五冶天府-国道542项目（二批次）</v>
      </c>
      <c r="R306" s="15"/>
    </row>
    <row r="307" hidden="1" spans="2:18">
      <c r="B307" s="29" t="s">
        <v>78</v>
      </c>
      <c r="C307" s="57">
        <v>45698</v>
      </c>
      <c r="D307" s="29" t="str">
        <f>VLOOKUP(B307,辅助信息!E:K,7,FALSE)</f>
        <v>JWDDCD2024102400111</v>
      </c>
      <c r="E307" s="29" t="str">
        <f>VLOOKUP(F307,辅助信息!A:B,2,FALSE)</f>
        <v>螺纹钢</v>
      </c>
      <c r="F307" s="29" t="s">
        <v>33</v>
      </c>
      <c r="G307" s="25">
        <v>55</v>
      </c>
      <c r="H307" s="25" t="e">
        <f>_xlfn._xlws.FILTER(#REF!,#REF!&amp;#REF!&amp;#REF!&amp;#REF!=C307&amp;F307&amp;I307&amp;J307,"未发货")</f>
        <v>#REF!</v>
      </c>
      <c r="I307" s="29" t="str">
        <f>VLOOKUP(B307,辅助信息!E:I,3,FALSE)</f>
        <v>（五冶达州国道542项目-二工区巴河特大桥工段-4号墩）达州市达川区桥湾镇陈余村</v>
      </c>
      <c r="J307" s="29" t="str">
        <f>VLOOKUP(B307,辅助信息!E:I,4,FALSE)</f>
        <v>谭福中</v>
      </c>
      <c r="K307" s="29">
        <f>VLOOKUP(J307,辅助信息!H:I,2,FALSE)</f>
        <v>15828538619</v>
      </c>
      <c r="L307" s="64" t="str">
        <f>VLOOKUP(B307,辅助信息!E:J,6,FALSE)</f>
        <v>五冶建设送货单,4份材质书,送货车型9.6米,装货前联系收货人核实到场规格,没提前告知进场规格现场不给予接收</v>
      </c>
      <c r="M307" s="45"/>
      <c r="N307" s="45"/>
      <c r="O307" s="45"/>
      <c r="P307" s="45"/>
      <c r="Q307" s="15" t="str">
        <f>VLOOKUP(B307,辅助信息!E:M,9,FALSE)</f>
        <v>ZTWM-CDGS-XS-2024-0181-五冶天府-国道542项目（二批次）</v>
      </c>
      <c r="R307" s="15"/>
    </row>
    <row r="308" hidden="1" spans="2:18">
      <c r="B308" s="29" t="s">
        <v>78</v>
      </c>
      <c r="C308" s="57">
        <v>45698</v>
      </c>
      <c r="D308" s="29" t="str">
        <f>VLOOKUP(B308,辅助信息!E:K,7,FALSE)</f>
        <v>JWDDCD2024102400111</v>
      </c>
      <c r="E308" s="29" t="str">
        <f>VLOOKUP(F308,辅助信息!A:B,2,FALSE)</f>
        <v>螺纹钢</v>
      </c>
      <c r="F308" s="29" t="s">
        <v>28</v>
      </c>
      <c r="G308" s="25">
        <v>11</v>
      </c>
      <c r="H308" s="25" t="e">
        <f>_xlfn._xlws.FILTER(#REF!,#REF!&amp;#REF!&amp;#REF!&amp;#REF!=C308&amp;F308&amp;I308&amp;J308,"未发货")</f>
        <v>#REF!</v>
      </c>
      <c r="I308" s="29" t="str">
        <f>VLOOKUP(B308,辅助信息!E:I,3,FALSE)</f>
        <v>（五冶达州国道542项目-二工区巴河特大桥工段-4号墩）达州市达川区桥湾镇陈余村</v>
      </c>
      <c r="J308" s="29" t="str">
        <f>VLOOKUP(B308,辅助信息!E:I,4,FALSE)</f>
        <v>谭福中</v>
      </c>
      <c r="K308" s="29">
        <f>VLOOKUP(J308,辅助信息!H:I,2,FALSE)</f>
        <v>15828538619</v>
      </c>
      <c r="L308" s="65"/>
      <c r="M308" s="45"/>
      <c r="N308" s="45"/>
      <c r="O308" s="45"/>
      <c r="P308" s="45"/>
      <c r="Q308" s="15" t="str">
        <f>VLOOKUP(B308,辅助信息!E:M,9,FALSE)</f>
        <v>ZTWM-CDGS-XS-2024-0181-五冶天府-国道542项目（二批次）</v>
      </c>
      <c r="R308" s="15"/>
    </row>
    <row r="309" hidden="1" spans="2:18">
      <c r="B309" s="29" t="s">
        <v>78</v>
      </c>
      <c r="C309" s="57">
        <v>45698</v>
      </c>
      <c r="D309" s="29" t="str">
        <f>VLOOKUP(B309,辅助信息!E:K,7,FALSE)</f>
        <v>JWDDCD2024102400111</v>
      </c>
      <c r="E309" s="29" t="str">
        <f>VLOOKUP(F309,辅助信息!A:B,2,FALSE)</f>
        <v>螺纹钢</v>
      </c>
      <c r="F309" s="29" t="s">
        <v>18</v>
      </c>
      <c r="G309" s="25">
        <v>3</v>
      </c>
      <c r="H309" s="25" t="e">
        <f>_xlfn._xlws.FILTER(#REF!,#REF!&amp;#REF!&amp;#REF!&amp;#REF!=C309&amp;F309&amp;I309&amp;J309,"未发货")</f>
        <v>#REF!</v>
      </c>
      <c r="I309" s="29" t="str">
        <f>VLOOKUP(B309,辅助信息!E:I,3,FALSE)</f>
        <v>（五冶达州国道542项目-二工区巴河特大桥工段-4号墩）达州市达川区桥湾镇陈余村</v>
      </c>
      <c r="J309" s="29" t="str">
        <f>VLOOKUP(B309,辅助信息!E:I,4,FALSE)</f>
        <v>谭福中</v>
      </c>
      <c r="K309" s="29">
        <f>VLOOKUP(J309,辅助信息!H:I,2,FALSE)</f>
        <v>15828538619</v>
      </c>
      <c r="L309" s="63"/>
      <c r="M309" s="45"/>
      <c r="N309" s="45"/>
      <c r="O309" s="45"/>
      <c r="P309" s="45"/>
      <c r="Q309" s="15" t="str">
        <f>VLOOKUP(B309,辅助信息!E:M,9,FALSE)</f>
        <v>ZTWM-CDGS-XS-2024-0181-五冶天府-国道542项目（二批次）</v>
      </c>
      <c r="R309" s="15"/>
    </row>
    <row r="310" hidden="1" spans="2:18">
      <c r="B310" s="29" t="s">
        <v>79</v>
      </c>
      <c r="C310" s="57">
        <v>45699</v>
      </c>
      <c r="D310" s="29" t="str">
        <f>VLOOKUP(B310,辅助信息!E:K,7,FALSE)</f>
        <v>JWDDCD2024102400111</v>
      </c>
      <c r="E310" s="29" t="str">
        <f>VLOOKUP(F310,辅助信息!A:B,2,FALSE)</f>
        <v>盘螺</v>
      </c>
      <c r="F310" s="29" t="s">
        <v>40</v>
      </c>
      <c r="G310" s="25">
        <v>3</v>
      </c>
      <c r="H310" s="25" t="e">
        <f>_xlfn._xlws.FILTER(#REF!,#REF!&amp;#REF!&amp;#REF!&amp;#REF!=C310&amp;F310&amp;I310&amp;J310,"未发货")</f>
        <v>#REF!</v>
      </c>
      <c r="I310" s="29" t="str">
        <f>VLOOKUP(B310,辅助信息!E:I,3,FALSE)</f>
        <v>（五冶达州国道542项目-养护工区）四川省达州市达川区管村镇油房村</v>
      </c>
      <c r="J310" s="29" t="str">
        <f>VLOOKUP(B310,辅助信息!E:I,4,FALSE)</f>
        <v>侯自强</v>
      </c>
      <c r="K310" s="66">
        <f>VLOOKUP(J310,辅助信息!H:I,2,FALSE)</f>
        <v>13281725223</v>
      </c>
      <c r="L310" s="64" t="str">
        <f>VLOOKUP(B310,辅助信息!E:J,6,FALSE)</f>
        <v>五冶建设送货单,送货车型9.6米,装货前联系收货人核实到场规格,没提前告知进场规格现场不给予接收</v>
      </c>
      <c r="M310" s="45"/>
      <c r="N310" s="45"/>
      <c r="O310" s="45"/>
      <c r="P310" s="45"/>
      <c r="Q310" s="15" t="str">
        <f>VLOOKUP(B310,辅助信息!E:M,9,FALSE)</f>
        <v>ZTWM-CDGS-XS-2024-0181-五冶天府-国道542项目（二批次）</v>
      </c>
      <c r="R310" s="15"/>
    </row>
    <row r="311" hidden="1" spans="2:18">
      <c r="B311" s="29" t="s">
        <v>79</v>
      </c>
      <c r="C311" s="57">
        <v>45699</v>
      </c>
      <c r="D311" s="29" t="str">
        <f>VLOOKUP(B311,辅助信息!E:K,7,FALSE)</f>
        <v>JWDDCD2024102400111</v>
      </c>
      <c r="E311" s="29" t="str">
        <f>VLOOKUP(F311,辅助信息!A:B,2,FALSE)</f>
        <v>盘螺</v>
      </c>
      <c r="F311" s="29" t="s">
        <v>41</v>
      </c>
      <c r="G311" s="25">
        <v>3</v>
      </c>
      <c r="H311" s="25" t="e">
        <f>_xlfn._xlws.FILTER(#REF!,#REF!&amp;#REF!&amp;#REF!&amp;#REF!=C311&amp;F311&amp;I311&amp;J311,"未发货")</f>
        <v>#REF!</v>
      </c>
      <c r="I311" s="29" t="str">
        <f>VLOOKUP(B311,辅助信息!E:I,3,FALSE)</f>
        <v>（五冶达州国道542项目-养护工区）四川省达州市达川区管村镇油房村</v>
      </c>
      <c r="J311" s="29" t="str">
        <f>VLOOKUP(B311,辅助信息!E:I,4,FALSE)</f>
        <v>侯自强</v>
      </c>
      <c r="K311" s="66">
        <f>VLOOKUP(J311,辅助信息!H:I,2,FALSE)</f>
        <v>13281725223</v>
      </c>
      <c r="L311" s="65"/>
      <c r="M311" s="45"/>
      <c r="N311" s="45"/>
      <c r="O311" s="45"/>
      <c r="P311" s="45"/>
      <c r="Q311" s="15" t="str">
        <f>VLOOKUP(B311,辅助信息!E:M,9,FALSE)</f>
        <v>ZTWM-CDGS-XS-2024-0181-五冶天府-国道542项目（二批次）</v>
      </c>
      <c r="R311" s="15"/>
    </row>
    <row r="312" hidden="1" spans="2:18">
      <c r="B312" s="29" t="s">
        <v>79</v>
      </c>
      <c r="C312" s="57">
        <v>45699</v>
      </c>
      <c r="D312" s="29" t="str">
        <f>VLOOKUP(B312,辅助信息!E:K,7,FALSE)</f>
        <v>JWDDCD2024102400111</v>
      </c>
      <c r="E312" s="29" t="str">
        <f>VLOOKUP(F312,辅助信息!A:B,2,FALSE)</f>
        <v>螺纹钢</v>
      </c>
      <c r="F312" s="29" t="s">
        <v>27</v>
      </c>
      <c r="G312" s="74">
        <v>9</v>
      </c>
      <c r="H312" s="25" t="e">
        <f>_xlfn._xlws.FILTER(#REF!,#REF!&amp;#REF!&amp;#REF!&amp;#REF!=C312&amp;F312&amp;I312&amp;J312,"未发货")</f>
        <v>#REF!</v>
      </c>
      <c r="I312" s="29" t="str">
        <f>VLOOKUP(B312,辅助信息!E:I,3,FALSE)</f>
        <v>（五冶达州国道542项目-养护工区）四川省达州市达川区管村镇油房村</v>
      </c>
      <c r="J312" s="29" t="str">
        <f>VLOOKUP(B312,辅助信息!E:I,4,FALSE)</f>
        <v>侯自强</v>
      </c>
      <c r="K312" s="66">
        <f>VLOOKUP(J312,辅助信息!H:I,2,FALSE)</f>
        <v>13281725223</v>
      </c>
      <c r="L312" s="65"/>
      <c r="M312" s="45"/>
      <c r="N312" s="45"/>
      <c r="O312" s="45"/>
      <c r="P312" s="45"/>
      <c r="Q312" s="15" t="str">
        <f>VLOOKUP(B312,辅助信息!E:M,9,FALSE)</f>
        <v>ZTWM-CDGS-XS-2024-0181-五冶天府-国道542项目（二批次）</v>
      </c>
      <c r="R312" s="15"/>
    </row>
    <row r="313" hidden="1" spans="2:18">
      <c r="B313" s="29" t="s">
        <v>79</v>
      </c>
      <c r="C313" s="57">
        <v>45699</v>
      </c>
      <c r="D313" s="29" t="str">
        <f>VLOOKUP(B313,辅助信息!E:K,7,FALSE)</f>
        <v>JWDDCD2024102400111</v>
      </c>
      <c r="E313" s="29" t="str">
        <f>VLOOKUP(F313,辅助信息!A:B,2,FALSE)</f>
        <v>螺纹钢</v>
      </c>
      <c r="F313" s="29" t="s">
        <v>19</v>
      </c>
      <c r="G313" s="25">
        <v>20</v>
      </c>
      <c r="H313" s="25" t="e">
        <f>_xlfn._xlws.FILTER(#REF!,#REF!&amp;#REF!&amp;#REF!&amp;#REF!=C313&amp;F313&amp;I313&amp;J313,"未发货")</f>
        <v>#REF!</v>
      </c>
      <c r="I313" s="29" t="str">
        <f>VLOOKUP(B313,辅助信息!E:I,3,FALSE)</f>
        <v>（五冶达州国道542项目-养护工区）四川省达州市达川区管村镇油房村</v>
      </c>
      <c r="J313" s="29" t="str">
        <f>VLOOKUP(B313,辅助信息!E:I,4,FALSE)</f>
        <v>侯自强</v>
      </c>
      <c r="K313" s="66">
        <f>VLOOKUP(J313,辅助信息!H:I,2,FALSE)</f>
        <v>13281725223</v>
      </c>
      <c r="L313" s="65"/>
      <c r="M313" s="45"/>
      <c r="N313" s="45"/>
      <c r="O313" s="45"/>
      <c r="P313" s="45"/>
      <c r="Q313" s="15" t="str">
        <f>VLOOKUP(B313,辅助信息!E:M,9,FALSE)</f>
        <v>ZTWM-CDGS-XS-2024-0181-五冶天府-国道542项目（二批次）</v>
      </c>
      <c r="R313" s="15"/>
    </row>
    <row r="314" hidden="1" spans="2:18">
      <c r="B314" s="29" t="s">
        <v>79</v>
      </c>
      <c r="C314" s="57">
        <v>45699</v>
      </c>
      <c r="D314" s="29" t="str">
        <f>VLOOKUP(B314,辅助信息!E:K,7,FALSE)</f>
        <v>JWDDCD2024102400111</v>
      </c>
      <c r="E314" s="29" t="str">
        <f>VLOOKUP(F314,辅助信息!A:B,2,FALSE)</f>
        <v>螺纹钢</v>
      </c>
      <c r="F314" s="29" t="s">
        <v>32</v>
      </c>
      <c r="G314" s="74">
        <v>9</v>
      </c>
      <c r="H314" s="25" t="e">
        <f>_xlfn._xlws.FILTER(#REF!,#REF!&amp;#REF!&amp;#REF!&amp;#REF!=C314&amp;F314&amp;I314&amp;J314,"未发货")</f>
        <v>#REF!</v>
      </c>
      <c r="I314" s="29" t="str">
        <f>VLOOKUP(B314,辅助信息!E:I,3,FALSE)</f>
        <v>（五冶达州国道542项目-养护工区）四川省达州市达川区管村镇油房村</v>
      </c>
      <c r="J314" s="29" t="str">
        <f>VLOOKUP(B314,辅助信息!E:I,4,FALSE)</f>
        <v>侯自强</v>
      </c>
      <c r="K314" s="66">
        <f>VLOOKUP(J314,辅助信息!H:I,2,FALSE)</f>
        <v>13281725223</v>
      </c>
      <c r="L314" s="65"/>
      <c r="M314" s="45"/>
      <c r="N314" s="45"/>
      <c r="O314" s="45"/>
      <c r="P314" s="45"/>
      <c r="Q314" s="15" t="str">
        <f>VLOOKUP(B314,辅助信息!E:M,9,FALSE)</f>
        <v>ZTWM-CDGS-XS-2024-0181-五冶天府-国道542项目（二批次）</v>
      </c>
      <c r="R314" s="15"/>
    </row>
    <row r="315" hidden="1" spans="2:18">
      <c r="B315" s="29" t="s">
        <v>79</v>
      </c>
      <c r="C315" s="57">
        <v>45699</v>
      </c>
      <c r="D315" s="29" t="str">
        <f>VLOOKUP(B315,辅助信息!E:K,7,FALSE)</f>
        <v>JWDDCD2024102400111</v>
      </c>
      <c r="E315" s="29" t="str">
        <f>VLOOKUP(F315,辅助信息!A:B,2,FALSE)</f>
        <v>螺纹钢</v>
      </c>
      <c r="F315" s="29" t="s">
        <v>30</v>
      </c>
      <c r="G315" s="25">
        <v>3</v>
      </c>
      <c r="H315" s="25" t="e">
        <f>_xlfn._xlws.FILTER(#REF!,#REF!&amp;#REF!&amp;#REF!&amp;#REF!=C315&amp;F315&amp;I315&amp;J315,"未发货")</f>
        <v>#REF!</v>
      </c>
      <c r="I315" s="29" t="str">
        <f>VLOOKUP(B315,辅助信息!E:I,3,FALSE)</f>
        <v>（五冶达州国道542项目-养护工区）四川省达州市达川区管村镇油房村</v>
      </c>
      <c r="J315" s="29" t="str">
        <f>VLOOKUP(B315,辅助信息!E:I,4,FALSE)</f>
        <v>侯自强</v>
      </c>
      <c r="K315" s="66">
        <f>VLOOKUP(J315,辅助信息!H:I,2,FALSE)</f>
        <v>13281725223</v>
      </c>
      <c r="L315" s="65"/>
      <c r="M315" s="45"/>
      <c r="N315" s="45"/>
      <c r="O315" s="45"/>
      <c r="P315" s="45"/>
      <c r="Q315" s="15" t="str">
        <f>VLOOKUP(B315,辅助信息!E:M,9,FALSE)</f>
        <v>ZTWM-CDGS-XS-2024-0181-五冶天府-国道542项目（二批次）</v>
      </c>
      <c r="R315" s="15"/>
    </row>
    <row r="316" hidden="1" spans="2:18">
      <c r="B316" s="29" t="s">
        <v>79</v>
      </c>
      <c r="C316" s="57">
        <v>45699</v>
      </c>
      <c r="D316" s="29" t="str">
        <f>VLOOKUP(B316,辅助信息!E:K,7,FALSE)</f>
        <v>JWDDCD2024102400111</v>
      </c>
      <c r="E316" s="29" t="str">
        <f>VLOOKUP(F316,辅助信息!A:B,2,FALSE)</f>
        <v>螺纹钢</v>
      </c>
      <c r="F316" s="29" t="s">
        <v>33</v>
      </c>
      <c r="G316" s="74">
        <v>25</v>
      </c>
      <c r="H316" s="25" t="e">
        <f>_xlfn._xlws.FILTER(#REF!,#REF!&amp;#REF!&amp;#REF!&amp;#REF!=C316&amp;F316&amp;I316&amp;J316,"未发货")</f>
        <v>#REF!</v>
      </c>
      <c r="I316" s="29" t="str">
        <f>VLOOKUP(B316,辅助信息!E:I,3,FALSE)</f>
        <v>（五冶达州国道542项目-养护工区）四川省达州市达川区管村镇油房村</v>
      </c>
      <c r="J316" s="29" t="str">
        <f>VLOOKUP(B316,辅助信息!E:I,4,FALSE)</f>
        <v>侯自强</v>
      </c>
      <c r="K316" s="66">
        <f>VLOOKUP(J316,辅助信息!H:I,2,FALSE)</f>
        <v>13281725223</v>
      </c>
      <c r="L316" s="65"/>
      <c r="M316" s="45"/>
      <c r="N316" s="45"/>
      <c r="O316" s="45"/>
      <c r="P316" s="45"/>
      <c r="Q316" s="15" t="str">
        <f>VLOOKUP(B316,辅助信息!E:M,9,FALSE)</f>
        <v>ZTWM-CDGS-XS-2024-0181-五冶天府-国道542项目（二批次）</v>
      </c>
      <c r="R316" s="15"/>
    </row>
    <row r="317" hidden="1" spans="2:18">
      <c r="B317" s="29" t="s">
        <v>79</v>
      </c>
      <c r="C317" s="57">
        <v>45699</v>
      </c>
      <c r="D317" s="29" t="str">
        <f>VLOOKUP(B317,辅助信息!E:K,7,FALSE)</f>
        <v>JWDDCD2024102400111</v>
      </c>
      <c r="E317" s="29" t="str">
        <f>VLOOKUP(F317,辅助信息!A:B,2,FALSE)</f>
        <v>螺纹钢</v>
      </c>
      <c r="F317" s="29" t="s">
        <v>18</v>
      </c>
      <c r="G317" s="74">
        <v>90</v>
      </c>
      <c r="H317" s="25" t="e">
        <f>_xlfn._xlws.FILTER(#REF!,#REF!&amp;#REF!&amp;#REF!&amp;#REF!=C317&amp;F317&amp;I317&amp;J317,"未发货")</f>
        <v>#REF!</v>
      </c>
      <c r="I317" s="29" t="str">
        <f>VLOOKUP(B317,辅助信息!E:I,3,FALSE)</f>
        <v>（五冶达州国道542项目-养护工区）四川省达州市达川区管村镇油房村</v>
      </c>
      <c r="J317" s="29" t="str">
        <f>VLOOKUP(B317,辅助信息!E:I,4,FALSE)</f>
        <v>侯自强</v>
      </c>
      <c r="K317" s="66">
        <f>VLOOKUP(J317,辅助信息!H:I,2,FALSE)</f>
        <v>13281725223</v>
      </c>
      <c r="L317" s="63"/>
      <c r="M317" s="45"/>
      <c r="N317" s="45"/>
      <c r="O317" s="45"/>
      <c r="P317" s="45"/>
      <c r="Q317" s="15" t="str">
        <f>VLOOKUP(B317,辅助信息!E:M,9,FALSE)</f>
        <v>ZTWM-CDGS-XS-2024-0181-五冶天府-国道542项目（二批次）</v>
      </c>
      <c r="R317" s="15"/>
    </row>
    <row r="318" hidden="1" spans="2:18">
      <c r="B318" s="29" t="s">
        <v>80</v>
      </c>
      <c r="C318" s="57">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6" t="e">
        <f>VLOOKUP(J318,辅助信息!H:I,2,FALSE)</f>
        <v>#N/A</v>
      </c>
      <c r="L318" s="64" t="e">
        <f>VLOOKUP(B318,辅助信息!E:J,6,FALSE)</f>
        <v>#N/A</v>
      </c>
      <c r="M318" s="78">
        <v>45703</v>
      </c>
      <c r="N318" s="78"/>
      <c r="O318" s="49">
        <f ca="1" t="shared" ref="O318:O381" si="0">IF(OR(M318="",N318&lt;&gt;""),"",MAX(M318-TODAY(),0))</f>
        <v>0</v>
      </c>
      <c r="P318" s="49">
        <f ca="1" t="shared" ref="P318:P381" si="1">IF(M318="","",IF(N318&lt;&gt;"",MAX(N318-M318,0),IF(TODAY()&gt;M318,TODAY()-M318,0)))</f>
        <v>150</v>
      </c>
      <c r="Q318" s="15" t="e">
        <f>VLOOKUP(B318,辅助信息!E:M,9,FALSE)</f>
        <v>#N/A</v>
      </c>
      <c r="R318" s="15"/>
    </row>
    <row r="319" s="15" customFormat="1" hidden="1" spans="2:17">
      <c r="B319" s="29" t="s">
        <v>80</v>
      </c>
      <c r="C319" s="57">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6" t="e">
        <f>VLOOKUP(J319,辅助信息!H:I,2,FALSE)</f>
        <v>#N/A</v>
      </c>
      <c r="L319" s="65"/>
      <c r="M319" s="78">
        <v>45703</v>
      </c>
      <c r="N319" s="78"/>
      <c r="O319" s="49">
        <f ca="1" t="shared" si="0"/>
        <v>0</v>
      </c>
      <c r="P319" s="49">
        <f ca="1" t="shared" si="1"/>
        <v>150</v>
      </c>
      <c r="Q319" s="15" t="e">
        <f>VLOOKUP(B319,辅助信息!E:M,9,FALSE)</f>
        <v>#N/A</v>
      </c>
    </row>
    <row r="320" s="15" customFormat="1" hidden="1" spans="2:17">
      <c r="B320" s="29" t="s">
        <v>80</v>
      </c>
      <c r="C320" s="57">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6" t="e">
        <f>VLOOKUP(J320,辅助信息!H:I,2,FALSE)</f>
        <v>#N/A</v>
      </c>
      <c r="L320" s="65"/>
      <c r="M320" s="78">
        <v>45703</v>
      </c>
      <c r="N320" s="78"/>
      <c r="O320" s="49">
        <f ca="1" t="shared" si="0"/>
        <v>0</v>
      </c>
      <c r="P320" s="49">
        <f ca="1" t="shared" si="1"/>
        <v>150</v>
      </c>
      <c r="Q320" s="15" t="e">
        <f>VLOOKUP(B320,辅助信息!E:M,9,FALSE)</f>
        <v>#N/A</v>
      </c>
    </row>
    <row r="321" s="15" customFormat="1" hidden="1" spans="2:17">
      <c r="B321" s="29" t="s">
        <v>80</v>
      </c>
      <c r="C321" s="57">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6" t="e">
        <f>VLOOKUP(J321,辅助信息!H:I,2,FALSE)</f>
        <v>#N/A</v>
      </c>
      <c r="L321" s="65"/>
      <c r="M321" s="78">
        <v>45703</v>
      </c>
      <c r="N321" s="78"/>
      <c r="O321" s="49">
        <f ca="1" t="shared" si="0"/>
        <v>0</v>
      </c>
      <c r="P321" s="49">
        <f ca="1" t="shared" si="1"/>
        <v>150</v>
      </c>
      <c r="Q321" s="15" t="e">
        <f>VLOOKUP(B321,辅助信息!E:M,9,FALSE)</f>
        <v>#N/A</v>
      </c>
    </row>
    <row r="322" s="15" customFormat="1" hidden="1" spans="2:17">
      <c r="B322" s="29" t="s">
        <v>80</v>
      </c>
      <c r="C322" s="57">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6" t="e">
        <f>VLOOKUP(J322,辅助信息!H:I,2,FALSE)</f>
        <v>#N/A</v>
      </c>
      <c r="L322" s="65"/>
      <c r="M322" s="78">
        <v>45703</v>
      </c>
      <c r="N322" s="78"/>
      <c r="O322" s="49">
        <f ca="1" t="shared" si="0"/>
        <v>0</v>
      </c>
      <c r="P322" s="49">
        <f ca="1" t="shared" si="1"/>
        <v>150</v>
      </c>
      <c r="Q322" s="15" t="e">
        <f>VLOOKUP(B322,辅助信息!E:M,9,FALSE)</f>
        <v>#N/A</v>
      </c>
    </row>
    <row r="323" s="15" customFormat="1" hidden="1" spans="2:17">
      <c r="B323" s="29" t="s">
        <v>80</v>
      </c>
      <c r="C323" s="57">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6" t="e">
        <f>VLOOKUP(J323,辅助信息!H:I,2,FALSE)</f>
        <v>#N/A</v>
      </c>
      <c r="L323" s="65"/>
      <c r="M323" s="78">
        <v>45703</v>
      </c>
      <c r="N323" s="78"/>
      <c r="O323" s="49">
        <f ca="1" t="shared" si="0"/>
        <v>0</v>
      </c>
      <c r="P323" s="49">
        <f ca="1" t="shared" si="1"/>
        <v>150</v>
      </c>
      <c r="Q323" s="15" t="e">
        <f>VLOOKUP(B323,辅助信息!E:M,9,FALSE)</f>
        <v>#N/A</v>
      </c>
    </row>
    <row r="324" s="15" customFormat="1" hidden="1" spans="2:17">
      <c r="B324" s="29" t="s">
        <v>80</v>
      </c>
      <c r="C324" s="57">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6" t="e">
        <f>VLOOKUP(J324,辅助信息!H:I,2,FALSE)</f>
        <v>#N/A</v>
      </c>
      <c r="L324" s="65"/>
      <c r="M324" s="78">
        <v>45703</v>
      </c>
      <c r="N324" s="78"/>
      <c r="O324" s="49">
        <f ca="1" t="shared" si="0"/>
        <v>0</v>
      </c>
      <c r="P324" s="49">
        <f ca="1" t="shared" si="1"/>
        <v>150</v>
      </c>
      <c r="Q324" s="15" t="e">
        <f>VLOOKUP(B324,辅助信息!E:M,9,FALSE)</f>
        <v>#N/A</v>
      </c>
    </row>
    <row r="325" s="15" customFormat="1" hidden="1" spans="2:17">
      <c r="B325" s="29" t="s">
        <v>80</v>
      </c>
      <c r="C325" s="57">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6" t="e">
        <f>VLOOKUP(J325,辅助信息!H:I,2,FALSE)</f>
        <v>#N/A</v>
      </c>
      <c r="L325" s="65"/>
      <c r="M325" s="78">
        <v>45703</v>
      </c>
      <c r="N325" s="78"/>
      <c r="O325" s="49">
        <f ca="1" t="shared" si="0"/>
        <v>0</v>
      </c>
      <c r="P325" s="49">
        <f ca="1" t="shared" si="1"/>
        <v>150</v>
      </c>
      <c r="Q325" s="15" t="e">
        <f>VLOOKUP(B325,辅助信息!E:M,9,FALSE)</f>
        <v>#N/A</v>
      </c>
    </row>
    <row r="326" s="15" customFormat="1" hidden="1" spans="2:17">
      <c r="B326" s="29" t="s">
        <v>80</v>
      </c>
      <c r="C326" s="57">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6" t="e">
        <f>VLOOKUP(J326,辅助信息!H:I,2,FALSE)</f>
        <v>#N/A</v>
      </c>
      <c r="L326" s="65"/>
      <c r="M326" s="78">
        <v>45703</v>
      </c>
      <c r="N326" s="78"/>
      <c r="O326" s="49">
        <f ca="1" t="shared" si="0"/>
        <v>0</v>
      </c>
      <c r="P326" s="49">
        <f ca="1" t="shared" si="1"/>
        <v>150</v>
      </c>
      <c r="Q326" s="15" t="e">
        <f>VLOOKUP(B326,辅助信息!E:M,9,FALSE)</f>
        <v>#N/A</v>
      </c>
    </row>
    <row r="327" s="15" customFormat="1" hidden="1" spans="2:17">
      <c r="B327" s="29" t="s">
        <v>80</v>
      </c>
      <c r="C327" s="57">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6" t="e">
        <f>VLOOKUP(J327,辅助信息!H:I,2,FALSE)</f>
        <v>#N/A</v>
      </c>
      <c r="L327" s="63"/>
      <c r="M327" s="78">
        <v>45703</v>
      </c>
      <c r="N327" s="78"/>
      <c r="O327" s="49">
        <f ca="1" t="shared" si="0"/>
        <v>0</v>
      </c>
      <c r="P327" s="49">
        <f ca="1" t="shared" si="1"/>
        <v>150</v>
      </c>
      <c r="Q327" s="15" t="e">
        <f>VLOOKUP(B327,辅助信息!E:M,9,FALSE)</f>
        <v>#N/A</v>
      </c>
    </row>
    <row r="328" s="15" customFormat="1" hidden="1" spans="2:17">
      <c r="B328" s="29" t="s">
        <v>73</v>
      </c>
      <c r="C328" s="57">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6">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78">
        <v>45703</v>
      </c>
      <c r="N328" s="78"/>
      <c r="O328" s="49">
        <f ca="1" t="shared" si="0"/>
        <v>0</v>
      </c>
      <c r="P328" s="49">
        <f ca="1" t="shared" si="1"/>
        <v>150</v>
      </c>
      <c r="Q328" s="15" t="str">
        <f>VLOOKUP(B328,辅助信息!E:M,9,FALSE)</f>
        <v>ZTWM-CDGS-XS-2024-0248-五冶钢构-南充市医学院项目</v>
      </c>
    </row>
    <row r="329" s="15" customFormat="1" hidden="1" spans="2:17">
      <c r="B329" s="29" t="s">
        <v>73</v>
      </c>
      <c r="C329" s="57">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6">
        <f>VLOOKUP(J329,辅助信息!H:I,2,FALSE)</f>
        <v>18349955455</v>
      </c>
      <c r="L329" s="65"/>
      <c r="M329" s="78">
        <v>45703</v>
      </c>
      <c r="N329" s="78"/>
      <c r="O329" s="49">
        <f ca="1" t="shared" si="0"/>
        <v>0</v>
      </c>
      <c r="P329" s="49">
        <f ca="1" t="shared" si="1"/>
        <v>150</v>
      </c>
      <c r="Q329" s="15" t="str">
        <f>VLOOKUP(B329,辅助信息!E:M,9,FALSE)</f>
        <v>ZTWM-CDGS-XS-2024-0248-五冶钢构-南充市医学院项目</v>
      </c>
    </row>
    <row r="330" s="15" customFormat="1" hidden="1" spans="2:17">
      <c r="B330" s="29" t="s">
        <v>73</v>
      </c>
      <c r="C330" s="57">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6">
        <f>VLOOKUP(J330,辅助信息!H:I,2,FALSE)</f>
        <v>18349955455</v>
      </c>
      <c r="L330" s="65"/>
      <c r="M330" s="78">
        <v>45703</v>
      </c>
      <c r="N330" s="78"/>
      <c r="O330" s="49">
        <f ca="1" t="shared" si="0"/>
        <v>0</v>
      </c>
      <c r="P330" s="49">
        <f ca="1" t="shared" si="1"/>
        <v>150</v>
      </c>
      <c r="Q330" s="15" t="str">
        <f>VLOOKUP(B330,辅助信息!E:M,9,FALSE)</f>
        <v>ZTWM-CDGS-XS-2024-0248-五冶钢构-南充市医学院项目</v>
      </c>
    </row>
    <row r="331" s="15" customFormat="1" hidden="1" spans="2:17">
      <c r="B331" s="29" t="s">
        <v>73</v>
      </c>
      <c r="C331" s="57">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6">
        <f>VLOOKUP(J331,辅助信息!H:I,2,FALSE)</f>
        <v>18349955455</v>
      </c>
      <c r="L331" s="63"/>
      <c r="M331" s="78">
        <v>45703</v>
      </c>
      <c r="N331" s="78"/>
      <c r="O331" s="49">
        <f ca="1" t="shared" si="0"/>
        <v>0</v>
      </c>
      <c r="P331" s="49">
        <f ca="1" t="shared" si="1"/>
        <v>150</v>
      </c>
      <c r="Q331" s="15" t="str">
        <f>VLOOKUP(B331,辅助信息!E:M,9,FALSE)</f>
        <v>ZTWM-CDGS-XS-2024-0248-五冶钢构-南充市医学院项目</v>
      </c>
    </row>
    <row r="332" s="15" customFormat="1" hidden="1" spans="2:17">
      <c r="B332" s="29" t="s">
        <v>44</v>
      </c>
      <c r="C332" s="57">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6">
        <f>VLOOKUP(J332,辅助信息!H:I,2,FALSE)</f>
        <v>18384145895</v>
      </c>
      <c r="L332" s="32" t="str">
        <f>VLOOKUP(B332,辅助信息!E:J,6,FALSE)</f>
        <v>对方卸车</v>
      </c>
      <c r="M332" s="78">
        <v>45702</v>
      </c>
      <c r="N332" s="78"/>
      <c r="O332" s="49">
        <f ca="1" t="shared" si="0"/>
        <v>0</v>
      </c>
      <c r="P332" s="49">
        <f ca="1" t="shared" si="1"/>
        <v>151</v>
      </c>
      <c r="Q332" s="15" t="str">
        <f>VLOOKUP(B332,辅助信息!E:M,9,FALSE)</f>
        <v>ZTWM-CDGS-XS-2024-0189-华西集采-酒城南项目</v>
      </c>
    </row>
    <row r="333" s="15" customFormat="1" hidden="1" spans="2:17">
      <c r="B333" s="29" t="s">
        <v>44</v>
      </c>
      <c r="C333" s="57">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6">
        <f>VLOOKUP(J333,辅助信息!H:I,2,FALSE)</f>
        <v>18384145895</v>
      </c>
      <c r="L333" s="65"/>
      <c r="M333" s="78">
        <v>45702</v>
      </c>
      <c r="N333" s="78"/>
      <c r="O333" s="49">
        <f ca="1" t="shared" si="0"/>
        <v>0</v>
      </c>
      <c r="P333" s="49">
        <f ca="1" t="shared" si="1"/>
        <v>151</v>
      </c>
      <c r="Q333" s="15" t="str">
        <f>VLOOKUP(B333,辅助信息!E:M,9,FALSE)</f>
        <v>ZTWM-CDGS-XS-2024-0189-华西集采-酒城南项目</v>
      </c>
    </row>
    <row r="334" s="15" customFormat="1" hidden="1" spans="2:17">
      <c r="B334" s="29" t="s">
        <v>44</v>
      </c>
      <c r="C334" s="57">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6">
        <f>VLOOKUP(J334,辅助信息!H:I,2,FALSE)</f>
        <v>18384145895</v>
      </c>
      <c r="L334" s="65"/>
      <c r="M334" s="78">
        <v>45702</v>
      </c>
      <c r="N334" s="78"/>
      <c r="O334" s="49">
        <f ca="1" t="shared" si="0"/>
        <v>0</v>
      </c>
      <c r="P334" s="49">
        <f ca="1" t="shared" si="1"/>
        <v>151</v>
      </c>
      <c r="Q334" s="15" t="str">
        <f>VLOOKUP(B334,辅助信息!E:M,9,FALSE)</f>
        <v>ZTWM-CDGS-XS-2024-0189-华西集采-酒城南项目</v>
      </c>
    </row>
    <row r="335" s="15" customFormat="1" hidden="1" spans="2:17">
      <c r="B335" s="29" t="s">
        <v>44</v>
      </c>
      <c r="C335" s="57">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6">
        <f>VLOOKUP(J335,辅助信息!H:I,2,FALSE)</f>
        <v>18384145895</v>
      </c>
      <c r="L335" s="63"/>
      <c r="M335" s="78">
        <v>45702</v>
      </c>
      <c r="N335" s="78"/>
      <c r="O335" s="49">
        <f ca="1" t="shared" si="0"/>
        <v>0</v>
      </c>
      <c r="P335" s="49">
        <f ca="1" t="shared" si="1"/>
        <v>151</v>
      </c>
      <c r="Q335" s="15" t="str">
        <f>VLOOKUP(B335,辅助信息!E:M,9,FALSE)</f>
        <v>ZTWM-CDGS-XS-2024-0189-华西集采-酒城南项目</v>
      </c>
    </row>
    <row r="336" s="15" customFormat="1" hidden="1" spans="2:17">
      <c r="B336" s="29" t="s">
        <v>80</v>
      </c>
      <c r="C336" s="57">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78">
        <v>45703</v>
      </c>
      <c r="N336" s="78"/>
      <c r="O336" s="49">
        <f ca="1" t="shared" si="0"/>
        <v>0</v>
      </c>
      <c r="P336" s="49">
        <f ca="1" t="shared" si="1"/>
        <v>150</v>
      </c>
      <c r="Q336" s="15" t="e">
        <f>VLOOKUP(B336,辅助信息!E:M,9,FALSE)</f>
        <v>#N/A</v>
      </c>
    </row>
    <row r="337" s="15" customFormat="1" hidden="1" spans="2:17">
      <c r="B337" s="29" t="s">
        <v>80</v>
      </c>
      <c r="C337" s="57">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5"/>
      <c r="M337" s="78">
        <v>45703</v>
      </c>
      <c r="N337" s="78"/>
      <c r="O337" s="49">
        <f ca="1" t="shared" si="0"/>
        <v>0</v>
      </c>
      <c r="P337" s="49">
        <f ca="1" t="shared" si="1"/>
        <v>150</v>
      </c>
      <c r="Q337" s="15" t="e">
        <f>VLOOKUP(B337,辅助信息!E:M,9,FALSE)</f>
        <v>#N/A</v>
      </c>
    </row>
    <row r="338" s="15" customFormat="1" hidden="1" spans="2:17">
      <c r="B338" s="29" t="s">
        <v>80</v>
      </c>
      <c r="C338" s="57">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3"/>
      <c r="M338" s="78">
        <v>45703</v>
      </c>
      <c r="N338" s="78"/>
      <c r="O338" s="49">
        <f ca="1" t="shared" si="0"/>
        <v>0</v>
      </c>
      <c r="P338" s="49">
        <f ca="1" t="shared" si="1"/>
        <v>150</v>
      </c>
      <c r="Q338" s="15" t="e">
        <f>VLOOKUP(B338,辅助信息!E:M,9,FALSE)</f>
        <v>#N/A</v>
      </c>
    </row>
    <row r="339" s="15" customFormat="1" hidden="1" spans="2:17">
      <c r="B339" s="29" t="s">
        <v>73</v>
      </c>
      <c r="C339" s="57">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78">
        <v>45703</v>
      </c>
      <c r="N339" s="78"/>
      <c r="O339" s="49">
        <f ca="1" t="shared" si="0"/>
        <v>0</v>
      </c>
      <c r="P339" s="49">
        <f ca="1" t="shared" si="1"/>
        <v>150</v>
      </c>
      <c r="Q339" s="15" t="str">
        <f>VLOOKUP(B339,辅助信息!E:M,9,FALSE)</f>
        <v>ZTWM-CDGS-XS-2024-0248-五冶钢构-南充市医学院项目</v>
      </c>
    </row>
    <row r="340" s="15" customFormat="1" hidden="1" spans="2:17">
      <c r="B340" s="29" t="s">
        <v>73</v>
      </c>
      <c r="C340" s="57">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5"/>
      <c r="M340" s="78">
        <v>45703</v>
      </c>
      <c r="N340" s="78"/>
      <c r="O340" s="49">
        <f ca="1" t="shared" si="0"/>
        <v>0</v>
      </c>
      <c r="P340" s="49">
        <f ca="1" t="shared" si="1"/>
        <v>150</v>
      </c>
      <c r="Q340" s="15" t="str">
        <f>VLOOKUP(B340,辅助信息!E:M,9,FALSE)</f>
        <v>ZTWM-CDGS-XS-2024-0248-五冶钢构-南充市医学院项目</v>
      </c>
    </row>
    <row r="341" s="15" customFormat="1" hidden="1" spans="2:17">
      <c r="B341" s="29" t="s">
        <v>73</v>
      </c>
      <c r="C341" s="57">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3"/>
      <c r="M341" s="78">
        <v>45703</v>
      </c>
      <c r="N341" s="78"/>
      <c r="O341" s="49">
        <f ca="1" t="shared" si="0"/>
        <v>0</v>
      </c>
      <c r="P341" s="49">
        <f ca="1" t="shared" si="1"/>
        <v>150</v>
      </c>
      <c r="Q341" s="15" t="str">
        <f>VLOOKUP(B341,辅助信息!E:M,9,FALSE)</f>
        <v>ZTWM-CDGS-XS-2024-0248-五冶钢构-南充市医学院项目</v>
      </c>
    </row>
    <row r="342" s="15" customFormat="1" hidden="1" spans="2:17">
      <c r="B342" s="29" t="s">
        <v>44</v>
      </c>
      <c r="C342" s="57">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78">
        <v>45702</v>
      </c>
      <c r="N342" s="78"/>
      <c r="O342" s="49">
        <f ca="1" t="shared" si="0"/>
        <v>0</v>
      </c>
      <c r="P342" s="49">
        <f ca="1" t="shared" si="1"/>
        <v>151</v>
      </c>
      <c r="Q342" s="15" t="str">
        <f>VLOOKUP(B342,辅助信息!E:M,9,FALSE)</f>
        <v>ZTWM-CDGS-XS-2024-0189-华西集采-酒城南项目</v>
      </c>
    </row>
    <row r="343" s="15" customFormat="1" hidden="1" spans="2:17">
      <c r="B343" s="29" t="s">
        <v>44</v>
      </c>
      <c r="C343" s="57">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5"/>
      <c r="M343" s="78">
        <v>45702</v>
      </c>
      <c r="N343" s="78"/>
      <c r="O343" s="49">
        <f ca="1" t="shared" si="0"/>
        <v>0</v>
      </c>
      <c r="P343" s="49">
        <f ca="1" t="shared" si="1"/>
        <v>151</v>
      </c>
      <c r="Q343" s="15" t="str">
        <f>VLOOKUP(B343,辅助信息!E:M,9,FALSE)</f>
        <v>ZTWM-CDGS-XS-2024-0189-华西集采-酒城南项目</v>
      </c>
    </row>
    <row r="344" s="15" customFormat="1" hidden="1" spans="2:17">
      <c r="B344" s="29" t="s">
        <v>44</v>
      </c>
      <c r="C344" s="57">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5"/>
      <c r="M344" s="78">
        <v>45702</v>
      </c>
      <c r="N344" s="78"/>
      <c r="O344" s="49">
        <f ca="1" t="shared" si="0"/>
        <v>0</v>
      </c>
      <c r="P344" s="49">
        <f ca="1" t="shared" si="1"/>
        <v>151</v>
      </c>
      <c r="Q344" s="15" t="str">
        <f>VLOOKUP(B344,辅助信息!E:M,9,FALSE)</f>
        <v>ZTWM-CDGS-XS-2024-0189-华西集采-酒城南项目</v>
      </c>
    </row>
    <row r="345" s="15" customFormat="1" hidden="1" spans="2:17">
      <c r="B345" s="29" t="s">
        <v>44</v>
      </c>
      <c r="C345" s="57">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3"/>
      <c r="M345" s="78">
        <v>45702</v>
      </c>
      <c r="N345" s="78"/>
      <c r="O345" s="49">
        <f ca="1" t="shared" si="0"/>
        <v>0</v>
      </c>
      <c r="P345" s="49">
        <f ca="1" t="shared" si="1"/>
        <v>151</v>
      </c>
      <c r="Q345" s="15" t="str">
        <f>VLOOKUP(B345,辅助信息!E:M,9,FALSE)</f>
        <v>ZTWM-CDGS-XS-2024-0189-华西集采-酒城南项目</v>
      </c>
    </row>
    <row r="346" ht="36" hidden="1" customHeight="1" spans="2:18">
      <c r="B346" s="29" t="s">
        <v>81</v>
      </c>
      <c r="C346" s="57">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0" t="str">
        <f>VLOOKUP(B346,辅助信息!E:J,6,FALSE)</f>
        <v>现场禁止使用氢能源挂车！优先威钢发货,我方卸车,新老国标钢厂不加价可直发，因陕钢多次出现磅差，项目拒绝使用</v>
      </c>
      <c r="M346" s="78">
        <v>45701</v>
      </c>
      <c r="N346" s="78"/>
      <c r="O346" s="49">
        <f ca="1" t="shared" si="0"/>
        <v>0</v>
      </c>
      <c r="P346" s="49">
        <f ca="1" t="shared" si="1"/>
        <v>152</v>
      </c>
      <c r="Q346" s="15" t="str">
        <f>VLOOKUP(B346,辅助信息!E:M,9,FALSE)</f>
        <v>ZTWM-CDGS-XS-2024-0030-华西集采-简州大道</v>
      </c>
      <c r="R346" s="15"/>
    </row>
    <row r="347" hidden="1" spans="2:18">
      <c r="B347" s="29" t="s">
        <v>60</v>
      </c>
      <c r="C347" s="57">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78">
        <v>45702</v>
      </c>
      <c r="N347" s="45"/>
      <c r="O347" s="49">
        <f ca="1" t="shared" si="0"/>
        <v>0</v>
      </c>
      <c r="P347" s="49">
        <f ca="1" t="shared" si="1"/>
        <v>151</v>
      </c>
      <c r="Q347" s="15" t="str">
        <f>VLOOKUP(B347,辅助信息!E:M,9,FALSE)</f>
        <v>ZTWM-CDGS-XS-2024-0248-五冶钢构-南充市医学院项目</v>
      </c>
      <c r="R347" s="15"/>
    </row>
    <row r="348" hidden="1" spans="2:18">
      <c r="B348" s="29" t="s">
        <v>60</v>
      </c>
      <c r="C348" s="57">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5"/>
      <c r="M348" s="78">
        <v>45702</v>
      </c>
      <c r="N348" s="45"/>
      <c r="O348" s="49">
        <f ca="1" t="shared" si="0"/>
        <v>0</v>
      </c>
      <c r="P348" s="49">
        <f ca="1" t="shared" si="1"/>
        <v>151</v>
      </c>
      <c r="Q348" s="15" t="str">
        <f>VLOOKUP(B348,辅助信息!E:M,9,FALSE)</f>
        <v>ZTWM-CDGS-XS-2024-0248-五冶钢构-南充市医学院项目</v>
      </c>
      <c r="R348" s="15"/>
    </row>
    <row r="349" hidden="1" spans="2:18">
      <c r="B349" s="29" t="s">
        <v>60</v>
      </c>
      <c r="C349" s="57">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3"/>
      <c r="M349" s="78">
        <v>45702</v>
      </c>
      <c r="N349" s="45"/>
      <c r="O349" s="49">
        <f ca="1" t="shared" si="0"/>
        <v>0</v>
      </c>
      <c r="P349" s="49">
        <f ca="1" t="shared" si="1"/>
        <v>151</v>
      </c>
      <c r="Q349" s="15" t="str">
        <f>VLOOKUP(B349,辅助信息!E:M,9,FALSE)</f>
        <v>ZTWM-CDGS-XS-2024-0248-五冶钢构-南充市医学院项目</v>
      </c>
      <c r="R349" s="15"/>
    </row>
    <row r="350" s="15" customFormat="1" hidden="1" spans="2:17">
      <c r="B350" s="29" t="s">
        <v>80</v>
      </c>
      <c r="C350" s="57">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78">
        <v>45703</v>
      </c>
      <c r="N350" s="78"/>
      <c r="O350" s="49">
        <f ca="1" t="shared" si="0"/>
        <v>0</v>
      </c>
      <c r="P350" s="49">
        <f ca="1" t="shared" si="1"/>
        <v>150</v>
      </c>
      <c r="Q350" s="15" t="e">
        <f>VLOOKUP(B350,辅助信息!E:M,9,FALSE)</f>
        <v>#N/A</v>
      </c>
    </row>
    <row r="351" s="15" customFormat="1" hidden="1" spans="2:17">
      <c r="B351" s="29" t="s">
        <v>80</v>
      </c>
      <c r="C351" s="57">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5"/>
      <c r="M351" s="78">
        <v>45703</v>
      </c>
      <c r="N351" s="78"/>
      <c r="O351" s="49">
        <f ca="1" t="shared" si="0"/>
        <v>0</v>
      </c>
      <c r="P351" s="49">
        <f ca="1" t="shared" si="1"/>
        <v>150</v>
      </c>
      <c r="Q351" s="15" t="e">
        <f>VLOOKUP(B351,辅助信息!E:M,9,FALSE)</f>
        <v>#N/A</v>
      </c>
    </row>
    <row r="352" s="15" customFormat="1" hidden="1" spans="2:17">
      <c r="B352" s="29" t="s">
        <v>80</v>
      </c>
      <c r="C352" s="57">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3"/>
      <c r="M352" s="78">
        <v>45703</v>
      </c>
      <c r="N352" s="78"/>
      <c r="O352" s="49">
        <f ca="1" t="shared" si="0"/>
        <v>0</v>
      </c>
      <c r="P352" s="49">
        <f ca="1" t="shared" si="1"/>
        <v>150</v>
      </c>
      <c r="Q352" s="15" t="e">
        <f>VLOOKUP(B352,辅助信息!E:M,9,FALSE)</f>
        <v>#N/A</v>
      </c>
    </row>
    <row r="353" hidden="1" spans="1:18">
      <c r="A353" s="15"/>
      <c r="B353" s="29" t="s">
        <v>64</v>
      </c>
      <c r="C353" s="57">
        <v>45702</v>
      </c>
      <c r="D353" s="29" t="str">
        <f>VLOOKUP(B353,辅助信息!E:K,7,FALSE)</f>
        <v>JWDDCD2024102400111</v>
      </c>
      <c r="E353" s="29" t="str">
        <f>VLOOKUP(F353,辅助信息!A:B,2,FALSE)</f>
        <v>螺纹钢</v>
      </c>
      <c r="F353" s="29" t="s">
        <v>27</v>
      </c>
      <c r="G353" s="25">
        <v>21</v>
      </c>
      <c r="H353" s="25" t="e">
        <f>_xlfn._xlws.FILTER(#REF!,#REF!&amp;#REF!&amp;#REF!&amp;#REF!=C353&amp;F353&amp;I353&amp;J353,"未发货")</f>
        <v>#REF!</v>
      </c>
      <c r="I353" s="29" t="str">
        <f>VLOOKUP(B353,辅助信息!E:I,3,FALSE)</f>
        <v>（五冶达州国道542项目-三工区桥梁3工段）四川省达州市达川区赵固镇水文村原村委会下300米</v>
      </c>
      <c r="J353" s="29" t="str">
        <f>VLOOKUP(B353,辅助信息!E:I,4,FALSE)</f>
        <v>李代茂</v>
      </c>
      <c r="K353" s="29">
        <f>VLOOKUP(J353,辅助信息!H:I,2,FALSE)</f>
        <v>18302833536</v>
      </c>
      <c r="L353" s="81" t="str">
        <f>VLOOKUP(B356,辅助信息!E:J,6,FALSE)</f>
        <v>五冶建设送货单,送货车型9.6米,装货前联系收货人核实到场规格,没提前告知进场规格现场不给予接收</v>
      </c>
      <c r="M353" s="78">
        <v>45704</v>
      </c>
      <c r="N353" s="45"/>
      <c r="O353" s="49">
        <f ca="1" t="shared" si="0"/>
        <v>0</v>
      </c>
      <c r="P353" s="49">
        <f ca="1" t="shared" si="1"/>
        <v>149</v>
      </c>
      <c r="Q353" s="15" t="str">
        <f>VLOOKUP(B353,辅助信息!E:M,9,FALSE)</f>
        <v>ZTWM-CDGS-XS-2024-0181-五冶天府-国道542项目（二批次）</v>
      </c>
      <c r="R353" s="15"/>
    </row>
    <row r="354" hidden="1" spans="1:18">
      <c r="A354" s="15"/>
      <c r="B354" s="29" t="s">
        <v>64</v>
      </c>
      <c r="C354" s="57">
        <v>45702</v>
      </c>
      <c r="D354" s="29" t="str">
        <f>VLOOKUP(B354,辅助信息!E:K,7,FALSE)</f>
        <v>JWDDCD2024102400111</v>
      </c>
      <c r="E354" s="29" t="str">
        <f>VLOOKUP(F354,辅助信息!A:B,2,FALSE)</f>
        <v>螺纹钢</v>
      </c>
      <c r="F354" s="29" t="s">
        <v>32</v>
      </c>
      <c r="G354" s="25">
        <v>21</v>
      </c>
      <c r="H354" s="25" t="e">
        <f>_xlfn._xlws.FILTER(#REF!,#REF!&amp;#REF!&amp;#REF!&amp;#REF!=C354&amp;F354&amp;I354&amp;J354,"未发货")</f>
        <v>#REF!</v>
      </c>
      <c r="I354" s="29" t="str">
        <f>VLOOKUP(B354,辅助信息!E:I,3,FALSE)</f>
        <v>（五冶达州国道542项目-三工区桥梁3工段）四川省达州市达川区赵固镇水文村原村委会下300米</v>
      </c>
      <c r="J354" s="29" t="str">
        <f>VLOOKUP(B354,辅助信息!E:I,4,FALSE)</f>
        <v>李代茂</v>
      </c>
      <c r="K354" s="29">
        <f>VLOOKUP(J354,辅助信息!H:I,2,FALSE)</f>
        <v>18302833536</v>
      </c>
      <c r="L354" s="65"/>
      <c r="M354" s="78">
        <v>45704</v>
      </c>
      <c r="N354" s="45"/>
      <c r="O354" s="49">
        <f ca="1" t="shared" si="0"/>
        <v>0</v>
      </c>
      <c r="P354" s="49">
        <f ca="1" t="shared" si="1"/>
        <v>149</v>
      </c>
      <c r="Q354" s="15" t="str">
        <f>VLOOKUP(B354,辅助信息!E:M,9,FALSE)</f>
        <v>ZTWM-CDGS-XS-2024-0181-五冶天府-国道542项目（二批次）</v>
      </c>
      <c r="R354" s="15"/>
    </row>
    <row r="355" hidden="1" spans="1:18">
      <c r="A355" s="15"/>
      <c r="B355" s="29" t="s">
        <v>64</v>
      </c>
      <c r="C355" s="57">
        <v>45702</v>
      </c>
      <c r="D355" s="29" t="str">
        <f>VLOOKUP(B355,辅助信息!E:K,7,FALSE)</f>
        <v>JWDDCD2024102400111</v>
      </c>
      <c r="E355" s="29" t="str">
        <f>VLOOKUP(F355,辅助信息!A:B,2,FALSE)</f>
        <v>螺纹钢</v>
      </c>
      <c r="F355" s="29" t="s">
        <v>18</v>
      </c>
      <c r="G355" s="25">
        <v>21</v>
      </c>
      <c r="H355" s="25" t="e">
        <f>_xlfn._xlws.FILTER(#REF!,#REF!&amp;#REF!&amp;#REF!&amp;#REF!=C355&amp;F355&amp;I355&amp;J355,"未发货")</f>
        <v>#REF!</v>
      </c>
      <c r="I355" s="29" t="str">
        <f>VLOOKUP(B355,辅助信息!E:I,3,FALSE)</f>
        <v>（五冶达州国道542项目-三工区桥梁3工段）四川省达州市达川区赵固镇水文村原村委会下300米</v>
      </c>
      <c r="J355" s="29" t="str">
        <f>VLOOKUP(B355,辅助信息!E:I,4,FALSE)</f>
        <v>李代茂</v>
      </c>
      <c r="K355" s="29">
        <f>VLOOKUP(J355,辅助信息!H:I,2,FALSE)</f>
        <v>18302833536</v>
      </c>
      <c r="L355" s="65"/>
      <c r="M355" s="78">
        <v>45704</v>
      </c>
      <c r="N355" s="45"/>
      <c r="O355" s="49">
        <f ca="1" t="shared" si="0"/>
        <v>0</v>
      </c>
      <c r="P355" s="49">
        <f ca="1" t="shared" si="1"/>
        <v>149</v>
      </c>
      <c r="Q355" s="15" t="str">
        <f>VLOOKUP(B355,辅助信息!E:M,9,FALSE)</f>
        <v>ZTWM-CDGS-XS-2024-0181-五冶天府-国道542项目（二批次）</v>
      </c>
      <c r="R355" s="15"/>
    </row>
    <row r="356" hidden="1" spans="2:18">
      <c r="B356" s="29" t="s">
        <v>64</v>
      </c>
      <c r="C356" s="57">
        <v>45702</v>
      </c>
      <c r="D356" s="29" t="str">
        <f>VLOOKUP(B356,辅助信息!E:K,7,FALSE)</f>
        <v>JWDDCD2024102400111</v>
      </c>
      <c r="E356" s="29" t="str">
        <f>VLOOKUP(F356,辅助信息!A:B,2,FALSE)</f>
        <v>螺纹钢</v>
      </c>
      <c r="F356" s="29" t="s">
        <v>65</v>
      </c>
      <c r="G356" s="25">
        <v>42</v>
      </c>
      <c r="H356" s="25" t="e">
        <f>_xlfn._xlws.FILTER(#REF!,#REF!&amp;#REF!&amp;#REF!&amp;#REF!=C356&amp;F356&amp;I356&amp;J356,"未发货")</f>
        <v>#REF!</v>
      </c>
      <c r="I356" s="29" t="str">
        <f>VLOOKUP(B356,辅助信息!E:I,3,FALSE)</f>
        <v>（五冶达州国道542项目-三工区桥梁3工段）四川省达州市达川区赵固镇水文村原村委会下300米</v>
      </c>
      <c r="J356" s="29" t="str">
        <f>VLOOKUP(B356,辅助信息!E:I,4,FALSE)</f>
        <v>李代茂</v>
      </c>
      <c r="K356" s="29">
        <f>VLOOKUP(J356,辅助信息!H:I,2,FALSE)</f>
        <v>18302833536</v>
      </c>
      <c r="L356" s="63"/>
      <c r="M356" s="78">
        <v>45704</v>
      </c>
      <c r="N356" s="45"/>
      <c r="O356" s="49">
        <f ca="1" t="shared" si="0"/>
        <v>0</v>
      </c>
      <c r="P356" s="49">
        <f ca="1" t="shared" si="1"/>
        <v>149</v>
      </c>
      <c r="Q356" s="15" t="str">
        <f>VLOOKUP(B356,辅助信息!E:M,9,FALSE)</f>
        <v>ZTWM-CDGS-XS-2024-0181-五冶天府-国道542项目（二批次）</v>
      </c>
      <c r="R356" s="15"/>
    </row>
    <row r="357" hidden="1" spans="2:18">
      <c r="B357" s="29" t="s">
        <v>48</v>
      </c>
      <c r="C357" s="57">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78">
        <v>45705</v>
      </c>
      <c r="N357" s="45"/>
      <c r="O357" s="49">
        <f ca="1" t="shared" si="0"/>
        <v>0</v>
      </c>
      <c r="P357" s="49">
        <f ca="1" t="shared" si="1"/>
        <v>148</v>
      </c>
      <c r="Q357" s="15" t="str">
        <f>VLOOKUP(B357,辅助信息!E:M,9,FALSE)</f>
        <v>ZTWM-CDGS-XS-2024-0093-华西-颐海科创农业生态谷</v>
      </c>
      <c r="R357" s="15"/>
    </row>
    <row r="358" hidden="1" spans="2:18">
      <c r="B358" s="29" t="s">
        <v>48</v>
      </c>
      <c r="C358" s="57">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5"/>
      <c r="M358" s="78">
        <v>45705</v>
      </c>
      <c r="N358" s="45"/>
      <c r="O358" s="49">
        <f ca="1" t="shared" si="0"/>
        <v>0</v>
      </c>
      <c r="P358" s="49">
        <f ca="1" t="shared" si="1"/>
        <v>148</v>
      </c>
      <c r="Q358" s="15" t="str">
        <f>VLOOKUP(B358,辅助信息!E:M,9,FALSE)</f>
        <v>ZTWM-CDGS-XS-2024-0093-华西-颐海科创农业生态谷</v>
      </c>
      <c r="R358" s="15"/>
    </row>
    <row r="359" hidden="1" spans="2:18">
      <c r="B359" s="29" t="s">
        <v>48</v>
      </c>
      <c r="C359" s="57">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5"/>
      <c r="M359" s="78">
        <v>45705</v>
      </c>
      <c r="N359" s="45"/>
      <c r="O359" s="49">
        <f ca="1" t="shared" si="0"/>
        <v>0</v>
      </c>
      <c r="P359" s="49">
        <f ca="1" t="shared" si="1"/>
        <v>148</v>
      </c>
      <c r="Q359" s="15" t="str">
        <f>VLOOKUP(B359,辅助信息!E:M,9,FALSE)</f>
        <v>ZTWM-CDGS-XS-2024-0093-华西-颐海科创农业生态谷</v>
      </c>
      <c r="R359" s="15"/>
    </row>
    <row r="360" hidden="1" spans="2:18">
      <c r="B360" s="29" t="s">
        <v>48</v>
      </c>
      <c r="C360" s="57">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5"/>
      <c r="M360" s="78">
        <v>45705</v>
      </c>
      <c r="N360" s="45"/>
      <c r="O360" s="49">
        <f ca="1" t="shared" si="0"/>
        <v>0</v>
      </c>
      <c r="P360" s="49">
        <f ca="1" t="shared" si="1"/>
        <v>148</v>
      </c>
      <c r="Q360" s="15" t="str">
        <f>VLOOKUP(B360,辅助信息!E:M,9,FALSE)</f>
        <v>ZTWM-CDGS-XS-2024-0093-华西-颐海科创农业生态谷</v>
      </c>
      <c r="R360" s="15"/>
    </row>
    <row r="361" hidden="1" spans="2:18">
      <c r="B361" s="29" t="s">
        <v>48</v>
      </c>
      <c r="C361" s="57">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3"/>
      <c r="M361" s="78">
        <v>45705</v>
      </c>
      <c r="N361" s="45"/>
      <c r="O361" s="49">
        <f ca="1" t="shared" si="0"/>
        <v>0</v>
      </c>
      <c r="P361" s="49">
        <f ca="1" t="shared" si="1"/>
        <v>148</v>
      </c>
      <c r="Q361" s="15" t="str">
        <f>VLOOKUP(B361,辅助信息!E:M,9,FALSE)</f>
        <v>ZTWM-CDGS-XS-2024-0093-华西-颐海科创农业生态谷</v>
      </c>
      <c r="R361" s="15"/>
    </row>
    <row r="362" hidden="1" spans="2:18">
      <c r="B362" s="29" t="s">
        <v>29</v>
      </c>
      <c r="C362" s="57">
        <v>45702</v>
      </c>
      <c r="D362" s="29" t="str">
        <f>VLOOKUP(B362,辅助信息!E:K,7,FALSE)</f>
        <v>JWDDCD2024102400111</v>
      </c>
      <c r="E362" s="29" t="str">
        <f>VLOOKUP(F362,辅助信息!A:B,2,FALSE)</f>
        <v>螺纹钢</v>
      </c>
      <c r="F362" s="29" t="s">
        <v>27</v>
      </c>
      <c r="G362" s="25">
        <v>15</v>
      </c>
      <c r="H362" s="25" t="e">
        <f>_xlfn._xlws.FILTER(#REF!,#REF!&amp;#REF!&amp;#REF!&amp;#REF!=C362&amp;F362&amp;I362&amp;J362,"未发货")</f>
        <v>#REF!</v>
      </c>
      <c r="I362" s="29" t="str">
        <f>VLOOKUP(B362,辅助信息!E:I,3,FALSE)</f>
        <v>（五冶达州国道542项目-二工区黄家湾隧道工段）四川省达州市达川区赵固镇黄家坡</v>
      </c>
      <c r="J362" s="29" t="str">
        <f>VLOOKUP(B362,辅助信息!E:I,4,FALSE)</f>
        <v>罗永方</v>
      </c>
      <c r="K362" s="29">
        <f>VLOOKUP(J362,辅助信息!H:I,2,FALSE)</f>
        <v>13551450899</v>
      </c>
      <c r="L362" s="32" t="str">
        <f>VLOOKUP(B362,辅助信息!E:J,6,FALSE)</f>
        <v>五冶建设送货单,4份材质书,送货车型9.6米,装货前联系收货人核实到场规格,没提前告知进场规格现场不给予接收</v>
      </c>
      <c r="M362" s="78">
        <v>45705</v>
      </c>
      <c r="N362" s="45"/>
      <c r="O362" s="49">
        <f ca="1" t="shared" si="0"/>
        <v>0</v>
      </c>
      <c r="P362" s="49">
        <f ca="1" t="shared" si="1"/>
        <v>148</v>
      </c>
      <c r="Q362" s="15" t="str">
        <f>VLOOKUP(B362,辅助信息!E:M,9,FALSE)</f>
        <v>ZTWM-CDGS-XS-2024-0181-五冶天府-国道542项目（二批次）</v>
      </c>
      <c r="R362" s="15"/>
    </row>
    <row r="363" hidden="1" spans="1:18">
      <c r="A363" s="79">
        <v>15</v>
      </c>
      <c r="B363" s="29" t="s">
        <v>29</v>
      </c>
      <c r="C363" s="57">
        <v>45702</v>
      </c>
      <c r="D363" s="29" t="str">
        <f>VLOOKUP(B363,辅助信息!E:K,7,FALSE)</f>
        <v>JWDDCD2024102400111</v>
      </c>
      <c r="E363" s="29" t="str">
        <f>VLOOKUP(F363,辅助信息!A:B,2,FALSE)</f>
        <v>螺纹钢</v>
      </c>
      <c r="F363" s="29" t="s">
        <v>32</v>
      </c>
      <c r="G363" s="25">
        <v>20</v>
      </c>
      <c r="H363" s="25" t="e">
        <f>_xlfn._xlws.FILTER(#REF!,#REF!&amp;#REF!&amp;#REF!&amp;#REF!=C363&amp;F363&amp;I363&amp;J363,"未发货")</f>
        <v>#REF!</v>
      </c>
      <c r="I363" s="29" t="str">
        <f>VLOOKUP(B363,辅助信息!E:I,3,FALSE)</f>
        <v>（五冶达州国道542项目-二工区黄家湾隧道工段）四川省达州市达川区赵固镇黄家坡</v>
      </c>
      <c r="J363" s="29" t="str">
        <f>VLOOKUP(B363,辅助信息!E:I,4,FALSE)</f>
        <v>罗永方</v>
      </c>
      <c r="K363" s="29">
        <f>VLOOKUP(J363,辅助信息!H:I,2,FALSE)</f>
        <v>13551450899</v>
      </c>
      <c r="L363" s="65"/>
      <c r="M363" s="78">
        <v>45705</v>
      </c>
      <c r="N363" s="45"/>
      <c r="O363" s="49">
        <f ca="1" t="shared" si="0"/>
        <v>0</v>
      </c>
      <c r="P363" s="49">
        <f ca="1" t="shared" si="1"/>
        <v>148</v>
      </c>
      <c r="Q363" s="15" t="str">
        <f>VLOOKUP(B363,辅助信息!E:M,9,FALSE)</f>
        <v>ZTWM-CDGS-XS-2024-0181-五冶天府-国道542项目（二批次）</v>
      </c>
      <c r="R363" s="15"/>
    </row>
    <row r="364" hidden="1" spans="2:18">
      <c r="B364" s="29" t="s">
        <v>29</v>
      </c>
      <c r="C364" s="57">
        <v>45702</v>
      </c>
      <c r="D364" s="29" t="str">
        <f>VLOOKUP(B364,辅助信息!E:K,7,FALSE)</f>
        <v>JWDDCD2024102400111</v>
      </c>
      <c r="E364" s="29" t="str">
        <f>VLOOKUP(F364,辅助信息!A:B,2,FALSE)</f>
        <v>螺纹钢</v>
      </c>
      <c r="F364" s="29" t="s">
        <v>30</v>
      </c>
      <c r="G364" s="25">
        <v>35</v>
      </c>
      <c r="H364" s="25" t="e">
        <f>_xlfn._xlws.FILTER(#REF!,#REF!&amp;#REF!&amp;#REF!&amp;#REF!=C364&amp;F364&amp;I364&amp;J364,"未发货")</f>
        <v>#REF!</v>
      </c>
      <c r="I364" s="29" t="str">
        <f>VLOOKUP(B364,辅助信息!E:I,3,FALSE)</f>
        <v>（五冶达州国道542项目-二工区黄家湾隧道工段）四川省达州市达川区赵固镇黄家坡</v>
      </c>
      <c r="J364" s="29" t="str">
        <f>VLOOKUP(B364,辅助信息!E:I,4,FALSE)</f>
        <v>罗永方</v>
      </c>
      <c r="K364" s="29">
        <f>VLOOKUP(J364,辅助信息!H:I,2,FALSE)</f>
        <v>13551450899</v>
      </c>
      <c r="L364" s="63"/>
      <c r="M364" s="78">
        <v>45705</v>
      </c>
      <c r="N364" s="45"/>
      <c r="O364" s="49">
        <f ca="1" t="shared" si="0"/>
        <v>0</v>
      </c>
      <c r="P364" s="49">
        <f ca="1" t="shared" si="1"/>
        <v>148</v>
      </c>
      <c r="Q364" s="15" t="str">
        <f>VLOOKUP(B364,辅助信息!E:M,9,FALSE)</f>
        <v>ZTWM-CDGS-XS-2024-0181-五冶天府-国道542项目（二批次）</v>
      </c>
      <c r="R364" s="15"/>
    </row>
    <row r="365" hidden="1" spans="2:18">
      <c r="B365" s="29" t="s">
        <v>78</v>
      </c>
      <c r="C365" s="57">
        <v>45702</v>
      </c>
      <c r="D365" s="29" t="str">
        <f>VLOOKUP(B365,辅助信息!E:K,7,FALSE)</f>
        <v>JWDDCD2024102400111</v>
      </c>
      <c r="E365" s="29" t="str">
        <f>VLOOKUP(F365,辅助信息!A:B,2,FALSE)</f>
        <v>螺纹钢</v>
      </c>
      <c r="F365" s="29" t="s">
        <v>33</v>
      </c>
      <c r="G365" s="25">
        <v>55</v>
      </c>
      <c r="H365" s="25" t="e">
        <f>_xlfn._xlws.FILTER(#REF!,#REF!&amp;#REF!&amp;#REF!&amp;#REF!=C365&amp;F365&amp;I365&amp;J365,"未发货")</f>
        <v>#REF!</v>
      </c>
      <c r="I365" s="29" t="str">
        <f>VLOOKUP(B365,辅助信息!E:I,3,FALSE)</f>
        <v>（五冶达州国道542项目-二工区巴河特大桥工段-4号墩）达州市达川区桥湾镇陈余村</v>
      </c>
      <c r="J365" s="29" t="str">
        <f>VLOOKUP(B365,辅助信息!E:I,4,FALSE)</f>
        <v>谭福中</v>
      </c>
      <c r="K365" s="29">
        <f>VLOOKUP(J365,辅助信息!H:I,2,FALSE)</f>
        <v>15828538619</v>
      </c>
      <c r="L365" s="32" t="str">
        <f>VLOOKUP(B365,辅助信息!E:J,6,FALSE)</f>
        <v>五冶建设送货单,4份材质书,送货车型9.6米,装货前联系收货人核实到场规格,没提前告知进场规格现场不给予接收</v>
      </c>
      <c r="M365" s="78">
        <v>45705</v>
      </c>
      <c r="N365" s="45"/>
      <c r="O365" s="49">
        <f ca="1" t="shared" si="0"/>
        <v>0</v>
      </c>
      <c r="P365" s="49">
        <f ca="1" t="shared" si="1"/>
        <v>148</v>
      </c>
      <c r="Q365" s="15" t="str">
        <f>VLOOKUP(B365,辅助信息!E:M,9,FALSE)</f>
        <v>ZTWM-CDGS-XS-2024-0181-五冶天府-国道542项目（二批次）</v>
      </c>
      <c r="R365" s="15"/>
    </row>
    <row r="366" hidden="1" spans="2:18">
      <c r="B366" s="29" t="s">
        <v>78</v>
      </c>
      <c r="C366" s="57">
        <v>45702</v>
      </c>
      <c r="D366" s="29" t="str">
        <f>VLOOKUP(B366,辅助信息!E:K,7,FALSE)</f>
        <v>JWDDCD2024102400111</v>
      </c>
      <c r="E366" s="29" t="str">
        <f>VLOOKUP(F366,辅助信息!A:B,2,FALSE)</f>
        <v>螺纹钢</v>
      </c>
      <c r="F366" s="29" t="s">
        <v>28</v>
      </c>
      <c r="G366" s="25">
        <v>11</v>
      </c>
      <c r="H366" s="25" t="e">
        <f>_xlfn._xlws.FILTER(#REF!,#REF!&amp;#REF!&amp;#REF!&amp;#REF!=C366&amp;F366&amp;I366&amp;J366,"未发货")</f>
        <v>#REF!</v>
      </c>
      <c r="I366" s="29" t="str">
        <f>VLOOKUP(B366,辅助信息!E:I,3,FALSE)</f>
        <v>（五冶达州国道542项目-二工区巴河特大桥工段-4号墩）达州市达川区桥湾镇陈余村</v>
      </c>
      <c r="J366" s="29" t="str">
        <f>VLOOKUP(B366,辅助信息!E:I,4,FALSE)</f>
        <v>谭福中</v>
      </c>
      <c r="K366" s="29">
        <f>VLOOKUP(J366,辅助信息!H:I,2,FALSE)</f>
        <v>15828538619</v>
      </c>
      <c r="L366" s="65"/>
      <c r="M366" s="78">
        <v>45705</v>
      </c>
      <c r="N366" s="45"/>
      <c r="O366" s="49">
        <f ca="1" t="shared" si="0"/>
        <v>0</v>
      </c>
      <c r="P366" s="49">
        <f ca="1" t="shared" si="1"/>
        <v>148</v>
      </c>
      <c r="Q366" s="15" t="str">
        <f>VLOOKUP(B366,辅助信息!E:M,9,FALSE)</f>
        <v>ZTWM-CDGS-XS-2024-0181-五冶天府-国道542项目（二批次）</v>
      </c>
      <c r="R366" s="15"/>
    </row>
    <row r="367" hidden="1" spans="2:18">
      <c r="B367" s="29" t="s">
        <v>78</v>
      </c>
      <c r="C367" s="57">
        <v>45702</v>
      </c>
      <c r="D367" s="29" t="str">
        <f>VLOOKUP(B367,辅助信息!E:K,7,FALSE)</f>
        <v>JWDDCD2024102400111</v>
      </c>
      <c r="E367" s="29" t="str">
        <f>VLOOKUP(F367,辅助信息!A:B,2,FALSE)</f>
        <v>螺纹钢</v>
      </c>
      <c r="F367" s="29" t="s">
        <v>18</v>
      </c>
      <c r="G367" s="25">
        <v>3</v>
      </c>
      <c r="H367" s="25" t="e">
        <f>_xlfn._xlws.FILTER(#REF!,#REF!&amp;#REF!&amp;#REF!&amp;#REF!=C367&amp;F367&amp;I367&amp;J367,"未发货")</f>
        <v>#REF!</v>
      </c>
      <c r="I367" s="29" t="str">
        <f>VLOOKUP(B367,辅助信息!E:I,3,FALSE)</f>
        <v>（五冶达州国道542项目-二工区巴河特大桥工段-4号墩）达州市达川区桥湾镇陈余村</v>
      </c>
      <c r="J367" s="29" t="str">
        <f>VLOOKUP(B367,辅助信息!E:I,4,FALSE)</f>
        <v>谭福中</v>
      </c>
      <c r="K367" s="29">
        <f>VLOOKUP(J367,辅助信息!H:I,2,FALSE)</f>
        <v>15828538619</v>
      </c>
      <c r="L367" s="63"/>
      <c r="M367" s="78">
        <v>45705</v>
      </c>
      <c r="N367" s="45"/>
      <c r="O367" s="49">
        <f ca="1" t="shared" si="0"/>
        <v>0</v>
      </c>
      <c r="P367" s="49">
        <f ca="1" t="shared" si="1"/>
        <v>148</v>
      </c>
      <c r="Q367" s="15" t="str">
        <f>VLOOKUP(B367,辅助信息!E:M,9,FALSE)</f>
        <v>ZTWM-CDGS-XS-2024-0181-五冶天府-国道542项目（二批次）</v>
      </c>
      <c r="R367" s="15"/>
    </row>
    <row r="368" hidden="1" spans="2:18">
      <c r="B368" s="29" t="s">
        <v>69</v>
      </c>
      <c r="C368" s="57">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78">
        <v>45704</v>
      </c>
      <c r="N368" s="45"/>
      <c r="O368" s="49">
        <f ca="1" t="shared" si="0"/>
        <v>0</v>
      </c>
      <c r="P368" s="49">
        <f ca="1" t="shared" si="1"/>
        <v>149</v>
      </c>
      <c r="Q368" s="15" t="str">
        <f>VLOOKUP(B368,辅助信息!E:M,9,FALSE)</f>
        <v>ZTWM-CDGS-XS-2024-0134-商投建工达州中医药科技成果示范园项目</v>
      </c>
      <c r="R368" s="15"/>
    </row>
    <row r="369" hidden="1" spans="2:18">
      <c r="B369" s="29" t="s">
        <v>69</v>
      </c>
      <c r="C369" s="57">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5"/>
      <c r="M369" s="78">
        <v>45704</v>
      </c>
      <c r="N369" s="45"/>
      <c r="O369" s="49">
        <f ca="1" t="shared" si="0"/>
        <v>0</v>
      </c>
      <c r="P369" s="49">
        <f ca="1" t="shared" si="1"/>
        <v>149</v>
      </c>
      <c r="Q369" s="15" t="str">
        <f>VLOOKUP(B369,辅助信息!E:M,9,FALSE)</f>
        <v>ZTWM-CDGS-XS-2024-0134-商投建工达州中医药科技成果示范园项目</v>
      </c>
      <c r="R369" s="15"/>
    </row>
    <row r="370" hidden="1" spans="2:18">
      <c r="B370" s="29" t="s">
        <v>69</v>
      </c>
      <c r="C370" s="57">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5"/>
      <c r="M370" s="78">
        <v>45704</v>
      </c>
      <c r="N370" s="45"/>
      <c r="O370" s="49">
        <f ca="1" t="shared" si="0"/>
        <v>0</v>
      </c>
      <c r="P370" s="49">
        <f ca="1" t="shared" si="1"/>
        <v>149</v>
      </c>
      <c r="Q370" s="15" t="str">
        <f>VLOOKUP(B370,辅助信息!E:M,9,FALSE)</f>
        <v>ZTWM-CDGS-XS-2024-0134-商投建工达州中医药科技成果示范园项目</v>
      </c>
      <c r="R370" s="15"/>
    </row>
    <row r="371" hidden="1" spans="2:18">
      <c r="B371" s="29" t="s">
        <v>69</v>
      </c>
      <c r="C371" s="57">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5"/>
      <c r="M371" s="78">
        <v>45704</v>
      </c>
      <c r="N371" s="45"/>
      <c r="O371" s="49">
        <f ca="1" t="shared" si="0"/>
        <v>0</v>
      </c>
      <c r="P371" s="49">
        <f ca="1" t="shared" si="1"/>
        <v>149</v>
      </c>
      <c r="Q371" s="15" t="str">
        <f>VLOOKUP(B371,辅助信息!E:M,9,FALSE)</f>
        <v>ZTWM-CDGS-XS-2024-0134-商投建工达州中医药科技成果示范园项目</v>
      </c>
      <c r="R371" s="15"/>
    </row>
    <row r="372" hidden="1" spans="2:18">
      <c r="B372" s="29" t="s">
        <v>69</v>
      </c>
      <c r="C372" s="57">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5"/>
      <c r="M372" s="78">
        <v>45704</v>
      </c>
      <c r="N372" s="45"/>
      <c r="O372" s="49">
        <f ca="1" t="shared" si="0"/>
        <v>0</v>
      </c>
      <c r="P372" s="49">
        <f ca="1" t="shared" si="1"/>
        <v>149</v>
      </c>
      <c r="Q372" s="15" t="str">
        <f>VLOOKUP(B372,辅助信息!E:M,9,FALSE)</f>
        <v>ZTWM-CDGS-XS-2024-0134-商投建工达州中医药科技成果示范园项目</v>
      </c>
      <c r="R372" s="15"/>
    </row>
    <row r="373" hidden="1" spans="2:18">
      <c r="B373" s="29" t="s">
        <v>69</v>
      </c>
      <c r="C373" s="57">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5"/>
      <c r="M373" s="78">
        <v>45704</v>
      </c>
      <c r="N373" s="45"/>
      <c r="O373" s="49">
        <f ca="1" t="shared" si="0"/>
        <v>0</v>
      </c>
      <c r="P373" s="49">
        <f ca="1" t="shared" si="1"/>
        <v>149</v>
      </c>
      <c r="Q373" s="15" t="str">
        <f>VLOOKUP(B373,辅助信息!E:M,9,FALSE)</f>
        <v>ZTWM-CDGS-XS-2024-0134-商投建工达州中医药科技成果示范园项目</v>
      </c>
      <c r="R373" s="15"/>
    </row>
    <row r="374" hidden="1" spans="2:18">
      <c r="B374" s="29" t="s">
        <v>69</v>
      </c>
      <c r="C374" s="57">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5"/>
      <c r="M374" s="78">
        <v>45704</v>
      </c>
      <c r="N374" s="45"/>
      <c r="O374" s="49">
        <f ca="1" t="shared" si="0"/>
        <v>0</v>
      </c>
      <c r="P374" s="49">
        <f ca="1" t="shared" si="1"/>
        <v>149</v>
      </c>
      <c r="Q374" s="15" t="str">
        <f>VLOOKUP(B374,辅助信息!E:M,9,FALSE)</f>
        <v>ZTWM-CDGS-XS-2024-0134-商投建工达州中医药科技成果示范园项目</v>
      </c>
      <c r="R374" s="15"/>
    </row>
    <row r="375" hidden="1" spans="2:18">
      <c r="B375" s="29" t="s">
        <v>69</v>
      </c>
      <c r="C375" s="57">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5"/>
      <c r="M375" s="78">
        <v>45704</v>
      </c>
      <c r="N375" s="45"/>
      <c r="O375" s="49">
        <f ca="1" t="shared" si="0"/>
        <v>0</v>
      </c>
      <c r="P375" s="49">
        <f ca="1" t="shared" si="1"/>
        <v>149</v>
      </c>
      <c r="Q375" s="15" t="str">
        <f>VLOOKUP(B375,辅助信息!E:M,9,FALSE)</f>
        <v>ZTWM-CDGS-XS-2024-0134-商投建工达州中医药科技成果示范园项目</v>
      </c>
      <c r="R375" s="15"/>
    </row>
    <row r="376" hidden="1" spans="2:18">
      <c r="B376" s="29" t="s">
        <v>69</v>
      </c>
      <c r="C376" s="57">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5"/>
      <c r="M376" s="78">
        <v>45704</v>
      </c>
      <c r="N376" s="45"/>
      <c r="O376" s="49">
        <f ca="1" t="shared" si="0"/>
        <v>0</v>
      </c>
      <c r="P376" s="49">
        <f ca="1" t="shared" si="1"/>
        <v>149</v>
      </c>
      <c r="Q376" s="15" t="str">
        <f>VLOOKUP(B376,辅助信息!E:M,9,FALSE)</f>
        <v>ZTWM-CDGS-XS-2024-0134-商投建工达州中医药科技成果示范园项目</v>
      </c>
      <c r="R376" s="15"/>
    </row>
    <row r="377" hidden="1" spans="2:18">
      <c r="B377" s="29" t="s">
        <v>69</v>
      </c>
      <c r="C377" s="57">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5"/>
      <c r="M377" s="78">
        <v>45704</v>
      </c>
      <c r="N377" s="45"/>
      <c r="O377" s="49">
        <f ca="1" t="shared" si="0"/>
        <v>0</v>
      </c>
      <c r="P377" s="49">
        <f ca="1" t="shared" si="1"/>
        <v>149</v>
      </c>
      <c r="Q377" s="15" t="str">
        <f>VLOOKUP(B377,辅助信息!E:M,9,FALSE)</f>
        <v>ZTWM-CDGS-XS-2024-0134-商投建工达州中医药科技成果示范园项目</v>
      </c>
      <c r="R377" s="15"/>
    </row>
    <row r="378" hidden="1" spans="2:18">
      <c r="B378" s="29" t="s">
        <v>69</v>
      </c>
      <c r="C378" s="57">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5"/>
      <c r="M378" s="78">
        <v>45704</v>
      </c>
      <c r="N378" s="45"/>
      <c r="O378" s="49">
        <f ca="1" t="shared" si="0"/>
        <v>0</v>
      </c>
      <c r="P378" s="49">
        <f ca="1" t="shared" si="1"/>
        <v>149</v>
      </c>
      <c r="Q378" s="15" t="str">
        <f>VLOOKUP(B378,辅助信息!E:M,9,FALSE)</f>
        <v>ZTWM-CDGS-XS-2024-0134-商投建工达州中医药科技成果示范园项目</v>
      </c>
      <c r="R378" s="15"/>
    </row>
    <row r="379" hidden="1" spans="2:18">
      <c r="B379" s="29" t="s">
        <v>69</v>
      </c>
      <c r="C379" s="57">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5"/>
      <c r="M379" s="78">
        <v>45704</v>
      </c>
      <c r="N379" s="45"/>
      <c r="O379" s="49">
        <f ca="1" t="shared" si="0"/>
        <v>0</v>
      </c>
      <c r="P379" s="49">
        <f ca="1" t="shared" si="1"/>
        <v>149</v>
      </c>
      <c r="Q379" s="15" t="str">
        <f>VLOOKUP(B379,辅助信息!E:M,9,FALSE)</f>
        <v>ZTWM-CDGS-XS-2024-0134-商投建工达州中医药科技成果示范园项目</v>
      </c>
      <c r="R379" s="15"/>
    </row>
    <row r="380" hidden="1" spans="2:18">
      <c r="B380" s="29" t="s">
        <v>69</v>
      </c>
      <c r="C380" s="57">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5"/>
      <c r="M380" s="78">
        <v>45704</v>
      </c>
      <c r="N380" s="45"/>
      <c r="O380" s="49">
        <f ca="1" t="shared" si="0"/>
        <v>0</v>
      </c>
      <c r="P380" s="49">
        <f ca="1" t="shared" si="1"/>
        <v>149</v>
      </c>
      <c r="Q380" s="15" t="str">
        <f>VLOOKUP(B380,辅助信息!E:M,9,FALSE)</f>
        <v>ZTWM-CDGS-XS-2024-0134-商投建工达州中医药科技成果示范园项目</v>
      </c>
      <c r="R380" s="15"/>
    </row>
    <row r="381" hidden="1" spans="2:18">
      <c r="B381" s="29" t="s">
        <v>69</v>
      </c>
      <c r="C381" s="57">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5"/>
      <c r="M381" s="78">
        <v>45704</v>
      </c>
      <c r="N381" s="45"/>
      <c r="O381" s="49">
        <f ca="1" t="shared" si="0"/>
        <v>0</v>
      </c>
      <c r="P381" s="49">
        <f ca="1" t="shared" si="1"/>
        <v>149</v>
      </c>
      <c r="Q381" s="15" t="str">
        <f>VLOOKUP(B381,辅助信息!E:M,9,FALSE)</f>
        <v>ZTWM-CDGS-XS-2024-0134-商投建工达州中医药科技成果示范园项目</v>
      </c>
      <c r="R381" s="15"/>
    </row>
    <row r="382" hidden="1" spans="2:18">
      <c r="B382" s="29" t="s">
        <v>69</v>
      </c>
      <c r="C382" s="57">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3"/>
      <c r="M382" s="78">
        <v>45704</v>
      </c>
      <c r="N382" s="45"/>
      <c r="O382" s="49">
        <f ca="1" t="shared" ref="O382:O408" si="2">IF(OR(M382="",N382&lt;&gt;""),"",MAX(M382-TODAY(),0))</f>
        <v>0</v>
      </c>
      <c r="P382" s="49">
        <f ca="1" t="shared" ref="P382:P408" si="3">IF(M382="","",IF(N382&lt;&gt;"",MAX(N382-M382,0),IF(TODAY()&gt;M382,TODAY()-M382,0)))</f>
        <v>149</v>
      </c>
      <c r="Q382" s="15" t="str">
        <f>VLOOKUP(B382,辅助信息!E:M,9,FALSE)</f>
        <v>ZTWM-CDGS-XS-2024-0134-商投建工达州中医药科技成果示范园项目</v>
      </c>
      <c r="R382" s="15"/>
    </row>
    <row r="383" s="15" customFormat="1" hidden="1" spans="2:17">
      <c r="B383" s="29" t="s">
        <v>80</v>
      </c>
      <c r="C383" s="57">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2">
        <v>45703</v>
      </c>
      <c r="N383" s="82"/>
      <c r="O383" s="15">
        <f ca="1" t="shared" si="2"/>
        <v>0</v>
      </c>
      <c r="P383" s="15">
        <f ca="1" t="shared" si="3"/>
        <v>150</v>
      </c>
      <c r="Q383" s="15" t="e">
        <f>VLOOKUP(B383,辅助信息!E:M,9,FALSE)</f>
        <v>#N/A</v>
      </c>
    </row>
    <row r="384" s="15" customFormat="1" hidden="1" spans="2:17">
      <c r="B384" s="29" t="s">
        <v>80</v>
      </c>
      <c r="C384" s="57">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5"/>
      <c r="M384" s="82">
        <v>45703</v>
      </c>
      <c r="N384" s="82"/>
      <c r="O384" s="15">
        <f ca="1" t="shared" si="2"/>
        <v>0</v>
      </c>
      <c r="P384" s="15">
        <f ca="1" t="shared" si="3"/>
        <v>150</v>
      </c>
      <c r="Q384" s="15" t="e">
        <f>VLOOKUP(B384,辅助信息!E:M,9,FALSE)</f>
        <v>#N/A</v>
      </c>
    </row>
    <row r="385" s="15" customFormat="1" hidden="1" spans="2:17">
      <c r="B385" s="29" t="s">
        <v>80</v>
      </c>
      <c r="C385" s="57">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3"/>
      <c r="M385" s="82">
        <v>45703</v>
      </c>
      <c r="N385" s="82"/>
      <c r="O385" s="15">
        <f ca="1" t="shared" si="2"/>
        <v>0</v>
      </c>
      <c r="P385" s="15">
        <f ca="1" t="shared" si="3"/>
        <v>150</v>
      </c>
      <c r="Q385" s="15" t="e">
        <f>VLOOKUP(B385,辅助信息!E:M,9,FALSE)</f>
        <v>#N/A</v>
      </c>
    </row>
    <row r="386" s="15" customFormat="1" hidden="1" spans="1:17">
      <c r="A386" s="83" t="s">
        <v>83</v>
      </c>
      <c r="B386" s="29" t="s">
        <v>64</v>
      </c>
      <c r="C386" s="57">
        <v>45703</v>
      </c>
      <c r="D386" s="29" t="str">
        <f>VLOOKUP(B386,辅助信息!E:K,7,FALSE)</f>
        <v>JWDDCD2024102400111</v>
      </c>
      <c r="E386" s="29" t="str">
        <f>VLOOKUP(F386,辅助信息!A:B,2,FALSE)</f>
        <v>盘螺</v>
      </c>
      <c r="F386" s="29" t="s">
        <v>26</v>
      </c>
      <c r="G386" s="84">
        <v>21</v>
      </c>
      <c r="H386" s="29" t="e">
        <f>_xlfn._xlws.FILTER(#REF!,#REF!&amp;#REF!&amp;#REF!&amp;#REF!=C386&amp;F386&amp;I386&amp;J386,"未发货")</f>
        <v>#REF!</v>
      </c>
      <c r="I386" s="29" t="str">
        <f>VLOOKUP(B386,辅助信息!E:I,3,FALSE)</f>
        <v>（五冶达州国道542项目-三工区桥梁3工段）四川省达州市达川区赵固镇水文村原村委会下300米</v>
      </c>
      <c r="J386" s="29" t="str">
        <f>VLOOKUP(B386,辅助信息!E:I,4,FALSE)</f>
        <v>李代茂</v>
      </c>
      <c r="K386" s="29">
        <f>VLOOKUP(J386,辅助信息!H:I,2,FALSE)</f>
        <v>18302833536</v>
      </c>
      <c r="L386" s="29" t="str">
        <f>VLOOKUP(B389,辅助信息!E:J,6,FALSE)</f>
        <v>五冶建设送货单,送货车型9.6米,装货前联系收货人核实到场规格,没提前告知进场规格现场不给予接收</v>
      </c>
      <c r="M386" s="82">
        <v>45704</v>
      </c>
      <c r="O386" s="15">
        <f ca="1" t="shared" si="2"/>
        <v>0</v>
      </c>
      <c r="P386" s="15">
        <f ca="1" t="shared" si="3"/>
        <v>149</v>
      </c>
      <c r="Q386" s="15" t="str">
        <f>VLOOKUP(B386,辅助信息!E:M,9,FALSE)</f>
        <v>ZTWM-CDGS-XS-2024-0181-五冶天府-国道542项目（二批次）</v>
      </c>
    </row>
    <row r="387" s="15" customFormat="1" hidden="1" spans="2:17">
      <c r="B387" s="29" t="s">
        <v>64</v>
      </c>
      <c r="C387" s="57">
        <v>45703</v>
      </c>
      <c r="D387" s="29" t="str">
        <f>VLOOKUP(B387,辅助信息!E:K,7,FALSE)</f>
        <v>JWDDCD2024102400111</v>
      </c>
      <c r="E387" s="29" t="str">
        <f>VLOOKUP(F387,辅助信息!A:B,2,FALSE)</f>
        <v>螺纹钢</v>
      </c>
      <c r="F387" s="29" t="s">
        <v>32</v>
      </c>
      <c r="G387" s="29">
        <v>21</v>
      </c>
      <c r="H387" s="29" t="e">
        <f>_xlfn._xlws.FILTER(#REF!,#REF!&amp;#REF!&amp;#REF!&amp;#REF!=C387&amp;F387&amp;I387&amp;J387,"未发货")</f>
        <v>#REF!</v>
      </c>
      <c r="I387" s="29" t="str">
        <f>VLOOKUP(B387,辅助信息!E:I,3,FALSE)</f>
        <v>（五冶达州国道542项目-三工区桥梁3工段）四川省达州市达川区赵固镇水文村原村委会下300米</v>
      </c>
      <c r="J387" s="29" t="str">
        <f>VLOOKUP(B387,辅助信息!E:I,4,FALSE)</f>
        <v>李代茂</v>
      </c>
      <c r="K387" s="29">
        <f>VLOOKUP(J387,辅助信息!H:I,2,FALSE)</f>
        <v>18302833536</v>
      </c>
      <c r="L387" s="65"/>
      <c r="M387" s="82">
        <v>45704</v>
      </c>
      <c r="O387" s="15">
        <f ca="1" t="shared" si="2"/>
        <v>0</v>
      </c>
      <c r="P387" s="15">
        <f ca="1" t="shared" si="3"/>
        <v>149</v>
      </c>
      <c r="Q387" s="15" t="str">
        <f>VLOOKUP(B387,辅助信息!E:M,9,FALSE)</f>
        <v>ZTWM-CDGS-XS-2024-0181-五冶天府-国道542项目（二批次）</v>
      </c>
    </row>
    <row r="388" s="15" customFormat="1" hidden="1" spans="2:17">
      <c r="B388" s="29" t="s">
        <v>64</v>
      </c>
      <c r="C388" s="57">
        <v>45703</v>
      </c>
      <c r="D388" s="29" t="str">
        <f>VLOOKUP(B388,辅助信息!E:K,7,FALSE)</f>
        <v>JWDDCD2024102400111</v>
      </c>
      <c r="E388" s="29" t="str">
        <f>VLOOKUP(F388,辅助信息!A:B,2,FALSE)</f>
        <v>螺纹钢</v>
      </c>
      <c r="F388" s="29" t="s">
        <v>18</v>
      </c>
      <c r="G388" s="29">
        <v>21</v>
      </c>
      <c r="H388" s="29" t="e">
        <f>_xlfn._xlws.FILTER(#REF!,#REF!&amp;#REF!&amp;#REF!&amp;#REF!=C388&amp;F388&amp;I388&amp;J388,"未发货")</f>
        <v>#REF!</v>
      </c>
      <c r="I388" s="29" t="str">
        <f>VLOOKUP(B388,辅助信息!E:I,3,FALSE)</f>
        <v>（五冶达州国道542项目-三工区桥梁3工段）四川省达州市达川区赵固镇水文村原村委会下300米</v>
      </c>
      <c r="J388" s="29" t="str">
        <f>VLOOKUP(B388,辅助信息!E:I,4,FALSE)</f>
        <v>李代茂</v>
      </c>
      <c r="K388" s="29">
        <f>VLOOKUP(J388,辅助信息!H:I,2,FALSE)</f>
        <v>18302833536</v>
      </c>
      <c r="L388" s="65"/>
      <c r="M388" s="82">
        <v>45704</v>
      </c>
      <c r="O388" s="15">
        <f ca="1" t="shared" si="2"/>
        <v>0</v>
      </c>
      <c r="P388" s="15">
        <f ca="1" t="shared" si="3"/>
        <v>149</v>
      </c>
      <c r="Q388" s="15" t="str">
        <f>VLOOKUP(B388,辅助信息!E:M,9,FALSE)</f>
        <v>ZTWM-CDGS-XS-2024-0181-五冶天府-国道542项目（二批次）</v>
      </c>
    </row>
    <row r="389" s="15" customFormat="1" hidden="1" spans="1:17">
      <c r="A389" s="49"/>
      <c r="B389" s="29" t="s">
        <v>64</v>
      </c>
      <c r="C389" s="57">
        <v>45703</v>
      </c>
      <c r="D389" s="29" t="str">
        <f>VLOOKUP(B389,辅助信息!E:K,7,FALSE)</f>
        <v>JWDDCD2024102400111</v>
      </c>
      <c r="E389" s="29" t="str">
        <f>VLOOKUP(F389,辅助信息!A:B,2,FALSE)</f>
        <v>螺纹钢</v>
      </c>
      <c r="F389" s="29" t="s">
        <v>65</v>
      </c>
      <c r="G389" s="25">
        <v>42</v>
      </c>
      <c r="H389" s="25" t="e">
        <f>_xlfn._xlws.FILTER(#REF!,#REF!&amp;#REF!&amp;#REF!&amp;#REF!=C389&amp;F389&amp;I389&amp;J389,"未发货")</f>
        <v>#REF!</v>
      </c>
      <c r="I389" s="29" t="str">
        <f>VLOOKUP(B389,辅助信息!E:I,3,FALSE)</f>
        <v>（五冶达州国道542项目-三工区桥梁3工段）四川省达州市达川区赵固镇水文村原村委会下300米</v>
      </c>
      <c r="J389" s="29" t="str">
        <f>VLOOKUP(B389,辅助信息!E:I,4,FALSE)</f>
        <v>李代茂</v>
      </c>
      <c r="K389" s="29">
        <f>VLOOKUP(J389,辅助信息!H:I,2,FALSE)</f>
        <v>18302833536</v>
      </c>
      <c r="L389" s="63"/>
      <c r="M389" s="78">
        <v>45704</v>
      </c>
      <c r="N389" s="49"/>
      <c r="O389" s="49">
        <f ca="1" t="shared" si="2"/>
        <v>0</v>
      </c>
      <c r="P389" s="49">
        <f ca="1" t="shared" si="3"/>
        <v>149</v>
      </c>
      <c r="Q389" s="15" t="str">
        <f>VLOOKUP(B389,辅助信息!E:M,9,FALSE)</f>
        <v>ZTWM-CDGS-XS-2024-0181-五冶天府-国道542项目（二批次）</v>
      </c>
    </row>
    <row r="390" s="15" customFormat="1" hidden="1" spans="1:17">
      <c r="A390" s="49"/>
      <c r="B390" s="29" t="s">
        <v>48</v>
      </c>
      <c r="C390" s="57">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78">
        <v>45705</v>
      </c>
      <c r="N390" s="49"/>
      <c r="O390" s="49">
        <f ca="1" t="shared" si="2"/>
        <v>0</v>
      </c>
      <c r="P390" s="49">
        <f ca="1" t="shared" si="3"/>
        <v>148</v>
      </c>
      <c r="Q390" s="15" t="str">
        <f>VLOOKUP(B390,辅助信息!E:M,9,FALSE)</f>
        <v>ZTWM-CDGS-XS-2024-0093-华西-颐海科创农业生态谷</v>
      </c>
    </row>
    <row r="391" s="15" customFormat="1" hidden="1" spans="1:17">
      <c r="A391" s="49"/>
      <c r="B391" s="29" t="s">
        <v>48</v>
      </c>
      <c r="C391" s="57">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5"/>
      <c r="M391" s="78">
        <v>45705</v>
      </c>
      <c r="N391" s="49"/>
      <c r="O391" s="49">
        <f ca="1" t="shared" si="2"/>
        <v>0</v>
      </c>
      <c r="P391" s="49">
        <f ca="1" t="shared" si="3"/>
        <v>148</v>
      </c>
      <c r="Q391" s="15" t="str">
        <f>VLOOKUP(B391,辅助信息!E:M,9,FALSE)</f>
        <v>ZTWM-CDGS-XS-2024-0093-华西-颐海科创农业生态谷</v>
      </c>
    </row>
    <row r="392" s="15" customFormat="1" hidden="1" spans="1:17">
      <c r="A392" s="49"/>
      <c r="B392" s="29" t="s">
        <v>48</v>
      </c>
      <c r="C392" s="57">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5"/>
      <c r="M392" s="78">
        <v>45705</v>
      </c>
      <c r="N392" s="49"/>
      <c r="O392" s="49">
        <f ca="1" t="shared" si="2"/>
        <v>0</v>
      </c>
      <c r="P392" s="49">
        <f ca="1" t="shared" si="3"/>
        <v>148</v>
      </c>
      <c r="Q392" s="15" t="str">
        <f>VLOOKUP(B392,辅助信息!E:M,9,FALSE)</f>
        <v>ZTWM-CDGS-XS-2024-0093-华西-颐海科创农业生态谷</v>
      </c>
    </row>
    <row r="393" s="15" customFormat="1" hidden="1" spans="1:17">
      <c r="A393" s="49"/>
      <c r="B393" s="29" t="s">
        <v>48</v>
      </c>
      <c r="C393" s="57">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5"/>
      <c r="M393" s="78">
        <v>45705</v>
      </c>
      <c r="N393" s="49"/>
      <c r="O393" s="49">
        <f ca="1" t="shared" si="2"/>
        <v>0</v>
      </c>
      <c r="P393" s="49">
        <f ca="1" t="shared" si="3"/>
        <v>148</v>
      </c>
      <c r="Q393" s="15" t="str">
        <f>VLOOKUP(B393,辅助信息!E:M,9,FALSE)</f>
        <v>ZTWM-CDGS-XS-2024-0093-华西-颐海科创农业生态谷</v>
      </c>
    </row>
    <row r="394" s="15" customFormat="1" hidden="1" spans="1:17">
      <c r="A394" s="49"/>
      <c r="B394" s="29" t="s">
        <v>48</v>
      </c>
      <c r="C394" s="57">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3"/>
      <c r="M394" s="78">
        <v>45705</v>
      </c>
      <c r="N394" s="49"/>
      <c r="O394" s="49">
        <f ca="1" t="shared" si="2"/>
        <v>0</v>
      </c>
      <c r="P394" s="49">
        <f ca="1" t="shared" si="3"/>
        <v>148</v>
      </c>
      <c r="Q394" s="15" t="str">
        <f>VLOOKUP(B394,辅助信息!E:M,9,FALSE)</f>
        <v>ZTWM-CDGS-XS-2024-0093-华西-颐海科创农业生态谷</v>
      </c>
    </row>
    <row r="395" s="15" customFormat="1" hidden="1" spans="1:17">
      <c r="A395" s="49"/>
      <c r="B395" s="29" t="s">
        <v>29</v>
      </c>
      <c r="C395" s="57">
        <v>45703</v>
      </c>
      <c r="D395" s="29" t="str">
        <f>VLOOKUP(B395,辅助信息!E:K,7,FALSE)</f>
        <v>JWDDCD2024102400111</v>
      </c>
      <c r="E395" s="29" t="str">
        <f>VLOOKUP(F395,辅助信息!A:B,2,FALSE)</f>
        <v>螺纹钢</v>
      </c>
      <c r="F395" s="29" t="s">
        <v>27</v>
      </c>
      <c r="G395" s="25">
        <v>15</v>
      </c>
      <c r="H395" s="25" t="e">
        <f>_xlfn._xlws.FILTER(#REF!,#REF!&amp;#REF!&amp;#REF!&amp;#REF!=C395&amp;F395&amp;I395&amp;J395,"未发货")</f>
        <v>#REF!</v>
      </c>
      <c r="I395" s="29" t="str">
        <f>VLOOKUP(B395,辅助信息!E:I,3,FALSE)</f>
        <v>（五冶达州国道542项目-二工区黄家湾隧道工段）四川省达州市达川区赵固镇黄家坡</v>
      </c>
      <c r="J395" s="29" t="str">
        <f>VLOOKUP(B395,辅助信息!E:I,4,FALSE)</f>
        <v>罗永方</v>
      </c>
      <c r="K395" s="29">
        <f>VLOOKUP(J395,辅助信息!H:I,2,FALSE)</f>
        <v>13551450899</v>
      </c>
      <c r="L395" s="32" t="str">
        <f>VLOOKUP(B395,辅助信息!E:J,6,FALSE)</f>
        <v>五冶建设送货单,4份材质书,送货车型9.6米,装货前联系收货人核实到场规格,没提前告知进场规格现场不给予接收</v>
      </c>
      <c r="M395" s="78">
        <v>45705</v>
      </c>
      <c r="N395" s="45"/>
      <c r="O395" s="49">
        <f ca="1" t="shared" si="2"/>
        <v>0</v>
      </c>
      <c r="P395" s="49">
        <f ca="1" t="shared" si="3"/>
        <v>148</v>
      </c>
      <c r="Q395" s="15" t="str">
        <f>VLOOKUP(B395,辅助信息!E:M,9,FALSE)</f>
        <v>ZTWM-CDGS-XS-2024-0181-五冶天府-国道542项目（二批次）</v>
      </c>
    </row>
    <row r="396" s="15" customFormat="1" hidden="1" spans="1:17">
      <c r="A396" s="49"/>
      <c r="B396" s="29" t="s">
        <v>29</v>
      </c>
      <c r="C396" s="57">
        <v>45703</v>
      </c>
      <c r="D396" s="29" t="str">
        <f>VLOOKUP(B396,辅助信息!E:K,7,FALSE)</f>
        <v>JWDDCD2024102400111</v>
      </c>
      <c r="E396" s="29" t="str">
        <f>VLOOKUP(F396,辅助信息!A:B,2,FALSE)</f>
        <v>螺纹钢</v>
      </c>
      <c r="F396" s="29" t="s">
        <v>32</v>
      </c>
      <c r="G396" s="25">
        <v>20</v>
      </c>
      <c r="H396" s="25" t="e">
        <f>_xlfn._xlws.FILTER(#REF!,#REF!&amp;#REF!&amp;#REF!&amp;#REF!=C396&amp;F396&amp;I396&amp;J396,"未发货")</f>
        <v>#REF!</v>
      </c>
      <c r="I396" s="29" t="str">
        <f>VLOOKUP(B396,辅助信息!E:I,3,FALSE)</f>
        <v>（五冶达州国道542项目-二工区黄家湾隧道工段）四川省达州市达川区赵固镇黄家坡</v>
      </c>
      <c r="J396" s="29" t="str">
        <f>VLOOKUP(B396,辅助信息!E:I,4,FALSE)</f>
        <v>罗永方</v>
      </c>
      <c r="K396" s="29">
        <f>VLOOKUP(J396,辅助信息!H:I,2,FALSE)</f>
        <v>13551450899</v>
      </c>
      <c r="L396" s="65"/>
      <c r="M396" s="78">
        <v>45705</v>
      </c>
      <c r="N396" s="45"/>
      <c r="O396" s="49">
        <f ca="1" t="shared" si="2"/>
        <v>0</v>
      </c>
      <c r="P396" s="49">
        <f ca="1" t="shared" si="3"/>
        <v>148</v>
      </c>
      <c r="Q396" s="15" t="str">
        <f>VLOOKUP(B396,辅助信息!E:M,9,FALSE)</f>
        <v>ZTWM-CDGS-XS-2024-0181-五冶天府-国道542项目（二批次）</v>
      </c>
    </row>
    <row r="397" s="15" customFormat="1" hidden="1" spans="1:17">
      <c r="A397" s="49"/>
      <c r="B397" s="29" t="s">
        <v>29</v>
      </c>
      <c r="C397" s="57">
        <v>45703</v>
      </c>
      <c r="D397" s="29" t="str">
        <f>VLOOKUP(B397,辅助信息!E:K,7,FALSE)</f>
        <v>JWDDCD2024102400111</v>
      </c>
      <c r="E397" s="29" t="str">
        <f>VLOOKUP(F397,辅助信息!A:B,2,FALSE)</f>
        <v>螺纹钢</v>
      </c>
      <c r="F397" s="29" t="s">
        <v>30</v>
      </c>
      <c r="G397" s="25">
        <v>35</v>
      </c>
      <c r="H397" s="25" t="e">
        <f>_xlfn._xlws.FILTER(#REF!,#REF!&amp;#REF!&amp;#REF!&amp;#REF!=C397&amp;F397&amp;I397&amp;J397,"未发货")</f>
        <v>#REF!</v>
      </c>
      <c r="I397" s="29" t="str">
        <f>VLOOKUP(B397,辅助信息!E:I,3,FALSE)</f>
        <v>（五冶达州国道542项目-二工区黄家湾隧道工段）四川省达州市达川区赵固镇黄家坡</v>
      </c>
      <c r="J397" s="29" t="str">
        <f>VLOOKUP(B397,辅助信息!E:I,4,FALSE)</f>
        <v>罗永方</v>
      </c>
      <c r="K397" s="29">
        <f>VLOOKUP(J397,辅助信息!H:I,2,FALSE)</f>
        <v>13551450899</v>
      </c>
      <c r="L397" s="63"/>
      <c r="M397" s="78">
        <v>45705</v>
      </c>
      <c r="N397" s="45"/>
      <c r="O397" s="49">
        <f ca="1" t="shared" si="2"/>
        <v>0</v>
      </c>
      <c r="P397" s="49">
        <f ca="1" t="shared" si="3"/>
        <v>148</v>
      </c>
      <c r="Q397" s="15" t="str">
        <f>VLOOKUP(B397,辅助信息!E:M,9,FALSE)</f>
        <v>ZTWM-CDGS-XS-2024-0181-五冶天府-国道542项目（二批次）</v>
      </c>
    </row>
    <row r="398" s="15" customFormat="1" ht="60" hidden="1" customHeight="1" spans="1:17">
      <c r="A398" s="49"/>
      <c r="B398" s="29" t="s">
        <v>78</v>
      </c>
      <c r="C398" s="57">
        <v>45703</v>
      </c>
      <c r="D398" s="29" t="str">
        <f>VLOOKUP(B398,辅助信息!E:K,7,FALSE)</f>
        <v>JWDDCD2024102400111</v>
      </c>
      <c r="E398" s="29" t="str">
        <f>VLOOKUP(F398,辅助信息!A:B,2,FALSE)</f>
        <v>螺纹钢</v>
      </c>
      <c r="F398" s="29" t="s">
        <v>33</v>
      </c>
      <c r="G398" s="25">
        <f>55-36</f>
        <v>19</v>
      </c>
      <c r="H398" s="25" t="e">
        <f>_xlfn._xlws.FILTER(#REF!,#REF!&amp;#REF!&amp;#REF!&amp;#REF!=C398&amp;F398&amp;I398&amp;J398,"未发货")</f>
        <v>#REF!</v>
      </c>
      <c r="I398" s="29" t="str">
        <f>VLOOKUP(B398,辅助信息!E:I,3,FALSE)</f>
        <v>（五冶达州国道542项目-二工区巴河特大桥工段-4号墩）达州市达川区桥湾镇陈余村</v>
      </c>
      <c r="J398" s="29" t="str">
        <f>VLOOKUP(B398,辅助信息!E:I,4,FALSE)</f>
        <v>谭福中</v>
      </c>
      <c r="K398" s="29">
        <f>VLOOKUP(J398,辅助信息!H:I,2,FALSE)</f>
        <v>15828538619</v>
      </c>
      <c r="L398" s="32" t="str">
        <f>VLOOKUP(B398,辅助信息!E:J,6,FALSE)</f>
        <v>五冶建设送货单,4份材质书,送货车型9.6米,装货前联系收货人核实到场规格,没提前告知进场规格现场不给予接收</v>
      </c>
      <c r="M398" s="78">
        <v>45705</v>
      </c>
      <c r="N398" s="49"/>
      <c r="O398" s="49">
        <f ca="1" t="shared" si="2"/>
        <v>0</v>
      </c>
      <c r="P398" s="49">
        <f ca="1" t="shared" si="3"/>
        <v>148</v>
      </c>
      <c r="Q398" s="15" t="str">
        <f>VLOOKUP(B398,辅助信息!E:M,9,FALSE)</f>
        <v>ZTWM-CDGS-XS-2024-0181-五冶天府-国道542项目（二批次）</v>
      </c>
    </row>
    <row r="399" s="15" customFormat="1" hidden="1" spans="1:17">
      <c r="A399" s="49"/>
      <c r="B399" s="29" t="s">
        <v>69</v>
      </c>
      <c r="C399" s="57">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78">
        <v>45704</v>
      </c>
      <c r="N399" s="49"/>
      <c r="O399" s="49">
        <f ca="1" t="shared" si="2"/>
        <v>0</v>
      </c>
      <c r="P399" s="49">
        <f ca="1" t="shared" si="3"/>
        <v>149</v>
      </c>
      <c r="Q399" s="15" t="str">
        <f>VLOOKUP(B399,辅助信息!E:M,9,FALSE)</f>
        <v>ZTWM-CDGS-XS-2024-0134-商投建工达州中医药科技成果示范园项目</v>
      </c>
    </row>
    <row r="400" s="15" customFormat="1" hidden="1" spans="1:17">
      <c r="A400" s="49"/>
      <c r="B400" s="29" t="s">
        <v>69</v>
      </c>
      <c r="C400" s="57">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5"/>
      <c r="M400" s="78">
        <v>45704</v>
      </c>
      <c r="N400" s="49"/>
      <c r="O400" s="49">
        <f ca="1" t="shared" si="2"/>
        <v>0</v>
      </c>
      <c r="P400" s="49">
        <f ca="1" t="shared" si="3"/>
        <v>149</v>
      </c>
      <c r="Q400" s="15" t="str">
        <f>VLOOKUP(B400,辅助信息!E:M,9,FALSE)</f>
        <v>ZTWM-CDGS-XS-2024-0134-商投建工达州中医药科技成果示范园项目</v>
      </c>
    </row>
    <row r="401" hidden="1" spans="1:18">
      <c r="A401" s="49"/>
      <c r="B401" s="29" t="s">
        <v>69</v>
      </c>
      <c r="C401" s="57">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5"/>
      <c r="M401" s="78">
        <v>45704</v>
      </c>
      <c r="O401" s="49">
        <f ca="1" t="shared" si="2"/>
        <v>0</v>
      </c>
      <c r="P401" s="49">
        <f ca="1" t="shared" si="3"/>
        <v>149</v>
      </c>
      <c r="Q401" s="15" t="str">
        <f>VLOOKUP(B401,辅助信息!E:M,9,FALSE)</f>
        <v>ZTWM-CDGS-XS-2024-0134-商投建工达州中医药科技成果示范园项目</v>
      </c>
      <c r="R401" s="15"/>
    </row>
    <row r="402" hidden="1" spans="1:18">
      <c r="A402" s="49"/>
      <c r="B402" s="29" t="s">
        <v>69</v>
      </c>
      <c r="C402" s="57">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3"/>
      <c r="M402" s="78">
        <v>45704</v>
      </c>
      <c r="O402" s="49">
        <f ca="1" t="shared" si="2"/>
        <v>0</v>
      </c>
      <c r="P402" s="49">
        <f ca="1" t="shared" si="3"/>
        <v>149</v>
      </c>
      <c r="Q402" s="15" t="str">
        <f>VLOOKUP(B402,辅助信息!E:M,9,FALSE)</f>
        <v>ZTWM-CDGS-XS-2024-0134-商投建工达州中医药科技成果示范园项目</v>
      </c>
      <c r="R402" s="15"/>
    </row>
    <row r="403" hidden="1" spans="2:18">
      <c r="B403" s="29" t="s">
        <v>84</v>
      </c>
      <c r="C403" s="57">
        <v>45703</v>
      </c>
      <c r="D403" s="29" t="str">
        <f>VLOOKUP(B403,辅助信息!E:K,7,FALSE)</f>
        <v>JWDDCD2024102400111</v>
      </c>
      <c r="E403" s="29" t="str">
        <f>VLOOKUP(F403,辅助信息!A:B,2,FALSE)</f>
        <v>螺纹钢</v>
      </c>
      <c r="F403" s="29" t="s">
        <v>27</v>
      </c>
      <c r="G403" s="25">
        <v>8</v>
      </c>
      <c r="H403" s="25" t="e">
        <f>_xlfn._xlws.FILTER(#REF!,#REF!&amp;#REF!&amp;#REF!&amp;#REF!=C403&amp;F403&amp;I403&amp;J403,"未发货")</f>
        <v>#REF!</v>
      </c>
      <c r="I403" s="29" t="str">
        <f>VLOOKUP(B403,辅助信息!E:I,3,FALSE)</f>
        <v>（五冶达州国道542项目-一工区路基一工段）四川省达州市达川区石梯火车站盖板加工点</v>
      </c>
      <c r="J403" s="29" t="str">
        <f>VLOOKUP(B403,辅助信息!E:I,4,FALSE)</f>
        <v>郑松</v>
      </c>
      <c r="K403" s="29">
        <f>VLOOKUP(J403,辅助信息!H:I,2,FALSE)</f>
        <v>13527304849</v>
      </c>
      <c r="L403" s="32" t="str">
        <f>VLOOKUP(B403,辅助信息!E:J,6,FALSE)</f>
        <v>五冶建设送货单,送货车型13米,装货前联系收货人核实到场规格,没提前告知进场规格现场不给予接收</v>
      </c>
      <c r="M403" s="78">
        <v>45705</v>
      </c>
      <c r="N403" s="45"/>
      <c r="O403" s="49">
        <f ca="1" t="shared" si="2"/>
        <v>0</v>
      </c>
      <c r="P403" s="49">
        <f ca="1" t="shared" si="3"/>
        <v>148</v>
      </c>
      <c r="Q403" s="15" t="str">
        <f>VLOOKUP(B403,辅助信息!E:M,9,FALSE)</f>
        <v>ZTWM-CDGS-XS-2024-0181-五冶天府-国道542项目（二批次）</v>
      </c>
      <c r="R403" s="15"/>
    </row>
    <row r="404" hidden="1" spans="2:18">
      <c r="B404" s="29" t="s">
        <v>84</v>
      </c>
      <c r="C404" s="57">
        <v>45703</v>
      </c>
      <c r="D404" s="29" t="str">
        <f>VLOOKUP(B404,辅助信息!E:K,7,FALSE)</f>
        <v>JWDDCD2024102400111</v>
      </c>
      <c r="E404" s="29" t="str">
        <f>VLOOKUP(F404,辅助信息!A:B,2,FALSE)</f>
        <v>螺纹钢</v>
      </c>
      <c r="F404" s="29" t="s">
        <v>33</v>
      </c>
      <c r="G404" s="25">
        <v>8</v>
      </c>
      <c r="H404" s="25" t="e">
        <f>_xlfn._xlws.FILTER(#REF!,#REF!&amp;#REF!&amp;#REF!&amp;#REF!=C404&amp;F404&amp;I404&amp;J404,"未发货")</f>
        <v>#REF!</v>
      </c>
      <c r="I404" s="29" t="str">
        <f>VLOOKUP(B404,辅助信息!E:I,3,FALSE)</f>
        <v>（五冶达州国道542项目-一工区路基一工段）四川省达州市达川区石梯火车站盖板加工点</v>
      </c>
      <c r="J404" s="29" t="str">
        <f>VLOOKUP(B404,辅助信息!E:I,4,FALSE)</f>
        <v>郑松</v>
      </c>
      <c r="K404" s="29">
        <f>VLOOKUP(J404,辅助信息!H:I,2,FALSE)</f>
        <v>13527304849</v>
      </c>
      <c r="L404" s="65"/>
      <c r="M404" s="78">
        <v>45705</v>
      </c>
      <c r="N404" s="45"/>
      <c r="O404" s="49">
        <f ca="1" t="shared" si="2"/>
        <v>0</v>
      </c>
      <c r="P404" s="49">
        <f ca="1" t="shared" si="3"/>
        <v>148</v>
      </c>
      <c r="Q404" s="15" t="str">
        <f>VLOOKUP(B404,辅助信息!E:M,9,FALSE)</f>
        <v>ZTWM-CDGS-XS-2024-0181-五冶天府-国道542项目（二批次）</v>
      </c>
      <c r="R404" s="15"/>
    </row>
    <row r="405" hidden="1" spans="2:18">
      <c r="B405" s="29" t="s">
        <v>84</v>
      </c>
      <c r="C405" s="57">
        <v>45703</v>
      </c>
      <c r="D405" s="29" t="str">
        <f>VLOOKUP(B405,辅助信息!E:K,7,FALSE)</f>
        <v>JWDDCD2024102400111</v>
      </c>
      <c r="E405" s="29" t="str">
        <f>VLOOKUP(F405,辅助信息!A:B,2,FALSE)</f>
        <v>螺纹钢</v>
      </c>
      <c r="F405" s="29" t="s">
        <v>18</v>
      </c>
      <c r="G405" s="25">
        <v>12</v>
      </c>
      <c r="H405" s="25" t="e">
        <f>_xlfn._xlws.FILTER(#REF!,#REF!&amp;#REF!&amp;#REF!&amp;#REF!=C405&amp;F405&amp;I405&amp;J405,"未发货")</f>
        <v>#REF!</v>
      </c>
      <c r="I405" s="29" t="str">
        <f>VLOOKUP(B405,辅助信息!E:I,3,FALSE)</f>
        <v>（五冶达州国道542项目-一工区路基一工段）四川省达州市达川区石梯火车站盖板加工点</v>
      </c>
      <c r="J405" s="29" t="str">
        <f>VLOOKUP(B405,辅助信息!E:I,4,FALSE)</f>
        <v>郑松</v>
      </c>
      <c r="K405" s="29">
        <f>VLOOKUP(J405,辅助信息!H:I,2,FALSE)</f>
        <v>13527304849</v>
      </c>
      <c r="L405" s="63"/>
      <c r="M405" s="78">
        <v>45705</v>
      </c>
      <c r="N405" s="45"/>
      <c r="O405" s="49">
        <f ca="1" t="shared" si="2"/>
        <v>0</v>
      </c>
      <c r="P405" s="49">
        <f ca="1" t="shared" si="3"/>
        <v>148</v>
      </c>
      <c r="Q405" s="15" t="str">
        <f>VLOOKUP(B405,辅助信息!E:M,9,FALSE)</f>
        <v>ZTWM-CDGS-XS-2024-0181-五冶天府-国道542项目（二批次）</v>
      </c>
      <c r="R405" s="15"/>
    </row>
    <row r="406" hidden="1" spans="1:18">
      <c r="A406" s="58" t="s">
        <v>85</v>
      </c>
      <c r="B406" s="29" t="s">
        <v>75</v>
      </c>
      <c r="C406" s="57">
        <v>45703</v>
      </c>
      <c r="D406" s="29" t="str">
        <f>VLOOKUP(B406,辅助信息!E:K,7,FALSE)</f>
        <v>JWDDCD2024102400111</v>
      </c>
      <c r="E406" s="29" t="str">
        <f>VLOOKUP(F406,辅助信息!A:B,2,FALSE)</f>
        <v>螺纹钢</v>
      </c>
      <c r="F406" s="29" t="s">
        <v>28</v>
      </c>
      <c r="G406" s="25">
        <v>9</v>
      </c>
      <c r="H406" s="25" t="e">
        <f>_xlfn._xlws.FILTER(#REF!,#REF!&amp;#REF!&amp;#REF!&amp;#REF!=C406&amp;F406&amp;I406&amp;J406,"未发货")</f>
        <v>#REF!</v>
      </c>
      <c r="I406" s="29" t="str">
        <f>VLOOKUP(B406,辅助信息!E:I,3,FALSE)</f>
        <v>（五冶达州国道542项目-一工区桥梁一工段）四川省达州市四川省达州市达川区石桥镇武寨村</v>
      </c>
      <c r="J406" s="29" t="str">
        <f>VLOOKUP(B406,辅助信息!E:I,4,FALSE)</f>
        <v>杨勇</v>
      </c>
      <c r="K406" s="29">
        <f>VLOOKUP(J406,辅助信息!H:I,2,FALSE)</f>
        <v>18398563998</v>
      </c>
      <c r="L406" s="32" t="str">
        <f>VLOOKUP(B406,辅助信息!E:J,6,FALSE)</f>
        <v>五冶建设送货单,送货车型13米,装货前联系收货人核实到场规格,没提前告知进场规格现场不给予接收</v>
      </c>
      <c r="M406" s="78">
        <v>45709</v>
      </c>
      <c r="N406" s="45"/>
      <c r="O406" s="49">
        <f ca="1" t="shared" si="2"/>
        <v>0</v>
      </c>
      <c r="P406" s="49">
        <f ca="1" t="shared" si="3"/>
        <v>144</v>
      </c>
      <c r="Q406" s="15" t="str">
        <f>VLOOKUP(B406,辅助信息!E:M,9,FALSE)</f>
        <v>ZTWM-CDGS-XS-2024-0181-五冶天府-国道542项目（二批次）</v>
      </c>
      <c r="R406" s="15"/>
    </row>
    <row r="407" hidden="1" spans="2:18">
      <c r="B407" s="29" t="s">
        <v>75</v>
      </c>
      <c r="C407" s="57">
        <v>45703</v>
      </c>
      <c r="D407" s="29" t="str">
        <f>VLOOKUP(B407,辅助信息!E:K,7,FALSE)</f>
        <v>JWDDCD2024102400111</v>
      </c>
      <c r="E407" s="29" t="str">
        <f>VLOOKUP(F407,辅助信息!A:B,2,FALSE)</f>
        <v>螺纹钢</v>
      </c>
      <c r="F407" s="29" t="s">
        <v>18</v>
      </c>
      <c r="G407" s="25">
        <v>9</v>
      </c>
      <c r="H407" s="25" t="e">
        <f>_xlfn._xlws.FILTER(#REF!,#REF!&amp;#REF!&amp;#REF!&amp;#REF!=C407&amp;F407&amp;I407&amp;J407,"未发货")</f>
        <v>#REF!</v>
      </c>
      <c r="I407" s="29" t="str">
        <f>VLOOKUP(B407,辅助信息!E:I,3,FALSE)</f>
        <v>（五冶达州国道542项目-一工区桥梁一工段）四川省达州市四川省达州市达川区石桥镇武寨村</v>
      </c>
      <c r="J407" s="29" t="str">
        <f>VLOOKUP(B407,辅助信息!E:I,4,FALSE)</f>
        <v>杨勇</v>
      </c>
      <c r="K407" s="29">
        <f>VLOOKUP(J407,辅助信息!H:I,2,FALSE)</f>
        <v>18398563998</v>
      </c>
      <c r="L407" s="65"/>
      <c r="M407" s="78">
        <v>45709</v>
      </c>
      <c r="N407" s="45"/>
      <c r="O407" s="49">
        <f ca="1" t="shared" si="2"/>
        <v>0</v>
      </c>
      <c r="P407" s="49">
        <f ca="1" t="shared" si="3"/>
        <v>144</v>
      </c>
      <c r="Q407" s="15" t="str">
        <f>VLOOKUP(B407,辅助信息!E:M,9,FALSE)</f>
        <v>ZTWM-CDGS-XS-2024-0181-五冶天府-国道542项目（二批次）</v>
      </c>
      <c r="R407" s="15"/>
    </row>
    <row r="408" hidden="1" spans="2:18">
      <c r="B408" s="29" t="s">
        <v>75</v>
      </c>
      <c r="C408" s="57">
        <v>45703</v>
      </c>
      <c r="D408" s="29" t="str">
        <f>VLOOKUP(B408,辅助信息!E:K,7,FALSE)</f>
        <v>JWDDCD2024102400111</v>
      </c>
      <c r="E408" s="29" t="str">
        <f>VLOOKUP(F408,辅助信息!A:B,2,FALSE)</f>
        <v>螺纹钢</v>
      </c>
      <c r="F408" s="29" t="s">
        <v>65</v>
      </c>
      <c r="G408" s="74">
        <v>36</v>
      </c>
      <c r="H408" s="25" t="e">
        <f>_xlfn._xlws.FILTER(#REF!,#REF!&amp;#REF!&amp;#REF!&amp;#REF!=C408&amp;F408&amp;I408&amp;J408,"未发货")</f>
        <v>#REF!</v>
      </c>
      <c r="I408" s="29" t="str">
        <f>VLOOKUP(B408,辅助信息!E:I,3,FALSE)</f>
        <v>（五冶达州国道542项目-一工区桥梁一工段）四川省达州市四川省达州市达川区石桥镇武寨村</v>
      </c>
      <c r="J408" s="29" t="str">
        <f>VLOOKUP(B408,辅助信息!E:I,4,FALSE)</f>
        <v>杨勇</v>
      </c>
      <c r="K408" s="29">
        <f>VLOOKUP(J408,辅助信息!H:I,2,FALSE)</f>
        <v>18398563998</v>
      </c>
      <c r="L408" s="65"/>
      <c r="M408" s="78">
        <v>45709</v>
      </c>
      <c r="N408" s="45"/>
      <c r="O408" s="49">
        <f ca="1" t="shared" si="2"/>
        <v>0</v>
      </c>
      <c r="P408" s="49">
        <f ca="1" t="shared" si="3"/>
        <v>144</v>
      </c>
      <c r="Q408" s="15" t="str">
        <f>VLOOKUP(B408,辅助信息!E:M,9,FALSE)</f>
        <v>ZTWM-CDGS-XS-2024-0181-五冶天府-国道542项目（二批次）</v>
      </c>
      <c r="R408" s="15"/>
    </row>
    <row r="409" hidden="1" spans="2:18">
      <c r="B409" s="29" t="s">
        <v>75</v>
      </c>
      <c r="C409" s="57">
        <v>45703</v>
      </c>
      <c r="D409" s="29" t="str">
        <f>VLOOKUP(B409,辅助信息!E:K,7,FALSE)</f>
        <v>JWDDCD2024102400111</v>
      </c>
      <c r="E409" s="29" t="str">
        <f>VLOOKUP(F409,辅助信息!A:B,2,FALSE)</f>
        <v>螺纹钢</v>
      </c>
      <c r="F409" s="29" t="s">
        <v>77</v>
      </c>
      <c r="G409" s="74">
        <v>20</v>
      </c>
      <c r="H409" s="25" t="e">
        <f>_xlfn._xlws.FILTER(#REF!,#REF!&amp;#REF!&amp;#REF!&amp;#REF!=C409&amp;F409&amp;I409&amp;J409,"未发货")</f>
        <v>#REF!</v>
      </c>
      <c r="I409" s="29" t="str">
        <f>VLOOKUP(B409,辅助信息!E:I,3,FALSE)</f>
        <v>（五冶达州国道542项目-一工区桥梁一工段）四川省达州市四川省达州市达川区石桥镇武寨村</v>
      </c>
      <c r="J409" s="29" t="str">
        <f>VLOOKUP(B409,辅助信息!E:I,4,FALSE)</f>
        <v>杨勇</v>
      </c>
      <c r="K409" s="29">
        <f>VLOOKUP(J409,辅助信息!H:I,2,FALSE)</f>
        <v>18398563998</v>
      </c>
      <c r="L409" s="65"/>
      <c r="M409" s="78"/>
      <c r="N409" s="45"/>
      <c r="Q409" s="15"/>
      <c r="R409" s="15"/>
    </row>
    <row r="410" hidden="1" spans="2:18">
      <c r="B410" s="29" t="s">
        <v>75</v>
      </c>
      <c r="C410" s="57">
        <v>45703</v>
      </c>
      <c r="D410" s="29" t="str">
        <f>VLOOKUP(B410,辅助信息!E:K,7,FALSE)</f>
        <v>JWDDCD2024102400111</v>
      </c>
      <c r="E410" s="29" t="str">
        <f>VLOOKUP(F410,辅助信息!A:B,2,FALSE)</f>
        <v>螺纹钢</v>
      </c>
      <c r="F410" s="29" t="s">
        <v>86</v>
      </c>
      <c r="G410" s="25">
        <v>26</v>
      </c>
      <c r="H410" s="25" t="e">
        <f>_xlfn._xlws.FILTER(#REF!,#REF!&amp;#REF!&amp;#REF!&amp;#REF!=C410&amp;F410&amp;I410&amp;J410,"未发货")</f>
        <v>#REF!</v>
      </c>
      <c r="I410" s="29" t="str">
        <f>VLOOKUP(B410,辅助信息!E:I,3,FALSE)</f>
        <v>（五冶达州国道542项目-一工区桥梁一工段）四川省达州市四川省达州市达川区石桥镇武寨村</v>
      </c>
      <c r="J410" s="29" t="str">
        <f>VLOOKUP(B410,辅助信息!E:I,4,FALSE)</f>
        <v>杨勇</v>
      </c>
      <c r="K410" s="29">
        <f>VLOOKUP(J410,辅助信息!H:I,2,FALSE)</f>
        <v>18398563998</v>
      </c>
      <c r="L410" s="63"/>
      <c r="M410" s="78">
        <v>45709</v>
      </c>
      <c r="N410" s="45"/>
      <c r="O410" s="49">
        <f ca="1" t="shared" ref="O410:O416" si="4">IF(OR(M410="",N410&lt;&gt;""),"",MAX(M410-TODAY(),0))</f>
        <v>0</v>
      </c>
      <c r="P410" s="49">
        <f ca="1" t="shared" ref="P410:P416" si="5">IF(M410="","",IF(N410&lt;&gt;"",MAX(N410-M410,0),IF(TODAY()&gt;M410,TODAY()-M410,0)))</f>
        <v>144</v>
      </c>
      <c r="Q410" s="15" t="str">
        <f>VLOOKUP(B410,辅助信息!E:M,9,FALSE)</f>
        <v>ZTWM-CDGS-XS-2024-0181-五冶天府-国道542项目（二批次）</v>
      </c>
      <c r="R410" s="15"/>
    </row>
    <row r="411" hidden="1" spans="2:18">
      <c r="B411" s="29" t="s">
        <v>87</v>
      </c>
      <c r="C411" s="57">
        <v>45703</v>
      </c>
      <c r="D411" s="29" t="str">
        <f>VLOOKUP(B411,辅助信息!E:K,7,FALSE)</f>
        <v>JWDDCD2024102400111</v>
      </c>
      <c r="E411" s="29" t="str">
        <f>VLOOKUP(F411,辅助信息!A:B,2,FALSE)</f>
        <v>螺纹钢</v>
      </c>
      <c r="F411" s="29" t="s">
        <v>27</v>
      </c>
      <c r="G411" s="25">
        <v>8</v>
      </c>
      <c r="H411" s="25" t="e">
        <f>_xlfn._xlws.FILTER(#REF!,#REF!&amp;#REF!&amp;#REF!&amp;#REF!=C411&amp;F411&amp;I411&amp;J411,"未发货")</f>
        <v>#REF!</v>
      </c>
      <c r="I411" s="29" t="str">
        <f>VLOOKUP(B411,辅助信息!E:I,3,FALSE)</f>
        <v>（五冶达州国道542项目-一工区桥梁二工段）四川省达州市达川区达川区石梯镇石成村</v>
      </c>
      <c r="J411" s="29" t="str">
        <f>VLOOKUP(B411,辅助信息!E:I,4,FALSE)</f>
        <v>夏树彬</v>
      </c>
      <c r="K411" s="29">
        <f>VLOOKUP(J411,辅助信息!H:I,2,FALSE)</f>
        <v>13518183653</v>
      </c>
      <c r="L411" s="32" t="str">
        <f>VLOOKUP(B411,辅助信息!E:J,6,FALSE)</f>
        <v>五冶建设送货单,送货车型9.6米,装货前联系收货人核实到场规格,没提前告知进场规格现场不给予接收</v>
      </c>
      <c r="M411" s="78">
        <v>45706</v>
      </c>
      <c r="N411" s="45"/>
      <c r="O411" s="49">
        <f ca="1" t="shared" si="4"/>
        <v>0</v>
      </c>
      <c r="P411" s="49">
        <f ca="1" t="shared" si="5"/>
        <v>147</v>
      </c>
      <c r="Q411" s="15" t="str">
        <f>VLOOKUP(B411,辅助信息!E:M,9,FALSE)</f>
        <v>ZTWM-CDGS-XS-2024-0181-五冶天府-国道542项目（二批次）</v>
      </c>
      <c r="R411" s="15"/>
    </row>
    <row r="412" hidden="1" spans="2:18">
      <c r="B412" s="29" t="s">
        <v>87</v>
      </c>
      <c r="C412" s="57">
        <v>45703</v>
      </c>
      <c r="D412" s="29" t="str">
        <f>VLOOKUP(B412,辅助信息!E:K,7,FALSE)</f>
        <v>JWDDCD2024102400111</v>
      </c>
      <c r="E412" s="29" t="str">
        <f>VLOOKUP(F412,辅助信息!A:B,2,FALSE)</f>
        <v>螺纹钢</v>
      </c>
      <c r="F412" s="29" t="s">
        <v>65</v>
      </c>
      <c r="G412" s="25">
        <v>27</v>
      </c>
      <c r="H412" s="25" t="e">
        <f>_xlfn._xlws.FILTER(#REF!,#REF!&amp;#REF!&amp;#REF!&amp;#REF!=C412&amp;F412&amp;I412&amp;J412,"未发货")</f>
        <v>#REF!</v>
      </c>
      <c r="I412" s="29" t="str">
        <f>VLOOKUP(B412,辅助信息!E:I,3,FALSE)</f>
        <v>（五冶达州国道542项目-一工区桥梁二工段）四川省达州市达川区达川区石梯镇石成村</v>
      </c>
      <c r="J412" s="29" t="str">
        <f>VLOOKUP(B412,辅助信息!E:I,4,FALSE)</f>
        <v>夏树彬</v>
      </c>
      <c r="K412" s="29">
        <f>VLOOKUP(J412,辅助信息!H:I,2,FALSE)</f>
        <v>13518183653</v>
      </c>
      <c r="L412" s="63"/>
      <c r="M412" s="78">
        <v>45706</v>
      </c>
      <c r="N412" s="45"/>
      <c r="O412" s="49">
        <f ca="1" t="shared" si="4"/>
        <v>0</v>
      </c>
      <c r="P412" s="49">
        <f ca="1" t="shared" si="5"/>
        <v>147</v>
      </c>
      <c r="Q412" s="15" t="str">
        <f>VLOOKUP(B412,辅助信息!E:M,9,FALSE)</f>
        <v>ZTWM-CDGS-XS-2024-0181-五冶天府-国道542项目（二批次）</v>
      </c>
      <c r="R412" s="15"/>
    </row>
    <row r="413" hidden="1" spans="2:18">
      <c r="B413" s="29" t="s">
        <v>74</v>
      </c>
      <c r="C413" s="57">
        <v>45703</v>
      </c>
      <c r="D413" s="29" t="str">
        <f>VLOOKUP(B413,辅助信息!E:K,7,FALSE)</f>
        <v>JWDDCD2024102400111</v>
      </c>
      <c r="E413" s="29" t="str">
        <f>VLOOKUP(F413,辅助信息!A:B,2,FALSE)</f>
        <v>螺纹钢</v>
      </c>
      <c r="F413" s="29" t="s">
        <v>19</v>
      </c>
      <c r="G413" s="25">
        <v>12</v>
      </c>
      <c r="H413" s="25" t="e">
        <f>_xlfn._xlws.FILTER(#REF!,#REF!&amp;#REF!&amp;#REF!&amp;#REF!=C413&amp;F413&amp;I413&amp;J413,"未发货")</f>
        <v>#REF!</v>
      </c>
      <c r="I413" s="29" t="str">
        <f>VLOOKUP(B413,辅助信息!E:I,3,FALSE)</f>
        <v>（五冶达州国道542项目-桥梁4标）四川省达州市达川区大堰镇双井村</v>
      </c>
      <c r="J413" s="29" t="str">
        <f>VLOOKUP(B413,辅助信息!E:I,4,FALSE)</f>
        <v>吴志强</v>
      </c>
      <c r="K413" s="29">
        <f>VLOOKUP(J413,辅助信息!H:I,2,FALSE)</f>
        <v>18820030907</v>
      </c>
      <c r="L413" s="32" t="str">
        <f>VLOOKUP(B413,辅助信息!E:J,6,FALSE)</f>
        <v>五冶建设送货单,送货车型13米,装货前联系收货人核实到场规格,没提前告知进场规格现场不给予接收</v>
      </c>
      <c r="M413" s="78">
        <v>45711</v>
      </c>
      <c r="N413" s="45"/>
      <c r="O413" s="49">
        <f ca="1" t="shared" si="4"/>
        <v>0</v>
      </c>
      <c r="P413" s="49">
        <f ca="1" t="shared" si="5"/>
        <v>142</v>
      </c>
      <c r="Q413" s="15" t="str">
        <f>VLOOKUP(B413,辅助信息!E:M,9,FALSE)</f>
        <v>ZTWM-CDGS-XS-2024-0181-五冶天府-国道542项目（二批次）</v>
      </c>
      <c r="R413" s="15"/>
    </row>
    <row r="414" hidden="1" spans="2:18">
      <c r="B414" s="29" t="s">
        <v>74</v>
      </c>
      <c r="C414" s="57">
        <v>45703</v>
      </c>
      <c r="D414" s="29" t="str">
        <f>VLOOKUP(B414,辅助信息!E:K,7,FALSE)</f>
        <v>JWDDCD2024102400111</v>
      </c>
      <c r="E414" s="29" t="str">
        <f>VLOOKUP(F414,辅助信息!A:B,2,FALSE)</f>
        <v>螺纹钢</v>
      </c>
      <c r="F414" s="29" t="s">
        <v>33</v>
      </c>
      <c r="G414" s="25">
        <v>12</v>
      </c>
      <c r="H414" s="25" t="e">
        <f>_xlfn._xlws.FILTER(#REF!,#REF!&amp;#REF!&amp;#REF!&amp;#REF!=C414&amp;F414&amp;I414&amp;J414,"未发货")</f>
        <v>#REF!</v>
      </c>
      <c r="I414" s="29" t="str">
        <f>VLOOKUP(B414,辅助信息!E:I,3,FALSE)</f>
        <v>（五冶达州国道542项目-桥梁4标）四川省达州市达川区大堰镇双井村</v>
      </c>
      <c r="J414" s="29" t="str">
        <f>VLOOKUP(B414,辅助信息!E:I,4,FALSE)</f>
        <v>吴志强</v>
      </c>
      <c r="K414" s="29">
        <f>VLOOKUP(J414,辅助信息!H:I,2,FALSE)</f>
        <v>18820030907</v>
      </c>
      <c r="L414" s="65"/>
      <c r="M414" s="78">
        <v>45711</v>
      </c>
      <c r="N414" s="45"/>
      <c r="O414" s="49">
        <f ca="1" t="shared" si="4"/>
        <v>0</v>
      </c>
      <c r="P414" s="49">
        <f ca="1" t="shared" si="5"/>
        <v>142</v>
      </c>
      <c r="Q414" s="15" t="str">
        <f>VLOOKUP(B414,辅助信息!E:M,9,FALSE)</f>
        <v>ZTWM-CDGS-XS-2024-0181-五冶天府-国道542项目（二批次）</v>
      </c>
      <c r="R414" s="15"/>
    </row>
    <row r="415" hidden="1" spans="2:18">
      <c r="B415" s="29" t="s">
        <v>74</v>
      </c>
      <c r="C415" s="57">
        <v>45703</v>
      </c>
      <c r="D415" s="29" t="str">
        <f>VLOOKUP(B415,辅助信息!E:K,7,FALSE)</f>
        <v>JWDDCD2024102400111</v>
      </c>
      <c r="E415" s="29" t="str">
        <f>VLOOKUP(F415,辅助信息!A:B,2,FALSE)</f>
        <v>螺纹钢</v>
      </c>
      <c r="F415" s="29" t="s">
        <v>28</v>
      </c>
      <c r="G415" s="25">
        <v>12</v>
      </c>
      <c r="H415" s="25" t="e">
        <f>_xlfn._xlws.FILTER(#REF!,#REF!&amp;#REF!&amp;#REF!&amp;#REF!=C415&amp;F415&amp;I415&amp;J415,"未发货")</f>
        <v>#REF!</v>
      </c>
      <c r="I415" s="29" t="str">
        <f>VLOOKUP(B415,辅助信息!E:I,3,FALSE)</f>
        <v>（五冶达州国道542项目-桥梁4标）四川省达州市达川区大堰镇双井村</v>
      </c>
      <c r="J415" s="29" t="str">
        <f>VLOOKUP(B415,辅助信息!E:I,4,FALSE)</f>
        <v>吴志强</v>
      </c>
      <c r="K415" s="29">
        <f>VLOOKUP(J415,辅助信息!H:I,2,FALSE)</f>
        <v>18820030907</v>
      </c>
      <c r="L415" s="65"/>
      <c r="M415" s="78">
        <v>45711</v>
      </c>
      <c r="N415" s="45"/>
      <c r="O415" s="49">
        <f ca="1" t="shared" si="4"/>
        <v>0</v>
      </c>
      <c r="P415" s="49">
        <f ca="1" t="shared" si="5"/>
        <v>142</v>
      </c>
      <c r="Q415" s="15" t="str">
        <f>VLOOKUP(B415,辅助信息!E:M,9,FALSE)</f>
        <v>ZTWM-CDGS-XS-2024-0181-五冶天府-国道542项目（二批次）</v>
      </c>
      <c r="R415" s="15"/>
    </row>
    <row r="416" hidden="1" spans="2:18">
      <c r="B416" s="29" t="s">
        <v>74</v>
      </c>
      <c r="C416" s="57">
        <v>45703</v>
      </c>
      <c r="D416" s="29" t="str">
        <f>VLOOKUP(B416,辅助信息!E:K,7,FALSE)</f>
        <v>JWDDCD2024102400111</v>
      </c>
      <c r="E416" s="29" t="str">
        <f>VLOOKUP(F416,辅助信息!A:B,2,FALSE)</f>
        <v>螺纹钢</v>
      </c>
      <c r="F416" s="29" t="s">
        <v>18</v>
      </c>
      <c r="G416" s="25">
        <v>3</v>
      </c>
      <c r="H416" s="25" t="e">
        <f>_xlfn._xlws.FILTER(#REF!,#REF!&amp;#REF!&amp;#REF!&amp;#REF!=C416&amp;F416&amp;I416&amp;J416,"未发货")</f>
        <v>#REF!</v>
      </c>
      <c r="I416" s="29" t="str">
        <f>VLOOKUP(B416,辅助信息!E:I,3,FALSE)</f>
        <v>（五冶达州国道542项目-桥梁4标）四川省达州市达川区大堰镇双井村</v>
      </c>
      <c r="J416" s="29" t="str">
        <f>VLOOKUP(B416,辅助信息!E:I,4,FALSE)</f>
        <v>吴志强</v>
      </c>
      <c r="K416" s="29">
        <f>VLOOKUP(J416,辅助信息!H:I,2,FALSE)</f>
        <v>18820030907</v>
      </c>
      <c r="L416" s="63"/>
      <c r="M416" s="78">
        <v>45711</v>
      </c>
      <c r="N416" s="45"/>
      <c r="O416" s="49">
        <f ca="1" t="shared" si="4"/>
        <v>0</v>
      </c>
      <c r="P416" s="49">
        <f ca="1" t="shared" si="5"/>
        <v>142</v>
      </c>
      <c r="Q416" s="15" t="str">
        <f>VLOOKUP(B416,辅助信息!E:M,9,FALSE)</f>
        <v>ZTWM-CDGS-XS-2024-0181-五冶天府-国道542项目（二批次）</v>
      </c>
      <c r="R416" s="15"/>
    </row>
    <row r="417" hidden="1" spans="2:18">
      <c r="B417" s="29" t="s">
        <v>79</v>
      </c>
      <c r="C417" s="57">
        <v>45703</v>
      </c>
      <c r="D417" s="29" t="str">
        <f>VLOOKUP(B417,辅助信息!E:K,7,FALSE)</f>
        <v>JWDDCD2024102400111</v>
      </c>
      <c r="E417" s="29" t="str">
        <f>VLOOKUP(F417,辅助信息!A:B,2,FALSE)</f>
        <v>盘螺</v>
      </c>
      <c r="F417" s="29" t="s">
        <v>40</v>
      </c>
      <c r="G417" s="25">
        <v>3</v>
      </c>
      <c r="H417" s="25" t="e">
        <f>_xlfn._xlws.FILTER(#REF!,#REF!&amp;#REF!&amp;#REF!&amp;#REF!=C417&amp;F417&amp;I417&amp;J417,"未发货")</f>
        <v>#REF!</v>
      </c>
      <c r="I417" s="29" t="str">
        <f>VLOOKUP(B417,辅助信息!E:I,3,FALSE)</f>
        <v>（五冶达州国道542项目-养护工区）四川省达州市达川区管村镇油房村</v>
      </c>
      <c r="J417" s="29" t="str">
        <f>VLOOKUP(B417,辅助信息!E:I,4,FALSE)</f>
        <v>侯自强</v>
      </c>
      <c r="K417" s="66">
        <f>VLOOKUP(J417,辅助信息!H:I,2,FALSE)</f>
        <v>13281725223</v>
      </c>
      <c r="L417" s="64" t="str">
        <f>VLOOKUP(B417,辅助信息!E:J,6,FALSE)</f>
        <v>五冶建设送货单,送货车型9.6米,装货前联系收货人核实到场规格,没提前告知进场规格现场不给予接收</v>
      </c>
      <c r="M417" s="45"/>
      <c r="N417" s="45"/>
      <c r="O417" s="45"/>
      <c r="P417" s="45"/>
      <c r="Q417" s="15" t="str">
        <f>VLOOKUP(B417,辅助信息!E:M,9,FALSE)</f>
        <v>ZTWM-CDGS-XS-2024-0181-五冶天府-国道542项目（二批次）</v>
      </c>
      <c r="R417" s="15"/>
    </row>
    <row r="418" hidden="1" spans="2:18">
      <c r="B418" s="29" t="s">
        <v>79</v>
      </c>
      <c r="C418" s="57">
        <v>45703</v>
      </c>
      <c r="D418" s="29" t="str">
        <f>VLOOKUP(B418,辅助信息!E:K,7,FALSE)</f>
        <v>JWDDCD2024102400111</v>
      </c>
      <c r="E418" s="29" t="str">
        <f>VLOOKUP(F418,辅助信息!A:B,2,FALSE)</f>
        <v>盘螺</v>
      </c>
      <c r="F418" s="29" t="s">
        <v>41</v>
      </c>
      <c r="G418" s="25">
        <v>3</v>
      </c>
      <c r="H418" s="25" t="e">
        <f>_xlfn._xlws.FILTER(#REF!,#REF!&amp;#REF!&amp;#REF!&amp;#REF!=C418&amp;F418&amp;I418&amp;J418,"未发货")</f>
        <v>#REF!</v>
      </c>
      <c r="I418" s="29" t="str">
        <f>VLOOKUP(B418,辅助信息!E:I,3,FALSE)</f>
        <v>（五冶达州国道542项目-养护工区）四川省达州市达川区管村镇油房村</v>
      </c>
      <c r="J418" s="29" t="str">
        <f>VLOOKUP(B418,辅助信息!E:I,4,FALSE)</f>
        <v>侯自强</v>
      </c>
      <c r="K418" s="66">
        <f>VLOOKUP(J418,辅助信息!H:I,2,FALSE)</f>
        <v>13281725223</v>
      </c>
      <c r="L418" s="65"/>
      <c r="M418" s="45"/>
      <c r="N418" s="45"/>
      <c r="O418" s="45"/>
      <c r="P418" s="45"/>
      <c r="Q418" s="15" t="str">
        <f>VLOOKUP(B418,辅助信息!E:M,9,FALSE)</f>
        <v>ZTWM-CDGS-XS-2024-0181-五冶天府-国道542项目（二批次）</v>
      </c>
      <c r="R418" s="15"/>
    </row>
    <row r="419" hidden="1" spans="2:18">
      <c r="B419" s="29" t="s">
        <v>79</v>
      </c>
      <c r="C419" s="57">
        <v>45703</v>
      </c>
      <c r="D419" s="29" t="str">
        <f>VLOOKUP(B419,辅助信息!E:K,7,FALSE)</f>
        <v>JWDDCD2024102400111</v>
      </c>
      <c r="E419" s="29" t="str">
        <f>VLOOKUP(F419,辅助信息!A:B,2,FALSE)</f>
        <v>螺纹钢</v>
      </c>
      <c r="F419" s="29" t="s">
        <v>27</v>
      </c>
      <c r="G419" s="74">
        <v>9</v>
      </c>
      <c r="H419" s="25" t="e">
        <f>_xlfn._xlws.FILTER(#REF!,#REF!&amp;#REF!&amp;#REF!&amp;#REF!=C419&amp;F419&amp;I419&amp;J419,"未发货")</f>
        <v>#REF!</v>
      </c>
      <c r="I419" s="29" t="str">
        <f>VLOOKUP(B419,辅助信息!E:I,3,FALSE)</f>
        <v>（五冶达州国道542项目-养护工区）四川省达州市达川区管村镇油房村</v>
      </c>
      <c r="J419" s="29" t="str">
        <f>VLOOKUP(B419,辅助信息!E:I,4,FALSE)</f>
        <v>侯自强</v>
      </c>
      <c r="K419" s="66">
        <f>VLOOKUP(J419,辅助信息!H:I,2,FALSE)</f>
        <v>13281725223</v>
      </c>
      <c r="L419" s="65"/>
      <c r="M419" s="45"/>
      <c r="N419" s="45"/>
      <c r="O419" s="45"/>
      <c r="P419" s="45"/>
      <c r="Q419" s="15" t="str">
        <f>VLOOKUP(B419,辅助信息!E:M,9,FALSE)</f>
        <v>ZTWM-CDGS-XS-2024-0181-五冶天府-国道542项目（二批次）</v>
      </c>
      <c r="R419" s="15"/>
    </row>
    <row r="420" hidden="1" spans="2:18">
      <c r="B420" s="29" t="s">
        <v>79</v>
      </c>
      <c r="C420" s="57">
        <v>45703</v>
      </c>
      <c r="D420" s="29" t="str">
        <f>VLOOKUP(B420,辅助信息!E:K,7,FALSE)</f>
        <v>JWDDCD2024102400111</v>
      </c>
      <c r="E420" s="29" t="str">
        <f>VLOOKUP(F420,辅助信息!A:B,2,FALSE)</f>
        <v>螺纹钢</v>
      </c>
      <c r="F420" s="29" t="s">
        <v>19</v>
      </c>
      <c r="G420" s="25">
        <v>20</v>
      </c>
      <c r="H420" s="25" t="e">
        <f>_xlfn._xlws.FILTER(#REF!,#REF!&amp;#REF!&amp;#REF!&amp;#REF!=C420&amp;F420&amp;I420&amp;J420,"未发货")</f>
        <v>#REF!</v>
      </c>
      <c r="I420" s="29" t="str">
        <f>VLOOKUP(B420,辅助信息!E:I,3,FALSE)</f>
        <v>（五冶达州国道542项目-养护工区）四川省达州市达川区管村镇油房村</v>
      </c>
      <c r="J420" s="29" t="str">
        <f>VLOOKUP(B420,辅助信息!E:I,4,FALSE)</f>
        <v>侯自强</v>
      </c>
      <c r="K420" s="66">
        <f>VLOOKUP(J420,辅助信息!H:I,2,FALSE)</f>
        <v>13281725223</v>
      </c>
      <c r="L420" s="65"/>
      <c r="M420" s="45"/>
      <c r="N420" s="45"/>
      <c r="O420" s="45"/>
      <c r="P420" s="45"/>
      <c r="Q420" s="15" t="str">
        <f>VLOOKUP(B420,辅助信息!E:M,9,FALSE)</f>
        <v>ZTWM-CDGS-XS-2024-0181-五冶天府-国道542项目（二批次）</v>
      </c>
      <c r="R420" s="15"/>
    </row>
    <row r="421" hidden="1" spans="2:18">
      <c r="B421" s="29" t="s">
        <v>79</v>
      </c>
      <c r="C421" s="57">
        <v>45703</v>
      </c>
      <c r="D421" s="29" t="str">
        <f>VLOOKUP(B421,辅助信息!E:K,7,FALSE)</f>
        <v>JWDDCD2024102400111</v>
      </c>
      <c r="E421" s="29" t="str">
        <f>VLOOKUP(F421,辅助信息!A:B,2,FALSE)</f>
        <v>螺纹钢</v>
      </c>
      <c r="F421" s="29" t="s">
        <v>32</v>
      </c>
      <c r="G421" s="74">
        <v>9</v>
      </c>
      <c r="H421" s="25" t="e">
        <f>_xlfn._xlws.FILTER(#REF!,#REF!&amp;#REF!&amp;#REF!&amp;#REF!=C421&amp;F421&amp;I421&amp;J421,"未发货")</f>
        <v>#REF!</v>
      </c>
      <c r="I421" s="29" t="str">
        <f>VLOOKUP(B421,辅助信息!E:I,3,FALSE)</f>
        <v>（五冶达州国道542项目-养护工区）四川省达州市达川区管村镇油房村</v>
      </c>
      <c r="J421" s="29" t="str">
        <f>VLOOKUP(B421,辅助信息!E:I,4,FALSE)</f>
        <v>侯自强</v>
      </c>
      <c r="K421" s="66">
        <f>VLOOKUP(J421,辅助信息!H:I,2,FALSE)</f>
        <v>13281725223</v>
      </c>
      <c r="L421" s="65"/>
      <c r="M421" s="45"/>
      <c r="N421" s="45"/>
      <c r="O421" s="45"/>
      <c r="P421" s="45"/>
      <c r="Q421" s="15" t="str">
        <f>VLOOKUP(B421,辅助信息!E:M,9,FALSE)</f>
        <v>ZTWM-CDGS-XS-2024-0181-五冶天府-国道542项目（二批次）</v>
      </c>
      <c r="R421" s="15"/>
    </row>
    <row r="422" hidden="1" spans="2:18">
      <c r="B422" s="29" t="s">
        <v>79</v>
      </c>
      <c r="C422" s="57">
        <v>45703</v>
      </c>
      <c r="D422" s="29" t="str">
        <f>VLOOKUP(B422,辅助信息!E:K,7,FALSE)</f>
        <v>JWDDCD2024102400111</v>
      </c>
      <c r="E422" s="29" t="str">
        <f>VLOOKUP(F422,辅助信息!A:B,2,FALSE)</f>
        <v>螺纹钢</v>
      </c>
      <c r="F422" s="29" t="s">
        <v>30</v>
      </c>
      <c r="G422" s="25">
        <v>3</v>
      </c>
      <c r="H422" s="25" t="e">
        <f>_xlfn._xlws.FILTER(#REF!,#REF!&amp;#REF!&amp;#REF!&amp;#REF!=C422&amp;F422&amp;I422&amp;J422,"未发货")</f>
        <v>#REF!</v>
      </c>
      <c r="I422" s="29" t="str">
        <f>VLOOKUP(B422,辅助信息!E:I,3,FALSE)</f>
        <v>（五冶达州国道542项目-养护工区）四川省达州市达川区管村镇油房村</v>
      </c>
      <c r="J422" s="29" t="str">
        <f>VLOOKUP(B422,辅助信息!E:I,4,FALSE)</f>
        <v>侯自强</v>
      </c>
      <c r="K422" s="66">
        <f>VLOOKUP(J422,辅助信息!H:I,2,FALSE)</f>
        <v>13281725223</v>
      </c>
      <c r="L422" s="65"/>
      <c r="M422" s="45"/>
      <c r="N422" s="45"/>
      <c r="O422" s="45"/>
      <c r="P422" s="45"/>
      <c r="Q422" s="15" t="str">
        <f>VLOOKUP(B422,辅助信息!E:M,9,FALSE)</f>
        <v>ZTWM-CDGS-XS-2024-0181-五冶天府-国道542项目（二批次）</v>
      </c>
      <c r="R422" s="15"/>
    </row>
    <row r="423" hidden="1" spans="2:18">
      <c r="B423" s="29" t="s">
        <v>79</v>
      </c>
      <c r="C423" s="57">
        <v>45703</v>
      </c>
      <c r="D423" s="29" t="str">
        <f>VLOOKUP(B423,辅助信息!E:K,7,FALSE)</f>
        <v>JWDDCD2024102400111</v>
      </c>
      <c r="E423" s="29" t="str">
        <f>VLOOKUP(F423,辅助信息!A:B,2,FALSE)</f>
        <v>螺纹钢</v>
      </c>
      <c r="F423" s="29" t="s">
        <v>33</v>
      </c>
      <c r="G423" s="74">
        <v>25</v>
      </c>
      <c r="H423" s="25" t="e">
        <f>_xlfn._xlws.FILTER(#REF!,#REF!&amp;#REF!&amp;#REF!&amp;#REF!=C423&amp;F423&amp;I423&amp;J423,"未发货")</f>
        <v>#REF!</v>
      </c>
      <c r="I423" s="29" t="str">
        <f>VLOOKUP(B423,辅助信息!E:I,3,FALSE)</f>
        <v>（五冶达州国道542项目-养护工区）四川省达州市达川区管村镇油房村</v>
      </c>
      <c r="J423" s="29" t="str">
        <f>VLOOKUP(B423,辅助信息!E:I,4,FALSE)</f>
        <v>侯自强</v>
      </c>
      <c r="K423" s="66">
        <f>VLOOKUP(J423,辅助信息!H:I,2,FALSE)</f>
        <v>13281725223</v>
      </c>
      <c r="L423" s="65"/>
      <c r="M423" s="45"/>
      <c r="N423" s="45"/>
      <c r="O423" s="45"/>
      <c r="P423" s="45"/>
      <c r="Q423" s="15" t="str">
        <f>VLOOKUP(B423,辅助信息!E:M,9,FALSE)</f>
        <v>ZTWM-CDGS-XS-2024-0181-五冶天府-国道542项目（二批次）</v>
      </c>
      <c r="R423" s="15"/>
    </row>
    <row r="424" hidden="1" spans="2:18">
      <c r="B424" s="29" t="s">
        <v>79</v>
      </c>
      <c r="C424" s="57">
        <v>45703</v>
      </c>
      <c r="D424" s="29" t="str">
        <f>VLOOKUP(B424,辅助信息!E:K,7,FALSE)</f>
        <v>JWDDCD2024102400111</v>
      </c>
      <c r="E424" s="29" t="str">
        <f>VLOOKUP(F424,辅助信息!A:B,2,FALSE)</f>
        <v>螺纹钢</v>
      </c>
      <c r="F424" s="29" t="s">
        <v>18</v>
      </c>
      <c r="G424" s="74">
        <v>90</v>
      </c>
      <c r="H424" s="25" t="e">
        <f>_xlfn._xlws.FILTER(#REF!,#REF!&amp;#REF!&amp;#REF!&amp;#REF!=C424&amp;F424&amp;I424&amp;J424,"未发货")</f>
        <v>#REF!</v>
      </c>
      <c r="I424" s="29" t="str">
        <f>VLOOKUP(B424,辅助信息!E:I,3,FALSE)</f>
        <v>（五冶达州国道542项目-养护工区）四川省达州市达川区管村镇油房村</v>
      </c>
      <c r="J424" s="29" t="str">
        <f>VLOOKUP(B424,辅助信息!E:I,4,FALSE)</f>
        <v>侯自强</v>
      </c>
      <c r="K424" s="66">
        <f>VLOOKUP(J424,辅助信息!H:I,2,FALSE)</f>
        <v>13281725223</v>
      </c>
      <c r="L424" s="63"/>
      <c r="M424" s="45"/>
      <c r="N424" s="45"/>
      <c r="O424" s="45"/>
      <c r="P424" s="45"/>
      <c r="Q424" s="15" t="str">
        <f>VLOOKUP(B424,辅助信息!E:M,9,FALSE)</f>
        <v>ZTWM-CDGS-XS-2024-0181-五冶天府-国道542项目（二批次）</v>
      </c>
      <c r="R424" s="15"/>
    </row>
    <row r="425" s="15" customFormat="1" hidden="1" spans="2:17">
      <c r="B425" s="29" t="s">
        <v>80</v>
      </c>
      <c r="C425" s="57">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2">
        <v>45703</v>
      </c>
      <c r="N425" s="82"/>
      <c r="O425" s="15">
        <f ca="1" t="shared" ref="O425:O442" si="6">IF(OR(M425="",N425&lt;&gt;""),"",MAX(M425-TODAY(),0))</f>
        <v>0</v>
      </c>
      <c r="P425" s="15">
        <f ca="1" t="shared" ref="P425:P442" si="7">IF(M425="","",IF(N425&lt;&gt;"",MAX(N425-M425,0),IF(TODAY()&gt;M425,TODAY()-M425,0)))</f>
        <v>150</v>
      </c>
      <c r="Q425" s="15" t="e">
        <f>VLOOKUP(B425,辅助信息!E:M,9,FALSE)</f>
        <v>#N/A</v>
      </c>
    </row>
    <row r="426" s="15" customFormat="1" hidden="1" spans="2:17">
      <c r="B426" s="29" t="s">
        <v>80</v>
      </c>
      <c r="C426" s="57">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2">
        <v>45703</v>
      </c>
      <c r="N426" s="82"/>
      <c r="O426" s="15">
        <f ca="1" t="shared" si="6"/>
        <v>0</v>
      </c>
      <c r="P426" s="15">
        <f ca="1" t="shared" si="7"/>
        <v>150</v>
      </c>
      <c r="Q426" s="15" t="e">
        <f>VLOOKUP(B426,辅助信息!E:M,9,FALSE)</f>
        <v>#N/A</v>
      </c>
    </row>
    <row r="427" s="15" customFormat="1" hidden="1" spans="2:17">
      <c r="B427" s="29" t="s">
        <v>80</v>
      </c>
      <c r="C427" s="57">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2">
        <v>45703</v>
      </c>
      <c r="N427" s="82"/>
      <c r="O427" s="15">
        <f ca="1" t="shared" si="6"/>
        <v>0</v>
      </c>
      <c r="P427" s="15">
        <f ca="1" t="shared" si="7"/>
        <v>150</v>
      </c>
      <c r="Q427" s="15" t="e">
        <f>VLOOKUP(B427,辅助信息!E:M,9,FALSE)</f>
        <v>#N/A</v>
      </c>
    </row>
    <row r="428" s="15" customFormat="1" hidden="1" spans="2:17">
      <c r="B428" s="29" t="s">
        <v>64</v>
      </c>
      <c r="C428" s="57">
        <v>45704</v>
      </c>
      <c r="D428" s="29" t="str">
        <f>VLOOKUP(B428,辅助信息!E:K,7,FALSE)</f>
        <v>JWDDCD2024102400111</v>
      </c>
      <c r="E428" s="29" t="str">
        <f>VLOOKUP(F428,辅助信息!A:B,2,FALSE)</f>
        <v>螺纹钢</v>
      </c>
      <c r="F428" s="29" t="s">
        <v>32</v>
      </c>
      <c r="G428" s="29">
        <v>21</v>
      </c>
      <c r="H428" s="29" t="e">
        <f>_xlfn._xlws.FILTER(#REF!,#REF!&amp;#REF!&amp;#REF!&amp;#REF!=C428&amp;F428&amp;I428&amp;J428,"未发货")</f>
        <v>#REF!</v>
      </c>
      <c r="I428" s="29" t="str">
        <f>VLOOKUP(B428,辅助信息!E:I,3,FALSE)</f>
        <v>（五冶达州国道542项目-三工区桥梁3工段）四川省达州市达川区赵固镇水文村原村委会下300米</v>
      </c>
      <c r="J428" s="29" t="str">
        <f>VLOOKUP(B428,辅助信息!E:I,4,FALSE)</f>
        <v>李代茂</v>
      </c>
      <c r="K428" s="29">
        <f>VLOOKUP(J428,辅助信息!H:I,2,FALSE)</f>
        <v>18302833536</v>
      </c>
      <c r="L428" s="15" t="str">
        <f>VLOOKUP(B428,辅助信息!E:J,6,FALSE)</f>
        <v>五冶建设送货单,送货车型9.6米,装货前联系收货人核实到场规格,没提前告知进场规格现场不给予接收</v>
      </c>
      <c r="M428" s="82">
        <v>45704</v>
      </c>
      <c r="O428" s="15">
        <f ca="1" t="shared" si="6"/>
        <v>0</v>
      </c>
      <c r="P428" s="15">
        <f ca="1" t="shared" si="7"/>
        <v>149</v>
      </c>
      <c r="Q428" s="15" t="str">
        <f>VLOOKUP(B428,辅助信息!E:M,9,FALSE)</f>
        <v>ZTWM-CDGS-XS-2024-0181-五冶天府-国道542项目（二批次）</v>
      </c>
    </row>
    <row r="429" s="15" customFormat="1" hidden="1" spans="2:17">
      <c r="B429" s="29" t="s">
        <v>64</v>
      </c>
      <c r="C429" s="57">
        <v>45704</v>
      </c>
      <c r="D429" s="29" t="str">
        <f>VLOOKUP(B429,辅助信息!E:K,7,FALSE)</f>
        <v>JWDDCD2024102400111</v>
      </c>
      <c r="E429" s="29" t="str">
        <f>VLOOKUP(F429,辅助信息!A:B,2,FALSE)</f>
        <v>螺纹钢</v>
      </c>
      <c r="F429" s="29" t="s">
        <v>65</v>
      </c>
      <c r="G429" s="29">
        <v>42</v>
      </c>
      <c r="H429" s="29" t="e">
        <f>_xlfn._xlws.FILTER(#REF!,#REF!&amp;#REF!&amp;#REF!&amp;#REF!=C429&amp;F429&amp;I429&amp;J429,"未发货")</f>
        <v>#REF!</v>
      </c>
      <c r="I429" s="29" t="str">
        <f>VLOOKUP(B429,辅助信息!E:I,3,FALSE)</f>
        <v>（五冶达州国道542项目-三工区桥梁3工段）四川省达州市达川区赵固镇水文村原村委会下300米</v>
      </c>
      <c r="J429" s="29" t="str">
        <f>VLOOKUP(B429,辅助信息!E:I,4,FALSE)</f>
        <v>李代茂</v>
      </c>
      <c r="K429" s="29">
        <f>VLOOKUP(J429,辅助信息!H:I,2,FALSE)</f>
        <v>18302833536</v>
      </c>
      <c r="M429" s="82">
        <v>45704</v>
      </c>
      <c r="O429" s="15">
        <f ca="1" t="shared" si="6"/>
        <v>0</v>
      </c>
      <c r="P429" s="15">
        <f ca="1" t="shared" si="7"/>
        <v>149</v>
      </c>
      <c r="Q429" s="15" t="str">
        <f>VLOOKUP(B429,辅助信息!E:M,9,FALSE)</f>
        <v>ZTWM-CDGS-XS-2024-0181-五冶天府-国道542项目（二批次）</v>
      </c>
    </row>
    <row r="430" s="15" customFormat="1" hidden="1" spans="2:17">
      <c r="B430" s="29" t="s">
        <v>48</v>
      </c>
      <c r="C430" s="57">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2">
        <v>45705</v>
      </c>
      <c r="O430" s="15">
        <f ca="1" t="shared" si="6"/>
        <v>0</v>
      </c>
      <c r="P430" s="15">
        <f ca="1" t="shared" si="7"/>
        <v>148</v>
      </c>
      <c r="Q430" s="15" t="str">
        <f>VLOOKUP(B430,辅助信息!E:M,9,FALSE)</f>
        <v>ZTWM-CDGS-XS-2024-0093-华西-颐海科创农业生态谷</v>
      </c>
    </row>
    <row r="431" s="15" customFormat="1" hidden="1" spans="2:17">
      <c r="B431" s="29" t="s">
        <v>29</v>
      </c>
      <c r="C431" s="57">
        <v>45704</v>
      </c>
      <c r="D431" s="29" t="str">
        <f>VLOOKUP(B431,辅助信息!E:K,7,FALSE)</f>
        <v>JWDDCD2024102400111</v>
      </c>
      <c r="E431" s="29" t="str">
        <f>VLOOKUP(F431,辅助信息!A:B,2,FALSE)</f>
        <v>螺纹钢</v>
      </c>
      <c r="F431" s="29" t="s">
        <v>27</v>
      </c>
      <c r="G431" s="29">
        <v>15</v>
      </c>
      <c r="H431" s="29" t="e">
        <f>_xlfn._xlws.FILTER(#REF!,#REF!&amp;#REF!&amp;#REF!&amp;#REF!=C431&amp;F431&amp;I431&amp;J431,"未发货")</f>
        <v>#REF!</v>
      </c>
      <c r="I431" s="29" t="str">
        <f>VLOOKUP(B431,辅助信息!E:I,3,FALSE)</f>
        <v>（五冶达州国道542项目-二工区黄家湾隧道工段）四川省达州市达川区赵固镇黄家坡</v>
      </c>
      <c r="J431" s="29" t="str">
        <f>VLOOKUP(B431,辅助信息!E:I,4,FALSE)</f>
        <v>罗永方</v>
      </c>
      <c r="K431" s="29">
        <f>VLOOKUP(J431,辅助信息!H:I,2,FALSE)</f>
        <v>13551450899</v>
      </c>
      <c r="L431" s="15" t="str">
        <f>VLOOKUP(B431,辅助信息!E:J,6,FALSE)</f>
        <v>五冶建设送货单,4份材质书,送货车型9.6米,装货前联系收货人核实到场规格,没提前告知进场规格现场不给予接收</v>
      </c>
      <c r="M431" s="82">
        <v>45705</v>
      </c>
      <c r="O431" s="15">
        <f ca="1" t="shared" si="6"/>
        <v>0</v>
      </c>
      <c r="P431" s="15">
        <f ca="1" t="shared" si="7"/>
        <v>148</v>
      </c>
      <c r="Q431" s="15" t="str">
        <f>VLOOKUP(B431,辅助信息!E:M,9,FALSE)</f>
        <v>ZTWM-CDGS-XS-2024-0181-五冶天府-国道542项目（二批次）</v>
      </c>
    </row>
    <row r="432" s="15" customFormat="1" hidden="1" spans="2:17">
      <c r="B432" s="29" t="s">
        <v>29</v>
      </c>
      <c r="C432" s="57">
        <v>45704</v>
      </c>
      <c r="D432" s="29" t="str">
        <f>VLOOKUP(B432,辅助信息!E:K,7,FALSE)</f>
        <v>JWDDCD2024102400111</v>
      </c>
      <c r="E432" s="29" t="str">
        <f>VLOOKUP(F432,辅助信息!A:B,2,FALSE)</f>
        <v>螺纹钢</v>
      </c>
      <c r="F432" s="29" t="s">
        <v>32</v>
      </c>
      <c r="G432" s="29">
        <v>20</v>
      </c>
      <c r="H432" s="29" t="e">
        <f>_xlfn._xlws.FILTER(#REF!,#REF!&amp;#REF!&amp;#REF!&amp;#REF!=C432&amp;F432&amp;I432&amp;J432,"未发货")</f>
        <v>#REF!</v>
      </c>
      <c r="I432" s="29" t="str">
        <f>VLOOKUP(B432,辅助信息!E:I,3,FALSE)</f>
        <v>（五冶达州国道542项目-二工区黄家湾隧道工段）四川省达州市达川区赵固镇黄家坡</v>
      </c>
      <c r="J432" s="29" t="str">
        <f>VLOOKUP(B432,辅助信息!E:I,4,FALSE)</f>
        <v>罗永方</v>
      </c>
      <c r="K432" s="29">
        <f>VLOOKUP(J432,辅助信息!H:I,2,FALSE)</f>
        <v>13551450899</v>
      </c>
      <c r="M432" s="82">
        <v>45705</v>
      </c>
      <c r="O432" s="15">
        <f ca="1" t="shared" si="6"/>
        <v>0</v>
      </c>
      <c r="P432" s="15">
        <f ca="1" t="shared" si="7"/>
        <v>148</v>
      </c>
      <c r="Q432" s="15" t="str">
        <f>VLOOKUP(B432,辅助信息!E:M,9,FALSE)</f>
        <v>ZTWM-CDGS-XS-2024-0181-五冶天府-国道542项目（二批次）</v>
      </c>
    </row>
    <row r="433" s="15" customFormat="1" hidden="1" spans="2:17">
      <c r="B433" s="29" t="s">
        <v>29</v>
      </c>
      <c r="C433" s="57">
        <v>45704</v>
      </c>
      <c r="D433" s="29" t="str">
        <f>VLOOKUP(B433,辅助信息!E:K,7,FALSE)</f>
        <v>JWDDCD2024102400111</v>
      </c>
      <c r="E433" s="29" t="str">
        <f>VLOOKUP(F433,辅助信息!A:B,2,FALSE)</f>
        <v>螺纹钢</v>
      </c>
      <c r="F433" s="29" t="s">
        <v>30</v>
      </c>
      <c r="G433" s="29">
        <v>35</v>
      </c>
      <c r="H433" s="29" t="e">
        <f>_xlfn._xlws.FILTER(#REF!,#REF!&amp;#REF!&amp;#REF!&amp;#REF!=C433&amp;F433&amp;I433&amp;J433,"未发货")</f>
        <v>#REF!</v>
      </c>
      <c r="I433" s="29" t="str">
        <f>VLOOKUP(B433,辅助信息!E:I,3,FALSE)</f>
        <v>（五冶达州国道542项目-二工区黄家湾隧道工段）四川省达州市达川区赵固镇黄家坡</v>
      </c>
      <c r="J433" s="29" t="str">
        <f>VLOOKUP(B433,辅助信息!E:I,4,FALSE)</f>
        <v>罗永方</v>
      </c>
      <c r="K433" s="29">
        <f>VLOOKUP(J433,辅助信息!H:I,2,FALSE)</f>
        <v>13551450899</v>
      </c>
      <c r="M433" s="82">
        <v>45705</v>
      </c>
      <c r="O433" s="15">
        <f ca="1" t="shared" si="6"/>
        <v>0</v>
      </c>
      <c r="P433" s="15">
        <f ca="1" t="shared" si="7"/>
        <v>148</v>
      </c>
      <c r="Q433" s="15" t="str">
        <f>VLOOKUP(B433,辅助信息!E:M,9,FALSE)</f>
        <v>ZTWM-CDGS-XS-2024-0181-五冶天府-国道542项目（二批次）</v>
      </c>
    </row>
    <row r="434" s="15" customFormat="1" hidden="1" spans="2:17">
      <c r="B434" s="29" t="s">
        <v>78</v>
      </c>
      <c r="C434" s="57">
        <v>45704</v>
      </c>
      <c r="D434" s="29" t="str">
        <f>VLOOKUP(B434,辅助信息!E:K,7,FALSE)</f>
        <v>JWDDCD2024102400111</v>
      </c>
      <c r="E434" s="29" t="str">
        <f>VLOOKUP(F434,辅助信息!A:B,2,FALSE)</f>
        <v>螺纹钢</v>
      </c>
      <c r="F434" s="29" t="s">
        <v>33</v>
      </c>
      <c r="G434" s="29">
        <f>55-36</f>
        <v>19</v>
      </c>
      <c r="H434" s="29" t="e">
        <f>_xlfn._xlws.FILTER(#REF!,#REF!&amp;#REF!&amp;#REF!&amp;#REF!=C434&amp;F434&amp;I434&amp;J434,"未发货")</f>
        <v>#REF!</v>
      </c>
      <c r="I434" s="29" t="str">
        <f>VLOOKUP(B434,辅助信息!E:I,3,FALSE)</f>
        <v>（五冶达州国道542项目-二工区巴河特大桥工段-4号墩）达州市达川区桥湾镇陈余村</v>
      </c>
      <c r="J434" s="29" t="str">
        <f>VLOOKUP(B434,辅助信息!E:I,4,FALSE)</f>
        <v>谭福中</v>
      </c>
      <c r="K434" s="29">
        <f>VLOOKUP(J434,辅助信息!H:I,2,FALSE)</f>
        <v>15828538619</v>
      </c>
      <c r="L434" s="15" t="str">
        <f>VLOOKUP(B434,辅助信息!E:J,6,FALSE)</f>
        <v>五冶建设送货单,4份材质书,送货车型9.6米,装货前联系收货人核实到场规格,没提前告知进场规格现场不给予接收</v>
      </c>
      <c r="M434" s="82">
        <v>45705</v>
      </c>
      <c r="O434" s="15">
        <f ca="1" t="shared" si="6"/>
        <v>0</v>
      </c>
      <c r="P434" s="15">
        <f ca="1" t="shared" si="7"/>
        <v>148</v>
      </c>
      <c r="Q434" s="15" t="str">
        <f>VLOOKUP(B434,辅助信息!E:M,9,FALSE)</f>
        <v>ZTWM-CDGS-XS-2024-0181-五冶天府-国道542项目（二批次）</v>
      </c>
    </row>
    <row r="435" s="15" customFormat="1" hidden="1" spans="2:17">
      <c r="B435" s="29" t="s">
        <v>69</v>
      </c>
      <c r="C435" s="57">
        <v>45704</v>
      </c>
      <c r="D435" s="29" t="str">
        <f>VLOOKUP(B435,辅助信息!E:K,7,FALSE)</f>
        <v>JWDDCD2025052800131</v>
      </c>
      <c r="E435" s="29" t="str">
        <f>VLOOKUP(F435,辅助信息!A:B,2,FALSE)</f>
        <v>盘螺</v>
      </c>
      <c r="F435" s="29" t="s">
        <v>40</v>
      </c>
      <c r="G435" s="84">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2">
        <v>45704</v>
      </c>
      <c r="O435" s="15">
        <f ca="1" t="shared" si="6"/>
        <v>0</v>
      </c>
      <c r="P435" s="15">
        <f ca="1" t="shared" si="7"/>
        <v>149</v>
      </c>
      <c r="Q435" s="15" t="str">
        <f>VLOOKUP(B435,辅助信息!E:M,9,FALSE)</f>
        <v>ZTWM-CDGS-XS-2024-0134-商投建工达州中医药科技成果示范园项目</v>
      </c>
    </row>
    <row r="436" s="15" customFormat="1" hidden="1" spans="2:17">
      <c r="B436" s="29" t="s">
        <v>69</v>
      </c>
      <c r="C436" s="57">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2">
        <v>45704</v>
      </c>
      <c r="O436" s="15">
        <f ca="1" t="shared" si="6"/>
        <v>0</v>
      </c>
      <c r="P436" s="15">
        <f ca="1" t="shared" si="7"/>
        <v>149</v>
      </c>
      <c r="Q436" s="15" t="str">
        <f>VLOOKUP(B436,辅助信息!E:M,9,FALSE)</f>
        <v>ZTWM-CDGS-XS-2024-0134-商投建工达州中医药科技成果示范园项目</v>
      </c>
    </row>
    <row r="437" s="15" customFormat="1" hidden="1" spans="2:17">
      <c r="B437" s="29" t="s">
        <v>69</v>
      </c>
      <c r="C437" s="57">
        <v>45704</v>
      </c>
      <c r="D437" s="29" t="str">
        <f>VLOOKUP(B437,辅助信息!E:K,7,FALSE)</f>
        <v>JWDDCD2025052800131</v>
      </c>
      <c r="E437" s="29" t="str">
        <f>VLOOKUP(F437,辅助信息!A:B,2,FALSE)</f>
        <v>螺纹钢</v>
      </c>
      <c r="F437" s="84"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2">
        <v>45704</v>
      </c>
      <c r="O437" s="15">
        <f ca="1" t="shared" si="6"/>
        <v>0</v>
      </c>
      <c r="P437" s="15">
        <f ca="1" t="shared" si="7"/>
        <v>149</v>
      </c>
      <c r="Q437" s="15" t="str">
        <f>VLOOKUP(B437,辅助信息!E:M,9,FALSE)</f>
        <v>ZTWM-CDGS-XS-2024-0134-商投建工达州中医药科技成果示范园项目</v>
      </c>
    </row>
    <row r="438" s="15" customFormat="1" hidden="1" spans="2:17">
      <c r="B438" s="29" t="s">
        <v>69</v>
      </c>
      <c r="C438" s="57">
        <v>45704</v>
      </c>
      <c r="D438" s="29" t="str">
        <f>VLOOKUP(B438,辅助信息!E:K,7,FALSE)</f>
        <v>JWDDCD2025052800131</v>
      </c>
      <c r="E438" s="29" t="str">
        <f>VLOOKUP(F438,辅助信息!A:B,2,FALSE)</f>
        <v>螺纹钢</v>
      </c>
      <c r="F438" s="84"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2">
        <v>45704</v>
      </c>
      <c r="O438" s="15">
        <f ca="1" t="shared" si="6"/>
        <v>0</v>
      </c>
      <c r="P438" s="15">
        <f ca="1" t="shared" si="7"/>
        <v>149</v>
      </c>
      <c r="Q438" s="15" t="str">
        <f>VLOOKUP(B438,辅助信息!E:M,9,FALSE)</f>
        <v>ZTWM-CDGS-XS-2024-0134-商投建工达州中医药科技成果示范园项目</v>
      </c>
    </row>
    <row r="439" s="15" customFormat="1" hidden="1" spans="1:17">
      <c r="A439" s="49"/>
      <c r="B439" s="29" t="s">
        <v>84</v>
      </c>
      <c r="C439" s="57">
        <v>45704</v>
      </c>
      <c r="D439" s="29" t="str">
        <f>VLOOKUP(B439,辅助信息!E:K,7,FALSE)</f>
        <v>JWDDCD2024102400111</v>
      </c>
      <c r="E439" s="29" t="str">
        <f>VLOOKUP(F439,辅助信息!A:B,2,FALSE)</f>
        <v>螺纹钢</v>
      </c>
      <c r="F439" s="29" t="s">
        <v>27</v>
      </c>
      <c r="G439" s="25">
        <v>8</v>
      </c>
      <c r="H439" s="25" t="e">
        <f>_xlfn._xlws.FILTER(#REF!,#REF!&amp;#REF!&amp;#REF!&amp;#REF!=C439&amp;F439&amp;I439&amp;J439,"未发货")</f>
        <v>#REF!</v>
      </c>
      <c r="I439" s="29" t="str">
        <f>VLOOKUP(B439,辅助信息!E:I,3,FALSE)</f>
        <v>（五冶达州国道542项目-一工区路基一工段）四川省达州市达川区石梯火车站盖板加工点</v>
      </c>
      <c r="J439" s="29" t="str">
        <f>VLOOKUP(B439,辅助信息!E:I,4,FALSE)</f>
        <v>郑松</v>
      </c>
      <c r="K439" s="29">
        <f>VLOOKUP(J439,辅助信息!H:I,2,FALSE)</f>
        <v>13527304849</v>
      </c>
      <c r="L439" s="49" t="str">
        <f>VLOOKUP(B439,辅助信息!E:J,6,FALSE)</f>
        <v>五冶建设送货单,送货车型13米,装货前联系收货人核实到场规格,没提前告知进场规格现场不给予接收</v>
      </c>
      <c r="M439" s="78">
        <v>45705</v>
      </c>
      <c r="N439" s="49"/>
      <c r="O439" s="49">
        <f ca="1" t="shared" si="6"/>
        <v>0</v>
      </c>
      <c r="P439" s="49">
        <f ca="1" t="shared" si="7"/>
        <v>148</v>
      </c>
      <c r="Q439" s="15" t="str">
        <f>VLOOKUP(B439,辅助信息!E:M,9,FALSE)</f>
        <v>ZTWM-CDGS-XS-2024-0181-五冶天府-国道542项目（二批次）</v>
      </c>
    </row>
    <row r="440" s="15" customFormat="1" hidden="1" spans="1:17">
      <c r="A440" s="49"/>
      <c r="B440" s="29" t="s">
        <v>84</v>
      </c>
      <c r="C440" s="57">
        <v>45704</v>
      </c>
      <c r="D440" s="29" t="str">
        <f>VLOOKUP(B440,辅助信息!E:K,7,FALSE)</f>
        <v>JWDDCD2024102400111</v>
      </c>
      <c r="E440" s="29" t="str">
        <f>VLOOKUP(F440,辅助信息!A:B,2,FALSE)</f>
        <v>螺纹钢</v>
      </c>
      <c r="F440" s="29" t="s">
        <v>33</v>
      </c>
      <c r="G440" s="25">
        <v>8</v>
      </c>
      <c r="H440" s="25" t="e">
        <f>_xlfn._xlws.FILTER(#REF!,#REF!&amp;#REF!&amp;#REF!&amp;#REF!=C440&amp;F440&amp;I440&amp;J440,"未发货")</f>
        <v>#REF!</v>
      </c>
      <c r="I440" s="29" t="str">
        <f>VLOOKUP(B440,辅助信息!E:I,3,FALSE)</f>
        <v>（五冶达州国道542项目-一工区路基一工段）四川省达州市达川区石梯火车站盖板加工点</v>
      </c>
      <c r="J440" s="29" t="str">
        <f>VLOOKUP(B440,辅助信息!E:I,4,FALSE)</f>
        <v>郑松</v>
      </c>
      <c r="K440" s="29">
        <f>VLOOKUP(J440,辅助信息!H:I,2,FALSE)</f>
        <v>13527304849</v>
      </c>
      <c r="M440" s="78">
        <v>45705</v>
      </c>
      <c r="N440" s="49"/>
      <c r="O440" s="49">
        <f ca="1" t="shared" si="6"/>
        <v>0</v>
      </c>
      <c r="P440" s="49">
        <f ca="1" t="shared" si="7"/>
        <v>148</v>
      </c>
      <c r="Q440" s="15" t="str">
        <f>VLOOKUP(B440,辅助信息!E:M,9,FALSE)</f>
        <v>ZTWM-CDGS-XS-2024-0181-五冶天府-国道542项目（二批次）</v>
      </c>
    </row>
    <row r="441" s="15" customFormat="1" hidden="1" spans="1:17">
      <c r="A441" s="49"/>
      <c r="B441" s="29" t="s">
        <v>84</v>
      </c>
      <c r="C441" s="57">
        <v>45704</v>
      </c>
      <c r="D441" s="29" t="str">
        <f>VLOOKUP(B441,辅助信息!E:K,7,FALSE)</f>
        <v>JWDDCD2024102400111</v>
      </c>
      <c r="E441" s="29" t="str">
        <f>VLOOKUP(F441,辅助信息!A:B,2,FALSE)</f>
        <v>螺纹钢</v>
      </c>
      <c r="F441" s="29" t="s">
        <v>18</v>
      </c>
      <c r="G441" s="25">
        <v>12</v>
      </c>
      <c r="H441" s="25" t="e">
        <f>_xlfn._xlws.FILTER(#REF!,#REF!&amp;#REF!&amp;#REF!&amp;#REF!=C441&amp;F441&amp;I441&amp;J441,"未发货")</f>
        <v>#REF!</v>
      </c>
      <c r="I441" s="29" t="str">
        <f>VLOOKUP(B441,辅助信息!E:I,3,FALSE)</f>
        <v>（五冶达州国道542项目-一工区路基一工段）四川省达州市达川区石梯火车站盖板加工点</v>
      </c>
      <c r="J441" s="29" t="str">
        <f>VLOOKUP(B441,辅助信息!E:I,4,FALSE)</f>
        <v>郑松</v>
      </c>
      <c r="K441" s="29">
        <f>VLOOKUP(J441,辅助信息!H:I,2,FALSE)</f>
        <v>13527304849</v>
      </c>
      <c r="M441" s="78">
        <v>45705</v>
      </c>
      <c r="N441" s="49"/>
      <c r="O441" s="49">
        <f ca="1" t="shared" si="6"/>
        <v>0</v>
      </c>
      <c r="P441" s="49">
        <f ca="1" t="shared" si="7"/>
        <v>148</v>
      </c>
      <c r="Q441" s="15" t="str">
        <f>VLOOKUP(B441,辅助信息!E:M,9,FALSE)</f>
        <v>ZTWM-CDGS-XS-2024-0181-五冶天府-国道542项目（二批次）</v>
      </c>
    </row>
    <row r="442" s="15" customFormat="1" hidden="1" spans="1:17">
      <c r="A442" s="49"/>
      <c r="B442" s="29" t="s">
        <v>75</v>
      </c>
      <c r="C442" s="57">
        <v>45704</v>
      </c>
      <c r="D442" s="29" t="str">
        <f>VLOOKUP(B442,辅助信息!E:K,7,FALSE)</f>
        <v>JWDDCD2024102400111</v>
      </c>
      <c r="E442" s="29" t="str">
        <f>VLOOKUP(F442,辅助信息!A:B,2,FALSE)</f>
        <v>螺纹钢</v>
      </c>
      <c r="F442" s="29" t="s">
        <v>65</v>
      </c>
      <c r="G442" s="25">
        <v>36</v>
      </c>
      <c r="H442" s="25" t="e">
        <f>_xlfn._xlws.FILTER(#REF!,#REF!&amp;#REF!&amp;#REF!&amp;#REF!=C442&amp;F442&amp;I442&amp;J442,"未发货")</f>
        <v>#REF!</v>
      </c>
      <c r="I442" s="29" t="str">
        <f>VLOOKUP(B442,辅助信息!E:I,3,FALSE)</f>
        <v>（五冶达州国道542项目-一工区桥梁一工段）四川省达州市四川省达州市达川区石桥镇武寨村</v>
      </c>
      <c r="J442" s="29" t="str">
        <f>VLOOKUP(B442,辅助信息!E:I,4,FALSE)</f>
        <v>杨勇</v>
      </c>
      <c r="K442" s="29">
        <f>VLOOKUP(J442,辅助信息!H:I,2,FALSE)</f>
        <v>18398563998</v>
      </c>
      <c r="L442" s="49" t="str">
        <f>VLOOKUP(B442,辅助信息!E:J,6,FALSE)</f>
        <v>五冶建设送货单,送货车型13米,装货前联系收货人核实到场规格,没提前告知进场规格现场不给予接收</v>
      </c>
      <c r="M442" s="78">
        <v>45709</v>
      </c>
      <c r="N442" s="49"/>
      <c r="O442" s="49">
        <f ca="1" t="shared" si="6"/>
        <v>0</v>
      </c>
      <c r="P442" s="49">
        <f ca="1" t="shared" si="7"/>
        <v>144</v>
      </c>
      <c r="Q442" s="15" t="str">
        <f>VLOOKUP(B442,辅助信息!E:M,9,FALSE)</f>
        <v>ZTWM-CDGS-XS-2024-0181-五冶天府-国道542项目（二批次）</v>
      </c>
    </row>
    <row r="443" s="15" customFormat="1" hidden="1" spans="1:16">
      <c r="A443" s="49"/>
      <c r="B443" s="29" t="s">
        <v>75</v>
      </c>
      <c r="C443" s="57">
        <v>45704</v>
      </c>
      <c r="D443" s="29" t="str">
        <f>VLOOKUP(B443,辅助信息!E:K,7,FALSE)</f>
        <v>JWDDCD2024102400111</v>
      </c>
      <c r="E443" s="29" t="str">
        <f>VLOOKUP(F443,辅助信息!A:B,2,FALSE)</f>
        <v>螺纹钢</v>
      </c>
      <c r="F443" s="29" t="s">
        <v>77</v>
      </c>
      <c r="G443" s="25">
        <v>20</v>
      </c>
      <c r="H443" s="25" t="e">
        <f>_xlfn._xlws.FILTER(#REF!,#REF!&amp;#REF!&amp;#REF!&amp;#REF!=C443&amp;F443&amp;I443&amp;J443,"未发货")</f>
        <v>#REF!</v>
      </c>
      <c r="I443" s="29" t="str">
        <f>VLOOKUP(B443,辅助信息!E:I,3,FALSE)</f>
        <v>（五冶达州国道542项目-一工区桥梁一工段）四川省达州市四川省达州市达川区石桥镇武寨村</v>
      </c>
      <c r="J443" s="29" t="str">
        <f>VLOOKUP(B443,辅助信息!E:I,4,FALSE)</f>
        <v>杨勇</v>
      </c>
      <c r="K443" s="29">
        <f>VLOOKUP(J443,辅助信息!H:I,2,FALSE)</f>
        <v>18398563998</v>
      </c>
      <c r="M443" s="78"/>
      <c r="N443" s="49"/>
      <c r="O443" s="49"/>
      <c r="P443" s="49"/>
    </row>
    <row r="444" s="15" customFormat="1" hidden="1" spans="1:17">
      <c r="A444" s="49"/>
      <c r="B444" s="29" t="s">
        <v>87</v>
      </c>
      <c r="C444" s="57">
        <v>45704</v>
      </c>
      <c r="D444" s="29" t="str">
        <f>VLOOKUP(B444,辅助信息!E:K,7,FALSE)</f>
        <v>JWDDCD2024102400111</v>
      </c>
      <c r="E444" s="29" t="str">
        <f>VLOOKUP(F444,辅助信息!A:B,2,FALSE)</f>
        <v>螺纹钢</v>
      </c>
      <c r="F444" s="29" t="s">
        <v>27</v>
      </c>
      <c r="G444" s="25">
        <v>8</v>
      </c>
      <c r="H444" s="25" t="e">
        <f>_xlfn._xlws.FILTER(#REF!,#REF!&amp;#REF!&amp;#REF!&amp;#REF!=C444&amp;F444&amp;I444&amp;J444,"未发货")</f>
        <v>#REF!</v>
      </c>
      <c r="I444" s="29" t="str">
        <f>VLOOKUP(B444,辅助信息!E:I,3,FALSE)</f>
        <v>（五冶达州国道542项目-一工区桥梁二工段）四川省达州市达川区达川区石梯镇石成村</v>
      </c>
      <c r="J444" s="29" t="str">
        <f>VLOOKUP(B444,辅助信息!E:I,4,FALSE)</f>
        <v>夏树彬</v>
      </c>
      <c r="K444" s="29">
        <f>VLOOKUP(J444,辅助信息!H:I,2,FALSE)</f>
        <v>13518183653</v>
      </c>
      <c r="L444" s="49" t="str">
        <f>VLOOKUP(B444,辅助信息!E:J,6,FALSE)</f>
        <v>五冶建设送货单,送货车型9.6米,装货前联系收货人核实到场规格,没提前告知进场规格现场不给予接收</v>
      </c>
      <c r="M444" s="78">
        <v>45706</v>
      </c>
      <c r="N444" s="49"/>
      <c r="O444" s="49">
        <f ca="1" t="shared" ref="O444:O463" si="8">IF(OR(M444="",N444&lt;&gt;""),"",MAX(M444-TODAY(),0))</f>
        <v>0</v>
      </c>
      <c r="P444" s="49">
        <f ca="1" t="shared" ref="P444:P463" si="9">IF(M444="","",IF(N444&lt;&gt;"",MAX(N444-M444,0),IF(TODAY()&gt;M444,TODAY()-M444,0)))</f>
        <v>147</v>
      </c>
      <c r="Q444" s="15" t="str">
        <f>VLOOKUP(B444,辅助信息!E:M,9,FALSE)</f>
        <v>ZTWM-CDGS-XS-2024-0181-五冶天府-国道542项目（二批次）</v>
      </c>
    </row>
    <row r="445" s="15" customFormat="1" hidden="1" spans="1:17">
      <c r="A445" s="49"/>
      <c r="B445" s="29" t="s">
        <v>87</v>
      </c>
      <c r="C445" s="57">
        <v>45704</v>
      </c>
      <c r="D445" s="29" t="str">
        <f>VLOOKUP(B445,辅助信息!E:K,7,FALSE)</f>
        <v>JWDDCD2024102400111</v>
      </c>
      <c r="E445" s="29" t="str">
        <f>VLOOKUP(F445,辅助信息!A:B,2,FALSE)</f>
        <v>螺纹钢</v>
      </c>
      <c r="F445" s="29" t="s">
        <v>65</v>
      </c>
      <c r="G445" s="25">
        <v>27</v>
      </c>
      <c r="H445" s="25" t="e">
        <f>_xlfn._xlws.FILTER(#REF!,#REF!&amp;#REF!&amp;#REF!&amp;#REF!=C445&amp;F445&amp;I445&amp;J445,"未发货")</f>
        <v>#REF!</v>
      </c>
      <c r="I445" s="29" t="str">
        <f>VLOOKUP(B445,辅助信息!E:I,3,FALSE)</f>
        <v>（五冶达州国道542项目-一工区桥梁二工段）四川省达州市达川区达川区石梯镇石成村</v>
      </c>
      <c r="J445" s="29" t="str">
        <f>VLOOKUP(B445,辅助信息!E:I,4,FALSE)</f>
        <v>夏树彬</v>
      </c>
      <c r="K445" s="29">
        <f>VLOOKUP(J445,辅助信息!H:I,2,FALSE)</f>
        <v>13518183653</v>
      </c>
      <c r="M445" s="78">
        <v>45706</v>
      </c>
      <c r="N445" s="49"/>
      <c r="O445" s="49">
        <f ca="1" t="shared" si="8"/>
        <v>0</v>
      </c>
      <c r="P445" s="49">
        <f ca="1" t="shared" si="9"/>
        <v>147</v>
      </c>
      <c r="Q445" s="15" t="str">
        <f>VLOOKUP(B445,辅助信息!E:M,9,FALSE)</f>
        <v>ZTWM-CDGS-XS-2024-0181-五冶天府-国道542项目（二批次）</v>
      </c>
    </row>
    <row r="446" s="15" customFormat="1" hidden="1" spans="1:17">
      <c r="A446" s="49"/>
      <c r="B446" s="29" t="s">
        <v>74</v>
      </c>
      <c r="C446" s="57">
        <v>45704</v>
      </c>
      <c r="D446" s="29" t="str">
        <f>VLOOKUP(B446,辅助信息!E:K,7,FALSE)</f>
        <v>JWDDCD2024102400111</v>
      </c>
      <c r="E446" s="29" t="str">
        <f>VLOOKUP(F446,辅助信息!A:B,2,FALSE)</f>
        <v>螺纹钢</v>
      </c>
      <c r="F446" s="29" t="s">
        <v>19</v>
      </c>
      <c r="G446" s="25">
        <v>12</v>
      </c>
      <c r="H446" s="25" t="e">
        <f>_xlfn._xlws.FILTER(#REF!,#REF!&amp;#REF!&amp;#REF!&amp;#REF!=C446&amp;F446&amp;I446&amp;J446,"未发货")</f>
        <v>#REF!</v>
      </c>
      <c r="I446" s="29" t="str">
        <f>VLOOKUP(B446,辅助信息!E:I,3,FALSE)</f>
        <v>（五冶达州国道542项目-桥梁4标）四川省达州市达川区大堰镇双井村</v>
      </c>
      <c r="J446" s="29" t="str">
        <f>VLOOKUP(B446,辅助信息!E:I,4,FALSE)</f>
        <v>吴志强</v>
      </c>
      <c r="K446" s="29">
        <f>VLOOKUP(J446,辅助信息!H:I,2,FALSE)</f>
        <v>18820030907</v>
      </c>
      <c r="L446" s="49" t="str">
        <f>VLOOKUP(B446,辅助信息!E:J,6,FALSE)</f>
        <v>五冶建设送货单,送货车型13米,装货前联系收货人核实到场规格,没提前告知进场规格现场不给予接收</v>
      </c>
      <c r="M446" s="78">
        <v>45711</v>
      </c>
      <c r="N446" s="49"/>
      <c r="O446" s="49">
        <f ca="1" t="shared" si="8"/>
        <v>0</v>
      </c>
      <c r="P446" s="49">
        <f ca="1" t="shared" si="9"/>
        <v>142</v>
      </c>
      <c r="Q446" s="15" t="str">
        <f>VLOOKUP(B446,辅助信息!E:M,9,FALSE)</f>
        <v>ZTWM-CDGS-XS-2024-0181-五冶天府-国道542项目（二批次）</v>
      </c>
    </row>
    <row r="447" s="15" customFormat="1" hidden="1" spans="1:17">
      <c r="A447" s="49"/>
      <c r="B447" s="29" t="s">
        <v>74</v>
      </c>
      <c r="C447" s="57">
        <v>45704</v>
      </c>
      <c r="D447" s="29" t="str">
        <f>VLOOKUP(B447,辅助信息!E:K,7,FALSE)</f>
        <v>JWDDCD2024102400111</v>
      </c>
      <c r="E447" s="29" t="str">
        <f>VLOOKUP(F447,辅助信息!A:B,2,FALSE)</f>
        <v>螺纹钢</v>
      </c>
      <c r="F447" s="29" t="s">
        <v>33</v>
      </c>
      <c r="G447" s="25">
        <v>12</v>
      </c>
      <c r="H447" s="25" t="e">
        <f>_xlfn._xlws.FILTER(#REF!,#REF!&amp;#REF!&amp;#REF!&amp;#REF!=C447&amp;F447&amp;I447&amp;J447,"未发货")</f>
        <v>#REF!</v>
      </c>
      <c r="I447" s="29" t="str">
        <f>VLOOKUP(B447,辅助信息!E:I,3,FALSE)</f>
        <v>（五冶达州国道542项目-桥梁4标）四川省达州市达川区大堰镇双井村</v>
      </c>
      <c r="J447" s="29" t="str">
        <f>VLOOKUP(B447,辅助信息!E:I,4,FALSE)</f>
        <v>吴志强</v>
      </c>
      <c r="K447" s="29">
        <f>VLOOKUP(J447,辅助信息!H:I,2,FALSE)</f>
        <v>18820030907</v>
      </c>
      <c r="M447" s="78">
        <v>45711</v>
      </c>
      <c r="N447" s="49"/>
      <c r="O447" s="49">
        <f ca="1" t="shared" si="8"/>
        <v>0</v>
      </c>
      <c r="P447" s="49">
        <f ca="1" t="shared" si="9"/>
        <v>142</v>
      </c>
      <c r="Q447" s="15" t="str">
        <f>VLOOKUP(B447,辅助信息!E:M,9,FALSE)</f>
        <v>ZTWM-CDGS-XS-2024-0181-五冶天府-国道542项目（二批次）</v>
      </c>
    </row>
    <row r="448" s="15" customFormat="1" hidden="1" spans="1:17">
      <c r="A448" s="49"/>
      <c r="B448" s="29" t="s">
        <v>74</v>
      </c>
      <c r="C448" s="57">
        <v>45704</v>
      </c>
      <c r="D448" s="29" t="str">
        <f>VLOOKUP(B448,辅助信息!E:K,7,FALSE)</f>
        <v>JWDDCD2024102400111</v>
      </c>
      <c r="E448" s="29" t="str">
        <f>VLOOKUP(F448,辅助信息!A:B,2,FALSE)</f>
        <v>螺纹钢</v>
      </c>
      <c r="F448" s="29" t="s">
        <v>28</v>
      </c>
      <c r="G448" s="25">
        <v>12</v>
      </c>
      <c r="H448" s="25" t="e">
        <f>_xlfn._xlws.FILTER(#REF!,#REF!&amp;#REF!&amp;#REF!&amp;#REF!=C448&amp;F448&amp;I448&amp;J448,"未发货")</f>
        <v>#REF!</v>
      </c>
      <c r="I448" s="29" t="str">
        <f>VLOOKUP(B448,辅助信息!E:I,3,FALSE)</f>
        <v>（五冶达州国道542项目-桥梁4标）四川省达州市达川区大堰镇双井村</v>
      </c>
      <c r="J448" s="29" t="str">
        <f>VLOOKUP(B448,辅助信息!E:I,4,FALSE)</f>
        <v>吴志强</v>
      </c>
      <c r="K448" s="29">
        <f>VLOOKUP(J448,辅助信息!H:I,2,FALSE)</f>
        <v>18820030907</v>
      </c>
      <c r="M448" s="78">
        <v>45711</v>
      </c>
      <c r="N448" s="49"/>
      <c r="O448" s="49">
        <f ca="1" t="shared" si="8"/>
        <v>0</v>
      </c>
      <c r="P448" s="49">
        <f ca="1" t="shared" si="9"/>
        <v>142</v>
      </c>
      <c r="Q448" s="15" t="str">
        <f>VLOOKUP(B448,辅助信息!E:M,9,FALSE)</f>
        <v>ZTWM-CDGS-XS-2024-0181-五冶天府-国道542项目（二批次）</v>
      </c>
    </row>
    <row r="449" hidden="1" spans="1:18">
      <c r="A449" s="49"/>
      <c r="B449" s="29" t="s">
        <v>74</v>
      </c>
      <c r="C449" s="57">
        <v>45704</v>
      </c>
      <c r="D449" s="29" t="str">
        <f>VLOOKUP(B449,辅助信息!E:K,7,FALSE)</f>
        <v>JWDDCD2024102400111</v>
      </c>
      <c r="E449" s="29" t="str">
        <f>VLOOKUP(F449,辅助信息!A:B,2,FALSE)</f>
        <v>螺纹钢</v>
      </c>
      <c r="F449" s="29" t="s">
        <v>18</v>
      </c>
      <c r="G449" s="25">
        <v>3</v>
      </c>
      <c r="H449" s="25" t="e">
        <f>_xlfn._xlws.FILTER(#REF!,#REF!&amp;#REF!&amp;#REF!&amp;#REF!=C449&amp;F449&amp;I449&amp;J449,"未发货")</f>
        <v>#REF!</v>
      </c>
      <c r="I449" s="29" t="str">
        <f>VLOOKUP(B449,辅助信息!E:I,3,FALSE)</f>
        <v>（五冶达州国道542项目-桥梁4标）四川省达州市达川区大堰镇双井村</v>
      </c>
      <c r="J449" s="29" t="str">
        <f>VLOOKUP(B449,辅助信息!E:I,4,FALSE)</f>
        <v>吴志强</v>
      </c>
      <c r="K449" s="29">
        <f>VLOOKUP(J449,辅助信息!H:I,2,FALSE)</f>
        <v>18820030907</v>
      </c>
      <c r="L449" s="15"/>
      <c r="M449" s="78">
        <v>45711</v>
      </c>
      <c r="O449" s="49">
        <f ca="1" t="shared" si="8"/>
        <v>0</v>
      </c>
      <c r="P449" s="49">
        <f ca="1" t="shared" si="9"/>
        <v>142</v>
      </c>
      <c r="Q449" s="15" t="str">
        <f>VLOOKUP(B449,辅助信息!E:M,9,FALSE)</f>
        <v>ZTWM-CDGS-XS-2024-0181-五冶天府-国道542项目（二批次）</v>
      </c>
      <c r="R449" s="15"/>
    </row>
    <row r="450" hidden="1" spans="1:18">
      <c r="A450" s="49"/>
      <c r="B450" s="29" t="s">
        <v>79</v>
      </c>
      <c r="C450" s="57">
        <v>45704</v>
      </c>
      <c r="D450" s="29" t="str">
        <f>VLOOKUP(B450,辅助信息!E:K,7,FALSE)</f>
        <v>JWDDCD2024102400111</v>
      </c>
      <c r="E450" s="29" t="str">
        <f>VLOOKUP(F450,辅助信息!A:B,2,FALSE)</f>
        <v>盘螺</v>
      </c>
      <c r="F450" s="29" t="s">
        <v>40</v>
      </c>
      <c r="G450" s="25">
        <v>3</v>
      </c>
      <c r="H450" s="25" t="e">
        <f>_xlfn._xlws.FILTER(#REF!,#REF!&amp;#REF!&amp;#REF!&amp;#REF!=C450&amp;F450&amp;I450&amp;J450,"未发货")</f>
        <v>#REF!</v>
      </c>
      <c r="I450" s="29" t="str">
        <f>VLOOKUP(B450,辅助信息!E:I,3,FALSE)</f>
        <v>（五冶达州国道542项目-养护工区）四川省达州市达川区管村镇油房村</v>
      </c>
      <c r="J450" s="29" t="str">
        <f>VLOOKUP(B450,辅助信息!E:I,4,FALSE)</f>
        <v>侯自强</v>
      </c>
      <c r="K450" s="29">
        <f>VLOOKUP(J450,辅助信息!H:I,2,FALSE)</f>
        <v>13281725223</v>
      </c>
      <c r="L450" s="49" t="str">
        <f>VLOOKUP(B450,辅助信息!E:J,6,FALSE)</f>
        <v>五冶建设送货单,送货车型9.6米,装货前联系收货人核实到场规格,没提前告知进场规格现场不给予接收</v>
      </c>
      <c r="O450" s="49" t="str">
        <f ca="1" t="shared" si="8"/>
        <v/>
      </c>
      <c r="P450" s="49" t="str">
        <f ca="1" t="shared" si="9"/>
        <v/>
      </c>
      <c r="Q450" s="15" t="str">
        <f>VLOOKUP(B450,辅助信息!E:M,9,FALSE)</f>
        <v>ZTWM-CDGS-XS-2024-0181-五冶天府-国道542项目（二批次）</v>
      </c>
      <c r="R450" s="15"/>
    </row>
    <row r="451" hidden="1" spans="1:18">
      <c r="A451" s="49"/>
      <c r="B451" s="29" t="s">
        <v>79</v>
      </c>
      <c r="C451" s="57">
        <v>45704</v>
      </c>
      <c r="D451" s="29" t="str">
        <f>VLOOKUP(B451,辅助信息!E:K,7,FALSE)</f>
        <v>JWDDCD2024102400111</v>
      </c>
      <c r="E451" s="29" t="str">
        <f>VLOOKUP(F451,辅助信息!A:B,2,FALSE)</f>
        <v>盘螺</v>
      </c>
      <c r="F451" s="29" t="s">
        <v>41</v>
      </c>
      <c r="G451" s="25">
        <v>3</v>
      </c>
      <c r="H451" s="25" t="e">
        <f>_xlfn._xlws.FILTER(#REF!,#REF!&amp;#REF!&amp;#REF!&amp;#REF!=C451&amp;F451&amp;I451&amp;J451,"未发货")</f>
        <v>#REF!</v>
      </c>
      <c r="I451" s="29" t="str">
        <f>VLOOKUP(B451,辅助信息!E:I,3,FALSE)</f>
        <v>（五冶达州国道542项目-养护工区）四川省达州市达川区管村镇油房村</v>
      </c>
      <c r="J451" s="29" t="str">
        <f>VLOOKUP(B451,辅助信息!E:I,4,FALSE)</f>
        <v>侯自强</v>
      </c>
      <c r="K451" s="29">
        <f>VLOOKUP(J451,辅助信息!H:I,2,FALSE)</f>
        <v>13281725223</v>
      </c>
      <c r="L451" s="15"/>
      <c r="O451" s="49" t="str">
        <f ca="1" t="shared" si="8"/>
        <v/>
      </c>
      <c r="P451" s="49" t="str">
        <f ca="1" t="shared" si="9"/>
        <v/>
      </c>
      <c r="Q451" s="15" t="str">
        <f>VLOOKUP(B451,辅助信息!E:M,9,FALSE)</f>
        <v>ZTWM-CDGS-XS-2024-0181-五冶天府-国道542项目（二批次）</v>
      </c>
      <c r="R451" s="15"/>
    </row>
    <row r="452" hidden="1" spans="1:18">
      <c r="A452" s="49"/>
      <c r="B452" s="29" t="s">
        <v>79</v>
      </c>
      <c r="C452" s="57">
        <v>45704</v>
      </c>
      <c r="D452" s="29" t="str">
        <f>VLOOKUP(B452,辅助信息!E:K,7,FALSE)</f>
        <v>JWDDCD2024102400111</v>
      </c>
      <c r="E452" s="29" t="str">
        <f>VLOOKUP(F452,辅助信息!A:B,2,FALSE)</f>
        <v>螺纹钢</v>
      </c>
      <c r="F452" s="29" t="s">
        <v>27</v>
      </c>
      <c r="G452" s="25">
        <v>9</v>
      </c>
      <c r="H452" s="25" t="e">
        <f>_xlfn._xlws.FILTER(#REF!,#REF!&amp;#REF!&amp;#REF!&amp;#REF!=C452&amp;F452&amp;I452&amp;J452,"未发货")</f>
        <v>#REF!</v>
      </c>
      <c r="I452" s="29" t="str">
        <f>VLOOKUP(B452,辅助信息!E:I,3,FALSE)</f>
        <v>（五冶达州国道542项目-养护工区）四川省达州市达川区管村镇油房村</v>
      </c>
      <c r="J452" s="29" t="str">
        <f>VLOOKUP(B452,辅助信息!E:I,4,FALSE)</f>
        <v>侯自强</v>
      </c>
      <c r="K452" s="29">
        <f>VLOOKUP(J452,辅助信息!H:I,2,FALSE)</f>
        <v>13281725223</v>
      </c>
      <c r="L452" s="15"/>
      <c r="O452" s="49" t="str">
        <f ca="1" t="shared" si="8"/>
        <v/>
      </c>
      <c r="P452" s="49" t="str">
        <f ca="1" t="shared" si="9"/>
        <v/>
      </c>
      <c r="Q452" s="15" t="str">
        <f>VLOOKUP(B452,辅助信息!E:M,9,FALSE)</f>
        <v>ZTWM-CDGS-XS-2024-0181-五冶天府-国道542项目（二批次）</v>
      </c>
      <c r="R452" s="15"/>
    </row>
    <row r="453" hidden="1" spans="1:18">
      <c r="A453" s="49"/>
      <c r="B453" s="29" t="s">
        <v>79</v>
      </c>
      <c r="C453" s="57">
        <v>45704</v>
      </c>
      <c r="D453" s="29" t="str">
        <f>VLOOKUP(B453,辅助信息!E:K,7,FALSE)</f>
        <v>JWDDCD2024102400111</v>
      </c>
      <c r="E453" s="29" t="str">
        <f>VLOOKUP(F453,辅助信息!A:B,2,FALSE)</f>
        <v>螺纹钢</v>
      </c>
      <c r="F453" s="29" t="s">
        <v>19</v>
      </c>
      <c r="G453" s="25">
        <v>20</v>
      </c>
      <c r="H453" s="25" t="e">
        <f>_xlfn._xlws.FILTER(#REF!,#REF!&amp;#REF!&amp;#REF!&amp;#REF!=C453&amp;F453&amp;I453&amp;J453,"未发货")</f>
        <v>#REF!</v>
      </c>
      <c r="I453" s="29" t="str">
        <f>VLOOKUP(B453,辅助信息!E:I,3,FALSE)</f>
        <v>（五冶达州国道542项目-养护工区）四川省达州市达川区管村镇油房村</v>
      </c>
      <c r="J453" s="29" t="str">
        <f>VLOOKUP(B453,辅助信息!E:I,4,FALSE)</f>
        <v>侯自强</v>
      </c>
      <c r="K453" s="29">
        <f>VLOOKUP(J453,辅助信息!H:I,2,FALSE)</f>
        <v>13281725223</v>
      </c>
      <c r="L453" s="15"/>
      <c r="O453" s="49" t="str">
        <f ca="1" t="shared" si="8"/>
        <v/>
      </c>
      <c r="P453" s="49" t="str">
        <f ca="1" t="shared" si="9"/>
        <v/>
      </c>
      <c r="Q453" s="15" t="str">
        <f>VLOOKUP(B453,辅助信息!E:M,9,FALSE)</f>
        <v>ZTWM-CDGS-XS-2024-0181-五冶天府-国道542项目（二批次）</v>
      </c>
      <c r="R453" s="15"/>
    </row>
    <row r="454" hidden="1" spans="1:18">
      <c r="A454" s="49"/>
      <c r="B454" s="29" t="s">
        <v>79</v>
      </c>
      <c r="C454" s="57">
        <v>45704</v>
      </c>
      <c r="D454" s="29" t="str">
        <f>VLOOKUP(B454,辅助信息!E:K,7,FALSE)</f>
        <v>JWDDCD2024102400111</v>
      </c>
      <c r="E454" s="29" t="str">
        <f>VLOOKUP(F454,辅助信息!A:B,2,FALSE)</f>
        <v>螺纹钢</v>
      </c>
      <c r="F454" s="29" t="s">
        <v>32</v>
      </c>
      <c r="G454" s="25">
        <v>9</v>
      </c>
      <c r="H454" s="25" t="e">
        <f>_xlfn._xlws.FILTER(#REF!,#REF!&amp;#REF!&amp;#REF!&amp;#REF!=C454&amp;F454&amp;I454&amp;J454,"未发货")</f>
        <v>#REF!</v>
      </c>
      <c r="I454" s="29" t="str">
        <f>VLOOKUP(B454,辅助信息!E:I,3,FALSE)</f>
        <v>（五冶达州国道542项目-养护工区）四川省达州市达川区管村镇油房村</v>
      </c>
      <c r="J454" s="29" t="str">
        <f>VLOOKUP(B454,辅助信息!E:I,4,FALSE)</f>
        <v>侯自强</v>
      </c>
      <c r="K454" s="29">
        <f>VLOOKUP(J454,辅助信息!H:I,2,FALSE)</f>
        <v>13281725223</v>
      </c>
      <c r="L454" s="15"/>
      <c r="O454" s="49" t="str">
        <f ca="1" t="shared" si="8"/>
        <v/>
      </c>
      <c r="P454" s="49" t="str">
        <f ca="1" t="shared" si="9"/>
        <v/>
      </c>
      <c r="Q454" s="15" t="str">
        <f>VLOOKUP(B454,辅助信息!E:M,9,FALSE)</f>
        <v>ZTWM-CDGS-XS-2024-0181-五冶天府-国道542项目（二批次）</v>
      </c>
      <c r="R454" s="15"/>
    </row>
    <row r="455" hidden="1" spans="1:18">
      <c r="A455" s="49"/>
      <c r="B455" s="29" t="s">
        <v>79</v>
      </c>
      <c r="C455" s="57">
        <v>45704</v>
      </c>
      <c r="D455" s="29" t="str">
        <f>VLOOKUP(B455,辅助信息!E:K,7,FALSE)</f>
        <v>JWDDCD2024102400111</v>
      </c>
      <c r="E455" s="29" t="str">
        <f>VLOOKUP(F455,辅助信息!A:B,2,FALSE)</f>
        <v>螺纹钢</v>
      </c>
      <c r="F455" s="29" t="s">
        <v>30</v>
      </c>
      <c r="G455" s="25">
        <v>3</v>
      </c>
      <c r="H455" s="25" t="e">
        <f>_xlfn._xlws.FILTER(#REF!,#REF!&amp;#REF!&amp;#REF!&amp;#REF!=C455&amp;F455&amp;I455&amp;J455,"未发货")</f>
        <v>#REF!</v>
      </c>
      <c r="I455" s="29" t="str">
        <f>VLOOKUP(B455,辅助信息!E:I,3,FALSE)</f>
        <v>（五冶达州国道542项目-养护工区）四川省达州市达川区管村镇油房村</v>
      </c>
      <c r="J455" s="29" t="str">
        <f>VLOOKUP(B455,辅助信息!E:I,4,FALSE)</f>
        <v>侯自强</v>
      </c>
      <c r="K455" s="29">
        <f>VLOOKUP(J455,辅助信息!H:I,2,FALSE)</f>
        <v>13281725223</v>
      </c>
      <c r="L455" s="15"/>
      <c r="O455" s="49" t="str">
        <f ca="1" t="shared" si="8"/>
        <v/>
      </c>
      <c r="P455" s="49" t="str">
        <f ca="1" t="shared" si="9"/>
        <v/>
      </c>
      <c r="Q455" s="15" t="str">
        <f>VLOOKUP(B455,辅助信息!E:M,9,FALSE)</f>
        <v>ZTWM-CDGS-XS-2024-0181-五冶天府-国道542项目（二批次）</v>
      </c>
      <c r="R455" s="15"/>
    </row>
    <row r="456" hidden="1" spans="1:18">
      <c r="A456" s="49"/>
      <c r="B456" s="29" t="s">
        <v>79</v>
      </c>
      <c r="C456" s="57">
        <v>45704</v>
      </c>
      <c r="D456" s="29" t="str">
        <f>VLOOKUP(B456,辅助信息!E:K,7,FALSE)</f>
        <v>JWDDCD2024102400111</v>
      </c>
      <c r="E456" s="29" t="str">
        <f>VLOOKUP(F456,辅助信息!A:B,2,FALSE)</f>
        <v>螺纹钢</v>
      </c>
      <c r="F456" s="29" t="s">
        <v>33</v>
      </c>
      <c r="G456" s="25">
        <v>25</v>
      </c>
      <c r="H456" s="25" t="e">
        <f>_xlfn._xlws.FILTER(#REF!,#REF!&amp;#REF!&amp;#REF!&amp;#REF!=C456&amp;F456&amp;I456&amp;J456,"未发货")</f>
        <v>#REF!</v>
      </c>
      <c r="I456" s="29" t="str">
        <f>VLOOKUP(B456,辅助信息!E:I,3,FALSE)</f>
        <v>（五冶达州国道542项目-养护工区）四川省达州市达川区管村镇油房村</v>
      </c>
      <c r="J456" s="29" t="str">
        <f>VLOOKUP(B456,辅助信息!E:I,4,FALSE)</f>
        <v>侯自强</v>
      </c>
      <c r="K456" s="29">
        <f>VLOOKUP(J456,辅助信息!H:I,2,FALSE)</f>
        <v>13281725223</v>
      </c>
      <c r="L456" s="15"/>
      <c r="O456" s="49" t="str">
        <f ca="1" t="shared" si="8"/>
        <v/>
      </c>
      <c r="P456" s="49" t="str">
        <f ca="1" t="shared" si="9"/>
        <v/>
      </c>
      <c r="Q456" s="15" t="str">
        <f>VLOOKUP(B456,辅助信息!E:M,9,FALSE)</f>
        <v>ZTWM-CDGS-XS-2024-0181-五冶天府-国道542项目（二批次）</v>
      </c>
      <c r="R456" s="15"/>
    </row>
    <row r="457" hidden="1" spans="1:18">
      <c r="A457" s="49"/>
      <c r="B457" s="29" t="s">
        <v>79</v>
      </c>
      <c r="C457" s="57">
        <v>45704</v>
      </c>
      <c r="D457" s="29" t="str">
        <f>VLOOKUP(B457,辅助信息!E:K,7,FALSE)</f>
        <v>JWDDCD2024102400111</v>
      </c>
      <c r="E457" s="29" t="str">
        <f>VLOOKUP(F457,辅助信息!A:B,2,FALSE)</f>
        <v>螺纹钢</v>
      </c>
      <c r="F457" s="29" t="s">
        <v>18</v>
      </c>
      <c r="G457" s="25">
        <v>90</v>
      </c>
      <c r="H457" s="25" t="e">
        <f>_xlfn._xlws.FILTER(#REF!,#REF!&amp;#REF!&amp;#REF!&amp;#REF!=C457&amp;F457&amp;I457&amp;J457,"未发货")</f>
        <v>#REF!</v>
      </c>
      <c r="I457" s="29" t="str">
        <f>VLOOKUP(B457,辅助信息!E:I,3,FALSE)</f>
        <v>（五冶达州国道542项目-养护工区）四川省达州市达川区管村镇油房村</v>
      </c>
      <c r="J457" s="29" t="str">
        <f>VLOOKUP(B457,辅助信息!E:I,4,FALSE)</f>
        <v>侯自强</v>
      </c>
      <c r="K457" s="29">
        <f>VLOOKUP(J457,辅助信息!H:I,2,FALSE)</f>
        <v>13281725223</v>
      </c>
      <c r="L457" s="15"/>
      <c r="O457" s="49" t="str">
        <f ca="1" t="shared" si="8"/>
        <v/>
      </c>
      <c r="P457" s="49" t="str">
        <f ca="1" t="shared" si="9"/>
        <v/>
      </c>
      <c r="Q457" s="15" t="str">
        <f>VLOOKUP(B457,辅助信息!E:M,9,FALSE)</f>
        <v>ZTWM-CDGS-XS-2024-0181-五冶天府-国道542项目（二批次）</v>
      </c>
      <c r="R457" s="15"/>
    </row>
    <row r="458" hidden="1" spans="2:18">
      <c r="B458" s="29" t="s">
        <v>68</v>
      </c>
      <c r="C458" s="57">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49" t="str">
        <f>VLOOKUP(B458,辅助信息!E:J,6,FALSE)</f>
        <v>控制炉批号！多了现场不收！,优先安排达钢,提前联系到场规格及数量</v>
      </c>
      <c r="M458" s="78">
        <v>45706</v>
      </c>
      <c r="N458" s="45"/>
      <c r="O458" s="49">
        <f ca="1" t="shared" si="8"/>
        <v>0</v>
      </c>
      <c r="P458" s="49">
        <f ca="1" t="shared" si="9"/>
        <v>147</v>
      </c>
      <c r="Q458" s="15" t="str">
        <f>VLOOKUP(B458,辅助信息!E:M,9,FALSE)</f>
        <v>ZTWM-CDGS-XS-2024-0134-商投建工达州中医药科技成果示范园项目</v>
      </c>
      <c r="R458" s="15"/>
    </row>
    <row r="459" hidden="1" spans="2:18">
      <c r="B459" s="29" t="s">
        <v>68</v>
      </c>
      <c r="C459" s="57">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78">
        <v>45706</v>
      </c>
      <c r="N459" s="45"/>
      <c r="O459" s="49">
        <f ca="1" t="shared" si="8"/>
        <v>0</v>
      </c>
      <c r="P459" s="49">
        <f ca="1" t="shared" si="9"/>
        <v>147</v>
      </c>
      <c r="Q459" s="15" t="str">
        <f>VLOOKUP(B459,辅助信息!E:M,9,FALSE)</f>
        <v>ZTWM-CDGS-XS-2024-0134-商投建工达州中医药科技成果示范园项目</v>
      </c>
      <c r="R459" s="15"/>
    </row>
    <row r="460" hidden="1" spans="2:18">
      <c r="B460" s="29" t="s">
        <v>68</v>
      </c>
      <c r="C460" s="57">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78">
        <v>45706</v>
      </c>
      <c r="N460" s="45"/>
      <c r="O460" s="49">
        <f ca="1" t="shared" si="8"/>
        <v>0</v>
      </c>
      <c r="P460" s="49">
        <f ca="1" t="shared" si="9"/>
        <v>147</v>
      </c>
      <c r="Q460" s="15" t="str">
        <f>VLOOKUP(B460,辅助信息!E:M,9,FALSE)</f>
        <v>ZTWM-CDGS-XS-2024-0134-商投建工达州中医药科技成果示范园项目</v>
      </c>
      <c r="R460" s="15"/>
    </row>
    <row r="461" hidden="1" spans="2:18">
      <c r="B461" s="70" t="s">
        <v>68</v>
      </c>
      <c r="C461" s="71">
        <v>45704</v>
      </c>
      <c r="D461" s="70" t="str">
        <f>VLOOKUP(B461,辅助信息!E:K,7,FALSE)</f>
        <v>JWDDCD2025052800131</v>
      </c>
      <c r="E461" s="70" t="str">
        <f>VLOOKUP(F461,辅助信息!A:B,2,FALSE)</f>
        <v>螺纹钢</v>
      </c>
      <c r="F461" s="70" t="s">
        <v>65</v>
      </c>
      <c r="G461" s="72">
        <v>15</v>
      </c>
      <c r="H461" s="72" t="e">
        <f>_xlfn._xlws.FILTER(#REF!,#REF!&amp;#REF!&amp;#REF!&amp;#REF!=C461&amp;F461&amp;I461&amp;J461,"未发货")</f>
        <v>#REF!</v>
      </c>
      <c r="I461" s="70" t="str">
        <f>VLOOKUP(B461,辅助信息!E:I,3,FALSE)</f>
        <v>（商投建工达州中医药科技园-2工区-景观桥）达州市通川区达州中医药职业学院犀牛大道北段</v>
      </c>
      <c r="J461" s="70" t="str">
        <f>VLOOKUP(B461,辅助信息!E:I,4,FALSE)</f>
        <v>李波</v>
      </c>
      <c r="K461" s="70">
        <f>VLOOKUP(J461,辅助信息!H:I,2,FALSE)</f>
        <v>18381899787</v>
      </c>
      <c r="M461" s="78">
        <v>45706</v>
      </c>
      <c r="N461" s="45"/>
      <c r="O461" s="49">
        <f ca="1" t="shared" si="8"/>
        <v>0</v>
      </c>
      <c r="P461" s="49">
        <f ca="1" t="shared" si="9"/>
        <v>147</v>
      </c>
      <c r="Q461" s="15" t="str">
        <f>VLOOKUP(B461,辅助信息!E:M,9,FALSE)</f>
        <v>ZTWM-CDGS-XS-2024-0134-商投建工达州中医药科技成果示范园项目</v>
      </c>
      <c r="R461" s="15"/>
    </row>
    <row r="462" hidden="1" spans="1:18">
      <c r="A462" s="15"/>
      <c r="B462" s="29" t="s">
        <v>80</v>
      </c>
      <c r="C462" s="57">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2">
        <v>45703</v>
      </c>
      <c r="N462" s="82"/>
      <c r="O462" s="15">
        <f ca="1" t="shared" si="8"/>
        <v>0</v>
      </c>
      <c r="P462" s="15">
        <f ca="1" t="shared" si="9"/>
        <v>150</v>
      </c>
      <c r="Q462" s="15" t="e">
        <f>VLOOKUP(B462,辅助信息!E:M,9,FALSE)</f>
        <v>#N/A</v>
      </c>
      <c r="R462" s="15"/>
    </row>
    <row r="463" hidden="1" spans="1:18">
      <c r="A463" s="15"/>
      <c r="B463" s="29" t="s">
        <v>80</v>
      </c>
      <c r="C463" s="57">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5"/>
      <c r="M463" s="82">
        <v>45703</v>
      </c>
      <c r="N463" s="82"/>
      <c r="O463" s="15">
        <f ca="1" t="shared" si="8"/>
        <v>0</v>
      </c>
      <c r="P463" s="15">
        <f ca="1" t="shared" si="9"/>
        <v>150</v>
      </c>
      <c r="Q463" s="15" t="e">
        <f>VLOOKUP(B463,辅助信息!E:M,9,FALSE)</f>
        <v>#N/A</v>
      </c>
      <c r="R463" s="15"/>
    </row>
    <row r="464" hidden="1" spans="1:18">
      <c r="A464" s="15"/>
      <c r="B464" s="29" t="s">
        <v>80</v>
      </c>
      <c r="C464" s="57">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5"/>
      <c r="M464" s="82"/>
      <c r="N464" s="82"/>
      <c r="O464" s="15"/>
      <c r="P464" s="15"/>
      <c r="Q464" s="15"/>
      <c r="R464" s="15"/>
    </row>
    <row r="465" s="15" customFormat="1" hidden="1" spans="2:14">
      <c r="B465" s="29" t="s">
        <v>80</v>
      </c>
      <c r="C465" s="57">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5"/>
      <c r="M465" s="82"/>
      <c r="N465" s="82"/>
    </row>
    <row r="466" s="15" customFormat="1" hidden="1" spans="2:17">
      <c r="B466" s="29" t="s">
        <v>80</v>
      </c>
      <c r="C466" s="57">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3"/>
      <c r="M466" s="82">
        <v>45703</v>
      </c>
      <c r="N466" s="82"/>
      <c r="O466" s="15">
        <f ca="1" t="shared" ref="O466:O529" si="10">IF(OR(M466="",N466&lt;&gt;""),"",MAX(M466-TODAY(),0))</f>
        <v>0</v>
      </c>
      <c r="P466" s="15">
        <f ca="1" t="shared" ref="P466:P529" si="11">IF(M466="","",IF(N466&lt;&gt;"",MAX(N466-M466,0),IF(TODAY()&gt;M466,TODAY()-M466,0)))</f>
        <v>150</v>
      </c>
      <c r="Q466" s="15" t="e">
        <f>VLOOKUP(B466,辅助信息!E:M,9,FALSE)</f>
        <v>#N/A</v>
      </c>
    </row>
    <row r="467" s="15" customFormat="1" hidden="1" spans="2:17">
      <c r="B467" s="29" t="s">
        <v>48</v>
      </c>
      <c r="C467" s="57">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2">
        <v>45705</v>
      </c>
      <c r="O467" s="15">
        <f ca="1" t="shared" si="10"/>
        <v>0</v>
      </c>
      <c r="P467" s="15">
        <f ca="1" t="shared" si="11"/>
        <v>148</v>
      </c>
      <c r="Q467" s="15" t="str">
        <f>VLOOKUP(B467,辅助信息!E:M,9,FALSE)</f>
        <v>ZTWM-CDGS-XS-2024-0093-华西-颐海科创农业生态谷</v>
      </c>
    </row>
    <row r="468" s="15" customFormat="1" hidden="1" spans="2:17">
      <c r="B468" s="29" t="s">
        <v>29</v>
      </c>
      <c r="C468" s="57">
        <v>45705</v>
      </c>
      <c r="D468" s="29" t="str">
        <f>VLOOKUP(B468,辅助信息!E:K,7,FALSE)</f>
        <v>JWDDCD2024102400111</v>
      </c>
      <c r="E468" s="29" t="str">
        <f>VLOOKUP(F468,辅助信息!A:B,2,FALSE)</f>
        <v>螺纹钢</v>
      </c>
      <c r="F468" s="29" t="s">
        <v>27</v>
      </c>
      <c r="G468" s="29">
        <v>15</v>
      </c>
      <c r="H468" s="29" t="str">
        <f>_xlfn._xlws.FILTER('[1]2025年已发货'!$E:$E,'[1]2025年已发货'!$F:$F&amp;'[1]2025年已发货'!$C:$C&amp;'[1]2025年已发货'!$G:$G&amp;'[1]2025年已发货'!$H:$H=C468&amp;F468&amp;I468&amp;J468,"未发货")</f>
        <v>未发货</v>
      </c>
      <c r="I468" s="29" t="str">
        <f>VLOOKUP(B468,辅助信息!E:I,3,FALSE)</f>
        <v>（五冶达州国道542项目-二工区黄家湾隧道工段）四川省达州市达川区赵固镇黄家坡</v>
      </c>
      <c r="J468" s="29" t="str">
        <f>VLOOKUP(B468,辅助信息!E:I,4,FALSE)</f>
        <v>罗永方</v>
      </c>
      <c r="K468" s="29">
        <f>VLOOKUP(J468,辅助信息!H:I,2,FALSE)</f>
        <v>13551450899</v>
      </c>
      <c r="L468" s="29" t="str">
        <f>VLOOKUP(B468,辅助信息!E:J,6,FALSE)</f>
        <v>五冶建设送货单,4份材质书,送货车型9.6米,装货前联系收货人核实到场规格,没提前告知进场规格现场不给予接收</v>
      </c>
      <c r="M468" s="82">
        <v>45705</v>
      </c>
      <c r="O468" s="15">
        <f ca="1" t="shared" si="10"/>
        <v>0</v>
      </c>
      <c r="P468" s="15">
        <f ca="1" t="shared" si="11"/>
        <v>148</v>
      </c>
      <c r="Q468" s="15" t="str">
        <f>VLOOKUP(B468,辅助信息!E:M,9,FALSE)</f>
        <v>ZTWM-CDGS-XS-2024-0181-五冶天府-国道542项目（二批次）</v>
      </c>
    </row>
    <row r="469" s="15" customFormat="1" hidden="1" spans="2:17">
      <c r="B469" s="29" t="s">
        <v>29</v>
      </c>
      <c r="C469" s="57">
        <v>45705</v>
      </c>
      <c r="D469" s="29" t="str">
        <f>VLOOKUP(B469,辅助信息!E:K,7,FALSE)</f>
        <v>JWDDCD2024102400111</v>
      </c>
      <c r="E469" s="29" t="str">
        <f>VLOOKUP(F469,辅助信息!A:B,2,FALSE)</f>
        <v>螺纹钢</v>
      </c>
      <c r="F469" s="29" t="s">
        <v>32</v>
      </c>
      <c r="G469" s="29">
        <v>20</v>
      </c>
      <c r="H469" s="29" t="str">
        <f>_xlfn._xlws.FILTER('[1]2025年已发货'!$E:$E,'[1]2025年已发货'!$F:$F&amp;'[1]2025年已发货'!$C:$C&amp;'[1]2025年已发货'!$G:$G&amp;'[1]2025年已发货'!$H:$H=C469&amp;F469&amp;I469&amp;J469,"未发货")</f>
        <v>未发货</v>
      </c>
      <c r="I469" s="29" t="str">
        <f>VLOOKUP(B469,辅助信息!E:I,3,FALSE)</f>
        <v>（五冶达州国道542项目-二工区黄家湾隧道工段）四川省达州市达川区赵固镇黄家坡</v>
      </c>
      <c r="J469" s="29" t="str">
        <f>VLOOKUP(B469,辅助信息!E:I,4,FALSE)</f>
        <v>罗永方</v>
      </c>
      <c r="K469" s="29">
        <f>VLOOKUP(J469,辅助信息!H:I,2,FALSE)</f>
        <v>13551450899</v>
      </c>
      <c r="L469" s="65"/>
      <c r="M469" s="82">
        <v>45705</v>
      </c>
      <c r="O469" s="15">
        <f ca="1" t="shared" si="10"/>
        <v>0</v>
      </c>
      <c r="P469" s="15">
        <f ca="1" t="shared" si="11"/>
        <v>148</v>
      </c>
      <c r="Q469" s="15" t="str">
        <f>VLOOKUP(B469,辅助信息!E:M,9,FALSE)</f>
        <v>ZTWM-CDGS-XS-2024-0181-五冶天府-国道542项目（二批次）</v>
      </c>
    </row>
    <row r="470" s="15" customFormat="1" hidden="1" spans="2:17">
      <c r="B470" s="29" t="s">
        <v>29</v>
      </c>
      <c r="C470" s="57">
        <v>45705</v>
      </c>
      <c r="D470" s="29" t="str">
        <f>VLOOKUP(B470,辅助信息!E:K,7,FALSE)</f>
        <v>JWDDCD2024102400111</v>
      </c>
      <c r="E470" s="29" t="str">
        <f>VLOOKUP(F470,辅助信息!A:B,2,FALSE)</f>
        <v>螺纹钢</v>
      </c>
      <c r="F470" s="29" t="s">
        <v>30</v>
      </c>
      <c r="G470" s="29">
        <v>35</v>
      </c>
      <c r="H470" s="29" t="str">
        <f>_xlfn._xlws.FILTER('[1]2025年已发货'!$E:$E,'[1]2025年已发货'!$F:$F&amp;'[1]2025年已发货'!$C:$C&amp;'[1]2025年已发货'!$G:$G&amp;'[1]2025年已发货'!$H:$H=C470&amp;F470&amp;I470&amp;J470,"未发货")</f>
        <v>未发货</v>
      </c>
      <c r="I470" s="29" t="str">
        <f>VLOOKUP(B470,辅助信息!E:I,3,FALSE)</f>
        <v>（五冶达州国道542项目-二工区黄家湾隧道工段）四川省达州市达川区赵固镇黄家坡</v>
      </c>
      <c r="J470" s="29" t="str">
        <f>VLOOKUP(B470,辅助信息!E:I,4,FALSE)</f>
        <v>罗永方</v>
      </c>
      <c r="K470" s="29">
        <f>VLOOKUP(J470,辅助信息!H:I,2,FALSE)</f>
        <v>13551450899</v>
      </c>
      <c r="L470" s="63"/>
      <c r="M470" s="82">
        <v>45705</v>
      </c>
      <c r="O470" s="15">
        <f ca="1" t="shared" si="10"/>
        <v>0</v>
      </c>
      <c r="P470" s="15">
        <f ca="1" t="shared" si="11"/>
        <v>148</v>
      </c>
      <c r="Q470" s="15" t="str">
        <f>VLOOKUP(B470,辅助信息!E:M,9,FALSE)</f>
        <v>ZTWM-CDGS-XS-2024-0181-五冶天府-国道542项目（二批次）</v>
      </c>
    </row>
    <row r="471" s="15" customFormat="1" hidden="1" spans="2:17">
      <c r="B471" s="29" t="s">
        <v>78</v>
      </c>
      <c r="C471" s="57">
        <v>45705</v>
      </c>
      <c r="D471" s="29" t="str">
        <f>VLOOKUP(B471,辅助信息!E:K,7,FALSE)</f>
        <v>JWDDCD2024102400111</v>
      </c>
      <c r="E471" s="29" t="str">
        <f>VLOOKUP(F471,辅助信息!A:B,2,FALSE)</f>
        <v>螺纹钢</v>
      </c>
      <c r="F471" s="29" t="s">
        <v>33</v>
      </c>
      <c r="G471" s="29">
        <f>55-36</f>
        <v>19</v>
      </c>
      <c r="H471" s="29" t="str">
        <f>_xlfn._xlws.FILTER('[1]2025年已发货'!$E:$E,'[1]2025年已发货'!$F:$F&amp;'[1]2025年已发货'!$C:$C&amp;'[1]2025年已发货'!$G:$G&amp;'[1]2025年已发货'!$H:$H=C471&amp;F471&amp;I471&amp;J471,"未发货")</f>
        <v>未发货</v>
      </c>
      <c r="I471" s="29" t="str">
        <f>VLOOKUP(B471,辅助信息!E:I,3,FALSE)</f>
        <v>（五冶达州国道542项目-二工区巴河特大桥工段-4号墩）达州市达川区桥湾镇陈余村</v>
      </c>
      <c r="J471" s="29" t="str">
        <f>VLOOKUP(B471,辅助信息!E:I,4,FALSE)</f>
        <v>谭福中</v>
      </c>
      <c r="K471" s="29">
        <f>VLOOKUP(J471,辅助信息!H:I,2,FALSE)</f>
        <v>15828538619</v>
      </c>
      <c r="L471" s="29" t="str">
        <f>VLOOKUP(B471,辅助信息!E:J,6,FALSE)</f>
        <v>五冶建设送货单,4份材质书,送货车型9.6米,装货前联系收货人核实到场规格,没提前告知进场规格现场不给予接收</v>
      </c>
      <c r="M471" s="82">
        <v>45705</v>
      </c>
      <c r="O471" s="15">
        <f ca="1" t="shared" si="10"/>
        <v>0</v>
      </c>
      <c r="P471" s="15">
        <f ca="1" t="shared" si="11"/>
        <v>148</v>
      </c>
      <c r="Q471" s="15" t="str">
        <f>VLOOKUP(B471,辅助信息!E:M,9,FALSE)</f>
        <v>ZTWM-CDGS-XS-2024-0181-五冶天府-国道542项目（二批次）</v>
      </c>
    </row>
    <row r="472" s="15" customFormat="1" hidden="1" spans="2:17">
      <c r="B472" s="29" t="s">
        <v>69</v>
      </c>
      <c r="C472" s="57">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2">
        <v>45704</v>
      </c>
      <c r="O472" s="15">
        <f ca="1" t="shared" si="10"/>
        <v>0</v>
      </c>
      <c r="P472" s="15">
        <f ca="1" t="shared" si="11"/>
        <v>149</v>
      </c>
      <c r="Q472" s="15" t="str">
        <f>VLOOKUP(B472,辅助信息!E:M,9,FALSE)</f>
        <v>ZTWM-CDGS-XS-2024-0134-商投建工达州中医药科技成果示范园项目</v>
      </c>
    </row>
    <row r="473" s="15" customFormat="1" hidden="1" spans="2:17">
      <c r="B473" s="29" t="s">
        <v>69</v>
      </c>
      <c r="C473" s="57">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5"/>
      <c r="M473" s="82">
        <v>45704</v>
      </c>
      <c r="O473" s="15">
        <f ca="1" t="shared" si="10"/>
        <v>0</v>
      </c>
      <c r="P473" s="15">
        <f ca="1" t="shared" si="11"/>
        <v>149</v>
      </c>
      <c r="Q473" s="15" t="str">
        <f>VLOOKUP(B473,辅助信息!E:M,9,FALSE)</f>
        <v>ZTWM-CDGS-XS-2024-0134-商投建工达州中医药科技成果示范园项目</v>
      </c>
    </row>
    <row r="474" s="15" customFormat="1" hidden="1" spans="2:17">
      <c r="B474" s="29" t="s">
        <v>69</v>
      </c>
      <c r="C474" s="57">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5"/>
      <c r="M474" s="82">
        <v>45704</v>
      </c>
      <c r="O474" s="15">
        <f ca="1" t="shared" si="10"/>
        <v>0</v>
      </c>
      <c r="P474" s="15">
        <f ca="1" t="shared" si="11"/>
        <v>149</v>
      </c>
      <c r="Q474" s="15" t="str">
        <f>VLOOKUP(B474,辅助信息!E:M,9,FALSE)</f>
        <v>ZTWM-CDGS-XS-2024-0134-商投建工达州中医药科技成果示范园项目</v>
      </c>
    </row>
    <row r="475" s="15" customFormat="1" hidden="1" spans="2:17">
      <c r="B475" s="29" t="s">
        <v>69</v>
      </c>
      <c r="C475" s="57">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3"/>
      <c r="M475" s="82">
        <v>45704</v>
      </c>
      <c r="O475" s="15">
        <f ca="1" t="shared" si="10"/>
        <v>0</v>
      </c>
      <c r="P475" s="15">
        <f ca="1" t="shared" si="11"/>
        <v>149</v>
      </c>
      <c r="Q475" s="15" t="str">
        <f>VLOOKUP(B475,辅助信息!E:M,9,FALSE)</f>
        <v>ZTWM-CDGS-XS-2024-0134-商投建工达州中医药科技成果示范园项目</v>
      </c>
    </row>
    <row r="476" s="15" customFormat="1" hidden="1" spans="2:17">
      <c r="B476" s="29" t="s">
        <v>84</v>
      </c>
      <c r="C476" s="57">
        <v>45705</v>
      </c>
      <c r="D476" s="29" t="str">
        <f>VLOOKUP(B476,辅助信息!E:K,7,FALSE)</f>
        <v>JWDDCD2024102400111</v>
      </c>
      <c r="E476" s="29" t="str">
        <f>VLOOKUP(F476,辅助信息!A:B,2,FALSE)</f>
        <v>螺纹钢</v>
      </c>
      <c r="F476" s="29" t="s">
        <v>27</v>
      </c>
      <c r="G476" s="29">
        <v>8</v>
      </c>
      <c r="H476" s="29" t="str">
        <f>_xlfn._xlws.FILTER('[1]2025年已发货'!$E:$E,'[1]2025年已发货'!$F:$F&amp;'[1]2025年已发货'!$C:$C&amp;'[1]2025年已发货'!$G:$G&amp;'[1]2025年已发货'!$H:$H=C476&amp;F476&amp;I476&amp;J476,"未发货")</f>
        <v>未发货</v>
      </c>
      <c r="I476" s="29" t="str">
        <f>VLOOKUP(B476,辅助信息!E:I,3,FALSE)</f>
        <v>（五冶达州国道542项目-一工区路基一工段）四川省达州市达川区石梯火车站盖板加工点</v>
      </c>
      <c r="J476" s="29" t="str">
        <f>VLOOKUP(B476,辅助信息!E:I,4,FALSE)</f>
        <v>郑松</v>
      </c>
      <c r="K476" s="29">
        <f>VLOOKUP(J476,辅助信息!H:I,2,FALSE)</f>
        <v>13527304849</v>
      </c>
      <c r="L476" s="29" t="str">
        <f>VLOOKUP(B476,辅助信息!E:J,6,FALSE)</f>
        <v>五冶建设送货单,送货车型13米,装货前联系收货人核实到场规格,没提前告知进场规格现场不给予接收</v>
      </c>
      <c r="M476" s="82">
        <v>45705</v>
      </c>
      <c r="O476" s="15">
        <f ca="1" t="shared" si="10"/>
        <v>0</v>
      </c>
      <c r="P476" s="15">
        <f ca="1" t="shared" si="11"/>
        <v>148</v>
      </c>
      <c r="Q476" s="15" t="str">
        <f>VLOOKUP(B476,辅助信息!E:M,9,FALSE)</f>
        <v>ZTWM-CDGS-XS-2024-0181-五冶天府-国道542项目（二批次）</v>
      </c>
    </row>
    <row r="477" s="15" customFormat="1" hidden="1" spans="2:17">
      <c r="B477" s="29" t="s">
        <v>84</v>
      </c>
      <c r="C477" s="57">
        <v>45705</v>
      </c>
      <c r="D477" s="29" t="str">
        <f>VLOOKUP(B477,辅助信息!E:K,7,FALSE)</f>
        <v>JWDDCD2024102400111</v>
      </c>
      <c r="E477" s="29" t="str">
        <f>VLOOKUP(F477,辅助信息!A:B,2,FALSE)</f>
        <v>螺纹钢</v>
      </c>
      <c r="F477" s="29" t="s">
        <v>33</v>
      </c>
      <c r="G477" s="29">
        <v>8</v>
      </c>
      <c r="H477" s="29" t="str">
        <f>_xlfn._xlws.FILTER('[1]2025年已发货'!$E:$E,'[1]2025年已发货'!$F:$F&amp;'[1]2025年已发货'!$C:$C&amp;'[1]2025年已发货'!$G:$G&amp;'[1]2025年已发货'!$H:$H=C477&amp;F477&amp;I477&amp;J477,"未发货")</f>
        <v>未发货</v>
      </c>
      <c r="I477" s="29" t="str">
        <f>VLOOKUP(B477,辅助信息!E:I,3,FALSE)</f>
        <v>（五冶达州国道542项目-一工区路基一工段）四川省达州市达川区石梯火车站盖板加工点</v>
      </c>
      <c r="J477" s="29" t="str">
        <f>VLOOKUP(B477,辅助信息!E:I,4,FALSE)</f>
        <v>郑松</v>
      </c>
      <c r="K477" s="29">
        <f>VLOOKUP(J477,辅助信息!H:I,2,FALSE)</f>
        <v>13527304849</v>
      </c>
      <c r="L477" s="65"/>
      <c r="M477" s="82">
        <v>45705</v>
      </c>
      <c r="O477" s="15">
        <f ca="1" t="shared" si="10"/>
        <v>0</v>
      </c>
      <c r="P477" s="15">
        <f ca="1" t="shared" si="11"/>
        <v>148</v>
      </c>
      <c r="Q477" s="15" t="str">
        <f>VLOOKUP(B477,辅助信息!E:M,9,FALSE)</f>
        <v>ZTWM-CDGS-XS-2024-0181-五冶天府-国道542项目（二批次）</v>
      </c>
    </row>
    <row r="478" s="15" customFormat="1" hidden="1" spans="2:17">
      <c r="B478" s="29" t="s">
        <v>84</v>
      </c>
      <c r="C478" s="57">
        <v>45705</v>
      </c>
      <c r="D478" s="29" t="str">
        <f>VLOOKUP(B478,辅助信息!E:K,7,FALSE)</f>
        <v>JWDDCD2024102400111</v>
      </c>
      <c r="E478" s="29" t="str">
        <f>VLOOKUP(F478,辅助信息!A:B,2,FALSE)</f>
        <v>螺纹钢</v>
      </c>
      <c r="F478" s="29" t="s">
        <v>18</v>
      </c>
      <c r="G478" s="29">
        <v>12</v>
      </c>
      <c r="H478" s="29" t="str">
        <f>_xlfn._xlws.FILTER('[1]2025年已发货'!$E:$E,'[1]2025年已发货'!$F:$F&amp;'[1]2025年已发货'!$C:$C&amp;'[1]2025年已发货'!$G:$G&amp;'[1]2025年已发货'!$H:$H=C478&amp;F478&amp;I478&amp;J478,"未发货")</f>
        <v>未发货</v>
      </c>
      <c r="I478" s="29" t="str">
        <f>VLOOKUP(B478,辅助信息!E:I,3,FALSE)</f>
        <v>（五冶达州国道542项目-一工区路基一工段）四川省达州市达川区石梯火车站盖板加工点</v>
      </c>
      <c r="J478" s="29" t="str">
        <f>VLOOKUP(B478,辅助信息!E:I,4,FALSE)</f>
        <v>郑松</v>
      </c>
      <c r="K478" s="29">
        <f>VLOOKUP(J478,辅助信息!H:I,2,FALSE)</f>
        <v>13527304849</v>
      </c>
      <c r="L478" s="63"/>
      <c r="M478" s="82">
        <v>45705</v>
      </c>
      <c r="O478" s="15">
        <f ca="1" t="shared" si="10"/>
        <v>0</v>
      </c>
      <c r="P478" s="15">
        <f ca="1" t="shared" si="11"/>
        <v>148</v>
      </c>
      <c r="Q478" s="15" t="str">
        <f>VLOOKUP(B478,辅助信息!E:M,9,FALSE)</f>
        <v>ZTWM-CDGS-XS-2024-0181-五冶天府-国道542项目（二批次）</v>
      </c>
    </row>
    <row r="479" s="15" customFormat="1" hidden="1" spans="2:17">
      <c r="B479" s="29" t="s">
        <v>75</v>
      </c>
      <c r="C479" s="57">
        <v>45705</v>
      </c>
      <c r="D479" s="29" t="str">
        <f>VLOOKUP(B479,辅助信息!E:K,7,FALSE)</f>
        <v>JWDDCD2024102400111</v>
      </c>
      <c r="E479" s="29" t="str">
        <f>VLOOKUP(F479,辅助信息!A:B,2,FALSE)</f>
        <v>螺纹钢</v>
      </c>
      <c r="F479" s="29" t="s">
        <v>65</v>
      </c>
      <c r="G479" s="29">
        <f>36-14</f>
        <v>22</v>
      </c>
      <c r="H479" s="29" t="str">
        <f>_xlfn._xlws.FILTER('[1]2025年已发货'!$E:$E,'[1]2025年已发货'!$F:$F&amp;'[1]2025年已发货'!$C:$C&amp;'[1]2025年已发货'!$G:$G&amp;'[1]2025年已发货'!$H:$H=C479&amp;F479&amp;I479&amp;J479,"未发货")</f>
        <v>未发货</v>
      </c>
      <c r="I479" s="29" t="str">
        <f>VLOOKUP(B479,辅助信息!E:I,3,FALSE)</f>
        <v>（五冶达州国道542项目-一工区桥梁一工段）四川省达州市四川省达州市达川区石桥镇武寨村</v>
      </c>
      <c r="J479" s="29" t="str">
        <f>VLOOKUP(B479,辅助信息!E:I,4,FALSE)</f>
        <v>杨勇</v>
      </c>
      <c r="K479" s="29">
        <f>VLOOKUP(J479,辅助信息!H:I,2,FALSE)</f>
        <v>18398563998</v>
      </c>
      <c r="L479" s="29" t="str">
        <f>VLOOKUP(B479,辅助信息!E:J,6,FALSE)</f>
        <v>五冶建设送货单,送货车型13米,装货前联系收货人核实到场规格,没提前告知进场规格现场不给予接收</v>
      </c>
      <c r="M479" s="82">
        <v>45709</v>
      </c>
      <c r="O479" s="15">
        <f ca="1" t="shared" si="10"/>
        <v>0</v>
      </c>
      <c r="P479" s="15">
        <f ca="1" t="shared" si="11"/>
        <v>144</v>
      </c>
      <c r="Q479" s="15" t="str">
        <f>VLOOKUP(B479,辅助信息!E:M,9,FALSE)</f>
        <v>ZTWM-CDGS-XS-2024-0181-五冶天府-国道542项目（二批次）</v>
      </c>
    </row>
    <row r="480" s="15" customFormat="1" hidden="1" spans="2:17">
      <c r="B480" s="29" t="s">
        <v>87</v>
      </c>
      <c r="C480" s="57">
        <v>45705</v>
      </c>
      <c r="D480" s="29" t="str">
        <f>VLOOKUP(B480,辅助信息!E:K,7,FALSE)</f>
        <v>JWDDCD2024102400111</v>
      </c>
      <c r="E480" s="29" t="str">
        <f>VLOOKUP(F480,辅助信息!A:B,2,FALSE)</f>
        <v>螺纹钢</v>
      </c>
      <c r="F480" s="29" t="s">
        <v>27</v>
      </c>
      <c r="G480" s="29">
        <v>8</v>
      </c>
      <c r="H480" s="29" t="str">
        <f>_xlfn._xlws.FILTER('[1]2025年已发货'!$E:$E,'[1]2025年已发货'!$F:$F&amp;'[1]2025年已发货'!$C:$C&amp;'[1]2025年已发货'!$G:$G&amp;'[1]2025年已发货'!$H:$H=C480&amp;F480&amp;I480&amp;J480,"未发货")</f>
        <v>未发货</v>
      </c>
      <c r="I480" s="29" t="str">
        <f>VLOOKUP(B480,辅助信息!E:I,3,FALSE)</f>
        <v>（五冶达州国道542项目-一工区桥梁二工段）四川省达州市达川区达川区石梯镇石成村</v>
      </c>
      <c r="J480" s="29" t="str">
        <f>VLOOKUP(B480,辅助信息!E:I,4,FALSE)</f>
        <v>夏树彬</v>
      </c>
      <c r="K480" s="29">
        <f>VLOOKUP(J480,辅助信息!H:I,2,FALSE)</f>
        <v>13518183653</v>
      </c>
      <c r="L480" s="29" t="str">
        <f>VLOOKUP(B480,辅助信息!E:J,6,FALSE)</f>
        <v>五冶建设送货单,送货车型9.6米,装货前联系收货人核实到场规格,没提前告知进场规格现场不给予接收</v>
      </c>
      <c r="M480" s="82">
        <v>45706</v>
      </c>
      <c r="O480" s="15">
        <f ca="1" t="shared" si="10"/>
        <v>0</v>
      </c>
      <c r="P480" s="15">
        <f ca="1" t="shared" si="11"/>
        <v>147</v>
      </c>
      <c r="Q480" s="15" t="str">
        <f>VLOOKUP(B480,辅助信息!E:M,9,FALSE)</f>
        <v>ZTWM-CDGS-XS-2024-0181-五冶天府-国道542项目（二批次）</v>
      </c>
    </row>
    <row r="481" hidden="1" spans="1:18">
      <c r="A481" s="15"/>
      <c r="B481" s="29" t="s">
        <v>87</v>
      </c>
      <c r="C481" s="57">
        <v>45705</v>
      </c>
      <c r="D481" s="29" t="str">
        <f>VLOOKUP(B481,辅助信息!E:K,7,FALSE)</f>
        <v>JWDDCD2024102400111</v>
      </c>
      <c r="E481" s="29" t="str">
        <f>VLOOKUP(F481,辅助信息!A:B,2,FALSE)</f>
        <v>螺纹钢</v>
      </c>
      <c r="F481" s="29" t="s">
        <v>65</v>
      </c>
      <c r="G481" s="29">
        <v>27</v>
      </c>
      <c r="H481" s="29" t="str">
        <f>_xlfn._xlws.FILTER('[1]2025年已发货'!$E:$E,'[1]2025年已发货'!$F:$F&amp;'[1]2025年已发货'!$C:$C&amp;'[1]2025年已发货'!$G:$G&amp;'[1]2025年已发货'!$H:$H=C481&amp;F481&amp;I481&amp;J481,"未发货")</f>
        <v>未发货</v>
      </c>
      <c r="I481" s="29" t="str">
        <f>VLOOKUP(B481,辅助信息!E:I,3,FALSE)</f>
        <v>（五冶达州国道542项目-一工区桥梁二工段）四川省达州市达川区达川区石梯镇石成村</v>
      </c>
      <c r="J481" s="29" t="str">
        <f>VLOOKUP(B481,辅助信息!E:I,4,FALSE)</f>
        <v>夏树彬</v>
      </c>
      <c r="K481" s="29">
        <f>VLOOKUP(J481,辅助信息!H:I,2,FALSE)</f>
        <v>13518183653</v>
      </c>
      <c r="L481" s="63"/>
      <c r="M481" s="82">
        <v>45706</v>
      </c>
      <c r="N481" s="15"/>
      <c r="O481" s="15">
        <f ca="1" t="shared" si="10"/>
        <v>0</v>
      </c>
      <c r="P481" s="15">
        <f ca="1" t="shared" si="11"/>
        <v>147</v>
      </c>
      <c r="Q481" s="15" t="str">
        <f>VLOOKUP(B481,辅助信息!E:M,9,FALSE)</f>
        <v>ZTWM-CDGS-XS-2024-0181-五冶天府-国道542项目（二批次）</v>
      </c>
      <c r="R481" s="15"/>
    </row>
    <row r="482" hidden="1" spans="1:18">
      <c r="A482" s="15"/>
      <c r="B482" s="29" t="s">
        <v>74</v>
      </c>
      <c r="C482" s="57">
        <v>45705</v>
      </c>
      <c r="D482" s="29" t="str">
        <f>VLOOKUP(B482,辅助信息!E:K,7,FALSE)</f>
        <v>JWDDCD2024102400111</v>
      </c>
      <c r="E482" s="29" t="str">
        <f>VLOOKUP(F482,辅助信息!A:B,2,FALSE)</f>
        <v>螺纹钢</v>
      </c>
      <c r="F482" s="29" t="s">
        <v>19</v>
      </c>
      <c r="G482" s="29">
        <v>12</v>
      </c>
      <c r="H482" s="29" t="str">
        <f>_xlfn._xlws.FILTER('[1]2025年已发货'!$E:$E,'[1]2025年已发货'!$F:$F&amp;'[1]2025年已发货'!$C:$C&amp;'[1]2025年已发货'!$G:$G&amp;'[1]2025年已发货'!$H:$H=C482&amp;F482&amp;I482&amp;J482,"未发货")</f>
        <v>未发货</v>
      </c>
      <c r="I482" s="29" t="str">
        <f>VLOOKUP(B482,辅助信息!E:I,3,FALSE)</f>
        <v>（五冶达州国道542项目-桥梁4标）四川省达州市达川区大堰镇双井村</v>
      </c>
      <c r="J482" s="29" t="str">
        <f>VLOOKUP(B482,辅助信息!E:I,4,FALSE)</f>
        <v>吴志强</v>
      </c>
      <c r="K482" s="29">
        <f>VLOOKUP(J482,辅助信息!H:I,2,FALSE)</f>
        <v>18820030907</v>
      </c>
      <c r="L482" s="29" t="str">
        <f>VLOOKUP(B482,辅助信息!E:J,6,FALSE)</f>
        <v>五冶建设送货单,送货车型13米,装货前联系收货人核实到场规格,没提前告知进场规格现场不给予接收</v>
      </c>
      <c r="M482" s="82">
        <v>45711</v>
      </c>
      <c r="N482" s="15"/>
      <c r="O482" s="15">
        <f ca="1" t="shared" si="10"/>
        <v>0</v>
      </c>
      <c r="P482" s="15">
        <f ca="1" t="shared" si="11"/>
        <v>142</v>
      </c>
      <c r="Q482" s="15" t="str">
        <f>VLOOKUP(B482,辅助信息!E:M,9,FALSE)</f>
        <v>ZTWM-CDGS-XS-2024-0181-五冶天府-国道542项目（二批次）</v>
      </c>
      <c r="R482" s="15"/>
    </row>
    <row r="483" hidden="1" spans="1:18">
      <c r="A483" s="15"/>
      <c r="B483" s="29" t="s">
        <v>74</v>
      </c>
      <c r="C483" s="57">
        <v>45705</v>
      </c>
      <c r="D483" s="29" t="str">
        <f>VLOOKUP(B483,辅助信息!E:K,7,FALSE)</f>
        <v>JWDDCD2024102400111</v>
      </c>
      <c r="E483" s="29" t="str">
        <f>VLOOKUP(F483,辅助信息!A:B,2,FALSE)</f>
        <v>螺纹钢</v>
      </c>
      <c r="F483" s="29" t="s">
        <v>33</v>
      </c>
      <c r="G483" s="29">
        <v>12</v>
      </c>
      <c r="H483" s="29" t="str">
        <f>_xlfn._xlws.FILTER('[1]2025年已发货'!$E:$E,'[1]2025年已发货'!$F:$F&amp;'[1]2025年已发货'!$C:$C&amp;'[1]2025年已发货'!$G:$G&amp;'[1]2025年已发货'!$H:$H=C483&amp;F483&amp;I483&amp;J483,"未发货")</f>
        <v>未发货</v>
      </c>
      <c r="I483" s="29" t="str">
        <f>VLOOKUP(B483,辅助信息!E:I,3,FALSE)</f>
        <v>（五冶达州国道542项目-桥梁4标）四川省达州市达川区大堰镇双井村</v>
      </c>
      <c r="J483" s="29" t="str">
        <f>VLOOKUP(B483,辅助信息!E:I,4,FALSE)</f>
        <v>吴志强</v>
      </c>
      <c r="K483" s="29">
        <f>VLOOKUP(J483,辅助信息!H:I,2,FALSE)</f>
        <v>18820030907</v>
      </c>
      <c r="L483" s="65"/>
      <c r="M483" s="82">
        <v>45711</v>
      </c>
      <c r="N483" s="15"/>
      <c r="O483" s="15">
        <f ca="1" t="shared" si="10"/>
        <v>0</v>
      </c>
      <c r="P483" s="15">
        <f ca="1" t="shared" si="11"/>
        <v>142</v>
      </c>
      <c r="Q483" s="15" t="str">
        <f>VLOOKUP(B483,辅助信息!E:M,9,FALSE)</f>
        <v>ZTWM-CDGS-XS-2024-0181-五冶天府-国道542项目（二批次）</v>
      </c>
      <c r="R483" s="15"/>
    </row>
    <row r="484" hidden="1" spans="1:18">
      <c r="A484" s="15"/>
      <c r="B484" s="29" t="s">
        <v>74</v>
      </c>
      <c r="C484" s="57">
        <v>45705</v>
      </c>
      <c r="D484" s="29" t="str">
        <f>VLOOKUP(B484,辅助信息!E:K,7,FALSE)</f>
        <v>JWDDCD2024102400111</v>
      </c>
      <c r="E484" s="29" t="str">
        <f>VLOOKUP(F484,辅助信息!A:B,2,FALSE)</f>
        <v>螺纹钢</v>
      </c>
      <c r="F484" s="29" t="s">
        <v>28</v>
      </c>
      <c r="G484" s="29">
        <v>12</v>
      </c>
      <c r="H484" s="29" t="str">
        <f>_xlfn._xlws.FILTER('[1]2025年已发货'!$E:$E,'[1]2025年已发货'!$F:$F&amp;'[1]2025年已发货'!$C:$C&amp;'[1]2025年已发货'!$G:$G&amp;'[1]2025年已发货'!$H:$H=C484&amp;F484&amp;I484&amp;J484,"未发货")</f>
        <v>未发货</v>
      </c>
      <c r="I484" s="29" t="str">
        <f>VLOOKUP(B484,辅助信息!E:I,3,FALSE)</f>
        <v>（五冶达州国道542项目-桥梁4标）四川省达州市达川区大堰镇双井村</v>
      </c>
      <c r="J484" s="29" t="str">
        <f>VLOOKUP(B484,辅助信息!E:I,4,FALSE)</f>
        <v>吴志强</v>
      </c>
      <c r="K484" s="29">
        <f>VLOOKUP(J484,辅助信息!H:I,2,FALSE)</f>
        <v>18820030907</v>
      </c>
      <c r="L484" s="65"/>
      <c r="M484" s="82">
        <v>45711</v>
      </c>
      <c r="N484" s="15"/>
      <c r="O484" s="15">
        <f ca="1" t="shared" si="10"/>
        <v>0</v>
      </c>
      <c r="P484" s="15">
        <f ca="1" t="shared" si="11"/>
        <v>142</v>
      </c>
      <c r="Q484" s="15" t="str">
        <f>VLOOKUP(B484,辅助信息!E:M,9,FALSE)</f>
        <v>ZTWM-CDGS-XS-2024-0181-五冶天府-国道542项目（二批次）</v>
      </c>
      <c r="R484" s="15"/>
    </row>
    <row r="485" hidden="1" spans="1:18">
      <c r="A485" s="15"/>
      <c r="B485" s="29" t="s">
        <v>74</v>
      </c>
      <c r="C485" s="57">
        <v>45705</v>
      </c>
      <c r="D485" s="29" t="str">
        <f>VLOOKUP(B485,辅助信息!E:K,7,FALSE)</f>
        <v>JWDDCD2024102400111</v>
      </c>
      <c r="E485" s="29" t="str">
        <f>VLOOKUP(F485,辅助信息!A:B,2,FALSE)</f>
        <v>螺纹钢</v>
      </c>
      <c r="F485" s="29" t="s">
        <v>18</v>
      </c>
      <c r="G485" s="29">
        <v>3</v>
      </c>
      <c r="H485" s="29" t="str">
        <f>_xlfn._xlws.FILTER('[1]2025年已发货'!$E:$E,'[1]2025年已发货'!$F:$F&amp;'[1]2025年已发货'!$C:$C&amp;'[1]2025年已发货'!$G:$G&amp;'[1]2025年已发货'!$H:$H=C485&amp;F485&amp;I485&amp;J485,"未发货")</f>
        <v>未发货</v>
      </c>
      <c r="I485" s="29" t="str">
        <f>VLOOKUP(B485,辅助信息!E:I,3,FALSE)</f>
        <v>（五冶达州国道542项目-桥梁4标）四川省达州市达川区大堰镇双井村</v>
      </c>
      <c r="J485" s="29" t="str">
        <f>VLOOKUP(B485,辅助信息!E:I,4,FALSE)</f>
        <v>吴志强</v>
      </c>
      <c r="K485" s="29">
        <f>VLOOKUP(J485,辅助信息!H:I,2,FALSE)</f>
        <v>18820030907</v>
      </c>
      <c r="L485" s="63"/>
      <c r="M485" s="82">
        <v>45711</v>
      </c>
      <c r="N485" s="15"/>
      <c r="O485" s="15">
        <f ca="1" t="shared" si="10"/>
        <v>0</v>
      </c>
      <c r="P485" s="15">
        <f ca="1" t="shared" si="11"/>
        <v>142</v>
      </c>
      <c r="Q485" s="15" t="str">
        <f>VLOOKUP(B485,辅助信息!E:M,9,FALSE)</f>
        <v>ZTWM-CDGS-XS-2024-0181-五冶天府-国道542项目（二批次）</v>
      </c>
      <c r="R485" s="15"/>
    </row>
    <row r="486" hidden="1" spans="1:18">
      <c r="A486" s="15"/>
      <c r="B486" s="29" t="s">
        <v>79</v>
      </c>
      <c r="C486" s="57">
        <v>45705</v>
      </c>
      <c r="D486" s="29" t="str">
        <f>VLOOKUP(B486,辅助信息!E:K,7,FALSE)</f>
        <v>JWDDCD2024102400111</v>
      </c>
      <c r="E486" s="29" t="str">
        <f>VLOOKUP(F486,辅助信息!A:B,2,FALSE)</f>
        <v>螺纹钢</v>
      </c>
      <c r="F486" s="29" t="s">
        <v>19</v>
      </c>
      <c r="G486" s="29">
        <v>20</v>
      </c>
      <c r="H486" s="29" t="str">
        <f>_xlfn._xlws.FILTER('[1]2025年已发货'!$E:$E,'[1]2025年已发货'!$F:$F&amp;'[1]2025年已发货'!$C:$C&amp;'[1]2025年已发货'!$G:$G&amp;'[1]2025年已发货'!$H:$H=C486&amp;F486&amp;I486&amp;J486,"未发货")</f>
        <v>未发货</v>
      </c>
      <c r="I486" s="29" t="str">
        <f>VLOOKUP(B486,辅助信息!E:I,3,FALSE)</f>
        <v>（五冶达州国道542项目-养护工区）四川省达州市达川区管村镇油房村</v>
      </c>
      <c r="J486" s="29" t="str">
        <f>VLOOKUP(B486,辅助信息!E:I,4,FALSE)</f>
        <v>侯自强</v>
      </c>
      <c r="K486" s="29">
        <f>VLOOKUP(J486,辅助信息!H:I,2,FALSE)</f>
        <v>13281725223</v>
      </c>
      <c r="L486" s="32" t="str">
        <f>VLOOKUP(B486,辅助信息!E:J,6,FALSE)</f>
        <v>五冶建设送货单,送货车型9.6米,装货前联系收货人核实到场规格,没提前告知进场规格现场不给予接收</v>
      </c>
      <c r="M486" s="15"/>
      <c r="N486" s="15"/>
      <c r="O486" s="15" t="str">
        <f ca="1" t="shared" si="10"/>
        <v/>
      </c>
      <c r="P486" s="15" t="str">
        <f ca="1" t="shared" si="11"/>
        <v/>
      </c>
      <c r="Q486" s="15" t="str">
        <f>VLOOKUP(B486,辅助信息!E:M,9,FALSE)</f>
        <v>ZTWM-CDGS-XS-2024-0181-五冶天府-国道542项目（二批次）</v>
      </c>
      <c r="R486" s="15"/>
    </row>
    <row r="487" hidden="1" spans="1:18">
      <c r="A487" s="15"/>
      <c r="B487" s="29" t="s">
        <v>79</v>
      </c>
      <c r="C487" s="57">
        <v>45705</v>
      </c>
      <c r="D487" s="29" t="str">
        <f>VLOOKUP(B487,辅助信息!E:K,7,FALSE)</f>
        <v>JWDDCD2024102400111</v>
      </c>
      <c r="E487" s="29" t="str">
        <f>VLOOKUP(F487,辅助信息!A:B,2,FALSE)</f>
        <v>螺纹钢</v>
      </c>
      <c r="F487" s="29" t="s">
        <v>32</v>
      </c>
      <c r="G487" s="29">
        <v>9</v>
      </c>
      <c r="H487" s="29" t="str">
        <f>_xlfn._xlws.FILTER('[1]2025年已发货'!$E:$E,'[1]2025年已发货'!$F:$F&amp;'[1]2025年已发货'!$C:$C&amp;'[1]2025年已发货'!$G:$G&amp;'[1]2025年已发货'!$H:$H=C487&amp;F487&amp;I487&amp;J487,"未发货")</f>
        <v>未发货</v>
      </c>
      <c r="I487" s="29" t="str">
        <f>VLOOKUP(B487,辅助信息!E:I,3,FALSE)</f>
        <v>（五冶达州国道542项目-养护工区）四川省达州市达川区管村镇油房村</v>
      </c>
      <c r="J487" s="29" t="str">
        <f>VLOOKUP(B487,辅助信息!E:I,4,FALSE)</f>
        <v>侯自强</v>
      </c>
      <c r="K487" s="29">
        <f>VLOOKUP(J487,辅助信息!H:I,2,FALSE)</f>
        <v>13281725223</v>
      </c>
      <c r="L487" s="65"/>
      <c r="M487" s="15"/>
      <c r="N487" s="15"/>
      <c r="O487" s="15" t="str">
        <f ca="1" t="shared" si="10"/>
        <v/>
      </c>
      <c r="P487" s="15" t="str">
        <f ca="1" t="shared" si="11"/>
        <v/>
      </c>
      <c r="Q487" s="15" t="str">
        <f>VLOOKUP(B487,辅助信息!E:M,9,FALSE)</f>
        <v>ZTWM-CDGS-XS-2024-0181-五冶天府-国道542项目（二批次）</v>
      </c>
      <c r="R487" s="15"/>
    </row>
    <row r="488" hidden="1" spans="1:18">
      <c r="A488" s="15"/>
      <c r="B488" s="29" t="s">
        <v>79</v>
      </c>
      <c r="C488" s="57">
        <v>45705</v>
      </c>
      <c r="D488" s="29" t="str">
        <f>VLOOKUP(B488,辅助信息!E:K,7,FALSE)</f>
        <v>JWDDCD2024102400111</v>
      </c>
      <c r="E488" s="29" t="str">
        <f>VLOOKUP(F488,辅助信息!A:B,2,FALSE)</f>
        <v>螺纹钢</v>
      </c>
      <c r="F488" s="29" t="s">
        <v>18</v>
      </c>
      <c r="G488" s="29">
        <f>90-69</f>
        <v>21</v>
      </c>
      <c r="H488" s="29" t="str">
        <f>_xlfn._xlws.FILTER('[1]2025年已发货'!$E:$E,'[1]2025年已发货'!$F:$F&amp;'[1]2025年已发货'!$C:$C&amp;'[1]2025年已发货'!$G:$G&amp;'[1]2025年已发货'!$H:$H=C488&amp;F488&amp;I488&amp;J488,"未发货")</f>
        <v>未发货</v>
      </c>
      <c r="I488" s="29" t="str">
        <f>VLOOKUP(B488,辅助信息!E:I,3,FALSE)</f>
        <v>（五冶达州国道542项目-养护工区）四川省达州市达川区管村镇油房村</v>
      </c>
      <c r="J488" s="29" t="str">
        <f>VLOOKUP(B488,辅助信息!E:I,4,FALSE)</f>
        <v>侯自强</v>
      </c>
      <c r="K488" s="29">
        <f>VLOOKUP(J488,辅助信息!H:I,2,FALSE)</f>
        <v>13281725223</v>
      </c>
      <c r="L488" s="63"/>
      <c r="M488" s="15"/>
      <c r="N488" s="15"/>
      <c r="O488" s="15" t="str">
        <f ca="1" t="shared" si="10"/>
        <v/>
      </c>
      <c r="P488" s="15" t="str">
        <f ca="1" t="shared" si="11"/>
        <v/>
      </c>
      <c r="Q488" s="15" t="str">
        <f>VLOOKUP(B488,辅助信息!E:M,9,FALSE)</f>
        <v>ZTWM-CDGS-XS-2024-0181-五冶天府-国道542项目（二批次）</v>
      </c>
      <c r="R488" s="15"/>
    </row>
    <row r="489" hidden="1" spans="1:18">
      <c r="A489" s="49"/>
      <c r="B489" s="29" t="s">
        <v>68</v>
      </c>
      <c r="C489" s="57">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78">
        <v>45706</v>
      </c>
      <c r="O489" s="49">
        <f ca="1" t="shared" si="10"/>
        <v>0</v>
      </c>
      <c r="P489" s="49">
        <f ca="1" t="shared" si="11"/>
        <v>147</v>
      </c>
      <c r="Q489" s="15" t="str">
        <f>VLOOKUP(B489,辅助信息!E:M,9,FALSE)</f>
        <v>ZTWM-CDGS-XS-2024-0134-商投建工达州中医药科技成果示范园项目</v>
      </c>
      <c r="R489" s="15"/>
    </row>
    <row r="490" hidden="1" spans="1:18">
      <c r="A490" s="49"/>
      <c r="B490" s="29" t="s">
        <v>68</v>
      </c>
      <c r="C490" s="57">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5"/>
      <c r="M490" s="78">
        <v>45706</v>
      </c>
      <c r="O490" s="49">
        <f ca="1" t="shared" si="10"/>
        <v>0</v>
      </c>
      <c r="P490" s="49">
        <f ca="1" t="shared" si="11"/>
        <v>147</v>
      </c>
      <c r="Q490" s="15" t="str">
        <f>VLOOKUP(B490,辅助信息!E:M,9,FALSE)</f>
        <v>ZTWM-CDGS-XS-2024-0134-商投建工达州中医药科技成果示范园项目</v>
      </c>
      <c r="R490" s="15"/>
    </row>
    <row r="491" hidden="1" spans="1:18">
      <c r="A491" s="49"/>
      <c r="B491" s="29" t="s">
        <v>68</v>
      </c>
      <c r="C491" s="57">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5"/>
      <c r="M491" s="78">
        <v>45706</v>
      </c>
      <c r="O491" s="49">
        <f ca="1" t="shared" si="10"/>
        <v>0</v>
      </c>
      <c r="P491" s="49">
        <f ca="1" t="shared" si="11"/>
        <v>147</v>
      </c>
      <c r="Q491" s="15" t="str">
        <f>VLOOKUP(B491,辅助信息!E:M,9,FALSE)</f>
        <v>ZTWM-CDGS-XS-2024-0134-商投建工达州中医药科技成果示范园项目</v>
      </c>
      <c r="R491" s="15"/>
    </row>
    <row r="492" hidden="1" spans="1:18">
      <c r="A492" s="49"/>
      <c r="B492" s="29" t="s">
        <v>68</v>
      </c>
      <c r="C492" s="57">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3"/>
      <c r="M492" s="78">
        <v>45706</v>
      </c>
      <c r="O492" s="49">
        <f ca="1" t="shared" si="10"/>
        <v>0</v>
      </c>
      <c r="P492" s="49">
        <f ca="1" t="shared" si="11"/>
        <v>147</v>
      </c>
      <c r="Q492" s="15" t="str">
        <f>VLOOKUP(B492,辅助信息!E:M,9,FALSE)</f>
        <v>ZTWM-CDGS-XS-2024-0134-商投建工达州中医药科技成果示范园项目</v>
      </c>
      <c r="R492" s="15"/>
    </row>
    <row r="493" hidden="1" spans="2:18">
      <c r="B493" s="29" t="s">
        <v>88</v>
      </c>
      <c r="C493" s="57">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78">
        <v>45706</v>
      </c>
      <c r="O493" s="49">
        <f ca="1" t="shared" si="10"/>
        <v>0</v>
      </c>
      <c r="P493" s="49">
        <f ca="1" t="shared" si="11"/>
        <v>147</v>
      </c>
      <c r="Q493" s="15" t="str">
        <f>VLOOKUP(B493,辅助信息!E:M,9,FALSE)</f>
        <v>ZTWM-CDGS-XS-2024-0248-五冶钢构-南充市医学院项目</v>
      </c>
      <c r="R493" s="15"/>
    </row>
    <row r="494" hidden="1" spans="2:18">
      <c r="B494" s="29" t="s">
        <v>88</v>
      </c>
      <c r="C494" s="57">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5"/>
      <c r="M494" s="78">
        <v>45706</v>
      </c>
      <c r="O494" s="49">
        <f ca="1" t="shared" si="10"/>
        <v>0</v>
      </c>
      <c r="P494" s="49">
        <f ca="1" t="shared" si="11"/>
        <v>147</v>
      </c>
      <c r="Q494" s="15" t="str">
        <f>VLOOKUP(B494,辅助信息!E:M,9,FALSE)</f>
        <v>ZTWM-CDGS-XS-2024-0248-五冶钢构-南充市医学院项目</v>
      </c>
      <c r="R494" s="15"/>
    </row>
    <row r="495" hidden="1" spans="2:18">
      <c r="B495" s="29" t="s">
        <v>88</v>
      </c>
      <c r="C495" s="57">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5"/>
      <c r="M495" s="78">
        <v>45706</v>
      </c>
      <c r="O495" s="49">
        <f ca="1" t="shared" si="10"/>
        <v>0</v>
      </c>
      <c r="P495" s="49">
        <f ca="1" t="shared" si="11"/>
        <v>147</v>
      </c>
      <c r="Q495" s="15" t="str">
        <f>VLOOKUP(B495,辅助信息!E:M,9,FALSE)</f>
        <v>ZTWM-CDGS-XS-2024-0248-五冶钢构-南充市医学院项目</v>
      </c>
      <c r="R495" s="15"/>
    </row>
    <row r="496" hidden="1" spans="2:18">
      <c r="B496" s="29" t="s">
        <v>88</v>
      </c>
      <c r="C496" s="57">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3"/>
      <c r="M496" s="78">
        <v>45706</v>
      </c>
      <c r="O496" s="49">
        <f ca="1" t="shared" si="10"/>
        <v>0</v>
      </c>
      <c r="P496" s="49">
        <f ca="1" t="shared" si="11"/>
        <v>147</v>
      </c>
      <c r="Q496" s="15" t="str">
        <f>VLOOKUP(B496,辅助信息!E:M,9,FALSE)</f>
        <v>ZTWM-CDGS-XS-2024-0248-五冶钢构-南充市医学院项目</v>
      </c>
      <c r="R496" s="15"/>
    </row>
    <row r="497" hidden="1" spans="2:18">
      <c r="B497" s="29" t="s">
        <v>60</v>
      </c>
      <c r="C497" s="57">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78">
        <v>45706</v>
      </c>
      <c r="O497" s="49">
        <f ca="1" t="shared" si="10"/>
        <v>0</v>
      </c>
      <c r="P497" s="49">
        <f ca="1" t="shared" si="11"/>
        <v>147</v>
      </c>
      <c r="Q497" s="15" t="str">
        <f>VLOOKUP(B497,辅助信息!E:M,9,FALSE)</f>
        <v>ZTWM-CDGS-XS-2024-0248-五冶钢构-南充市医学院项目</v>
      </c>
      <c r="R497" s="15"/>
    </row>
    <row r="498" hidden="1" spans="2:18">
      <c r="B498" s="29" t="s">
        <v>60</v>
      </c>
      <c r="C498" s="57">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5"/>
      <c r="M498" s="78">
        <v>45706</v>
      </c>
      <c r="O498" s="49">
        <f ca="1" t="shared" si="10"/>
        <v>0</v>
      </c>
      <c r="P498" s="49">
        <f ca="1" t="shared" si="11"/>
        <v>147</v>
      </c>
      <c r="Q498" s="15" t="str">
        <f>VLOOKUP(B498,辅助信息!E:M,9,FALSE)</f>
        <v>ZTWM-CDGS-XS-2024-0248-五冶钢构-南充市医学院项目</v>
      </c>
      <c r="R498" s="15"/>
    </row>
    <row r="499" hidden="1" spans="2:18">
      <c r="B499" s="29" t="s">
        <v>60</v>
      </c>
      <c r="C499" s="57">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5"/>
      <c r="M499" s="78">
        <v>45706</v>
      </c>
      <c r="O499" s="49">
        <f ca="1" t="shared" si="10"/>
        <v>0</v>
      </c>
      <c r="P499" s="49">
        <f ca="1" t="shared" si="11"/>
        <v>147</v>
      </c>
      <c r="Q499" s="15" t="str">
        <f>VLOOKUP(B499,辅助信息!E:M,9,FALSE)</f>
        <v>ZTWM-CDGS-XS-2024-0248-五冶钢构-南充市医学院项目</v>
      </c>
      <c r="R499" s="15"/>
    </row>
    <row r="500" hidden="1" spans="2:18">
      <c r="B500" s="29" t="s">
        <v>60</v>
      </c>
      <c r="C500" s="57">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3"/>
      <c r="M500" s="78">
        <v>45706</v>
      </c>
      <c r="O500" s="49">
        <f ca="1" t="shared" si="10"/>
        <v>0</v>
      </c>
      <c r="P500" s="49">
        <f ca="1" t="shared" si="11"/>
        <v>147</v>
      </c>
      <c r="Q500" s="15" t="str">
        <f>VLOOKUP(B500,辅助信息!E:M,9,FALSE)</f>
        <v>ZTWM-CDGS-XS-2024-0248-五冶钢构-南充市医学院项目</v>
      </c>
      <c r="R500" s="15"/>
    </row>
    <row r="501" hidden="1" spans="2:18">
      <c r="B501" s="29" t="s">
        <v>20</v>
      </c>
      <c r="C501" s="57">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78">
        <v>45707</v>
      </c>
      <c r="N501" s="45"/>
      <c r="O501" s="49">
        <f ca="1" t="shared" si="10"/>
        <v>0</v>
      </c>
      <c r="P501" s="49">
        <f ca="1" t="shared" si="11"/>
        <v>146</v>
      </c>
      <c r="Q501" s="15" t="str">
        <f>VLOOKUP(B501,辅助信息!E:M,9,FALSE)</f>
        <v>ZTWM-CDGS-XS-2024-0248-五冶钢构-南充市医学院项目</v>
      </c>
      <c r="R501" s="15"/>
    </row>
    <row r="502" hidden="1" spans="2:18">
      <c r="B502" s="29" t="s">
        <v>20</v>
      </c>
      <c r="C502" s="57">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5"/>
      <c r="M502" s="78">
        <v>45707</v>
      </c>
      <c r="N502" s="45"/>
      <c r="O502" s="49">
        <f ca="1" t="shared" si="10"/>
        <v>0</v>
      </c>
      <c r="P502" s="49">
        <f ca="1" t="shared" si="11"/>
        <v>146</v>
      </c>
      <c r="Q502" s="15" t="str">
        <f>VLOOKUP(B502,辅助信息!E:M,9,FALSE)</f>
        <v>ZTWM-CDGS-XS-2024-0248-五冶钢构-南充市医学院项目</v>
      </c>
      <c r="R502" s="15"/>
    </row>
    <row r="503" hidden="1" spans="2:18">
      <c r="B503" s="29" t="s">
        <v>20</v>
      </c>
      <c r="C503" s="57">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5"/>
      <c r="M503" s="78">
        <v>45707</v>
      </c>
      <c r="N503" s="45"/>
      <c r="O503" s="49">
        <f ca="1" t="shared" si="10"/>
        <v>0</v>
      </c>
      <c r="P503" s="49">
        <f ca="1" t="shared" si="11"/>
        <v>146</v>
      </c>
      <c r="Q503" s="15" t="str">
        <f>VLOOKUP(B503,辅助信息!E:M,9,FALSE)</f>
        <v>ZTWM-CDGS-XS-2024-0248-五冶钢构-南充市医学院项目</v>
      </c>
      <c r="R503" s="15"/>
    </row>
    <row r="504" hidden="1" spans="2:18">
      <c r="B504" s="29" t="s">
        <v>20</v>
      </c>
      <c r="C504" s="57">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3"/>
      <c r="M504" s="78">
        <v>45707</v>
      </c>
      <c r="N504" s="45"/>
      <c r="O504" s="49">
        <f ca="1" t="shared" si="10"/>
        <v>0</v>
      </c>
      <c r="P504" s="49">
        <f ca="1" t="shared" si="11"/>
        <v>146</v>
      </c>
      <c r="Q504" s="15" t="str">
        <f>VLOOKUP(B504,辅助信息!E:M,9,FALSE)</f>
        <v>ZTWM-CDGS-XS-2024-0248-五冶钢构-南充市医学院项目</v>
      </c>
      <c r="R504" s="15"/>
    </row>
    <row r="505" hidden="1" spans="2:18">
      <c r="B505" s="29" t="s">
        <v>89</v>
      </c>
      <c r="C505" s="57">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78">
        <v>45708</v>
      </c>
      <c r="N505" s="45"/>
      <c r="O505" s="49">
        <f ca="1" t="shared" si="10"/>
        <v>0</v>
      </c>
      <c r="P505" s="49">
        <f ca="1" t="shared" si="11"/>
        <v>145</v>
      </c>
      <c r="Q505" s="15" t="str">
        <f>VLOOKUP(B505,辅助信息!E:M,9,FALSE)</f>
        <v>ZTWM-CDGS-XS-2024-0248-五冶钢构-南充市医学院项目</v>
      </c>
      <c r="R505" s="15"/>
    </row>
    <row r="506" hidden="1" spans="2:18">
      <c r="B506" s="29" t="s">
        <v>89</v>
      </c>
      <c r="C506" s="57">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5"/>
      <c r="M506" s="78">
        <v>45708</v>
      </c>
      <c r="N506" s="45"/>
      <c r="O506" s="49">
        <f ca="1" t="shared" si="10"/>
        <v>0</v>
      </c>
      <c r="P506" s="49">
        <f ca="1" t="shared" si="11"/>
        <v>145</v>
      </c>
      <c r="Q506" s="15" t="str">
        <f>VLOOKUP(B506,辅助信息!E:M,9,FALSE)</f>
        <v>ZTWM-CDGS-XS-2024-0248-五冶钢构-南充市医学院项目</v>
      </c>
      <c r="R506" s="15"/>
    </row>
    <row r="507" hidden="1" spans="2:18">
      <c r="B507" s="29" t="s">
        <v>89</v>
      </c>
      <c r="C507" s="57">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5"/>
      <c r="M507" s="78">
        <v>45708</v>
      </c>
      <c r="N507" s="45"/>
      <c r="O507" s="49">
        <f ca="1" t="shared" si="10"/>
        <v>0</v>
      </c>
      <c r="P507" s="49">
        <f ca="1" t="shared" si="11"/>
        <v>145</v>
      </c>
      <c r="Q507" s="15" t="str">
        <f>VLOOKUP(B507,辅助信息!E:M,9,FALSE)</f>
        <v>ZTWM-CDGS-XS-2024-0248-五冶钢构-南充市医学院项目</v>
      </c>
      <c r="R507" s="15"/>
    </row>
    <row r="508" hidden="1" spans="2:18">
      <c r="B508" s="29" t="s">
        <v>89</v>
      </c>
      <c r="C508" s="57">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3"/>
      <c r="M508" s="78">
        <v>45708</v>
      </c>
      <c r="N508" s="45"/>
      <c r="O508" s="49">
        <f ca="1" t="shared" si="10"/>
        <v>0</v>
      </c>
      <c r="P508" s="49">
        <f ca="1" t="shared" si="11"/>
        <v>145</v>
      </c>
      <c r="Q508" s="15" t="str">
        <f>VLOOKUP(B508,辅助信息!E:M,9,FALSE)</f>
        <v>ZTWM-CDGS-XS-2024-0248-五冶钢构-南充市医学院项目</v>
      </c>
      <c r="R508" s="15"/>
    </row>
    <row r="509" hidden="1" spans="2:18">
      <c r="B509" s="29" t="s">
        <v>92</v>
      </c>
      <c r="C509" s="57">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78">
        <v>45708</v>
      </c>
      <c r="N509" s="45"/>
      <c r="O509" s="49">
        <f ca="1" t="shared" si="10"/>
        <v>0</v>
      </c>
      <c r="P509" s="49">
        <f ca="1" t="shared" si="11"/>
        <v>145</v>
      </c>
      <c r="Q509" s="15" t="str">
        <f>VLOOKUP(B509,辅助信息!E:M,9,FALSE)</f>
        <v>ZTWM-CDGS-XS-2024-0092-华西-萌海科创农业生态谷</v>
      </c>
      <c r="R509" s="15"/>
    </row>
    <row r="510" hidden="1" spans="2:18">
      <c r="B510" s="29" t="s">
        <v>92</v>
      </c>
      <c r="C510" s="57">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5"/>
      <c r="M510" s="78">
        <v>45708</v>
      </c>
      <c r="N510" s="45"/>
      <c r="O510" s="49">
        <f ca="1" t="shared" si="10"/>
        <v>0</v>
      </c>
      <c r="P510" s="49">
        <f ca="1" t="shared" si="11"/>
        <v>145</v>
      </c>
      <c r="Q510" s="15" t="str">
        <f>VLOOKUP(B510,辅助信息!E:M,9,FALSE)</f>
        <v>ZTWM-CDGS-XS-2024-0092-华西-萌海科创农业生态谷</v>
      </c>
      <c r="R510" s="15"/>
    </row>
    <row r="511" hidden="1" spans="2:18">
      <c r="B511" s="29" t="s">
        <v>92</v>
      </c>
      <c r="C511" s="57">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5"/>
      <c r="M511" s="78">
        <v>45708</v>
      </c>
      <c r="N511" s="45"/>
      <c r="O511" s="49">
        <f ca="1" t="shared" si="10"/>
        <v>0</v>
      </c>
      <c r="P511" s="49">
        <f ca="1" t="shared" si="11"/>
        <v>145</v>
      </c>
      <c r="Q511" s="15" t="str">
        <f>VLOOKUP(B511,辅助信息!E:M,9,FALSE)</f>
        <v>ZTWM-CDGS-XS-2024-0092-华西-萌海科创农业生态谷</v>
      </c>
      <c r="R511" s="15"/>
    </row>
    <row r="512" hidden="1" spans="2:18">
      <c r="B512" s="29" t="s">
        <v>92</v>
      </c>
      <c r="C512" s="57">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5"/>
      <c r="M512" s="78">
        <v>45708</v>
      </c>
      <c r="N512" s="45"/>
      <c r="O512" s="49">
        <f ca="1" t="shared" si="10"/>
        <v>0</v>
      </c>
      <c r="P512" s="49">
        <f ca="1" t="shared" si="11"/>
        <v>145</v>
      </c>
      <c r="Q512" s="15" t="str">
        <f>VLOOKUP(B512,辅助信息!E:M,9,FALSE)</f>
        <v>ZTWM-CDGS-XS-2024-0092-华西-萌海科创农业生态谷</v>
      </c>
      <c r="R512" s="15"/>
    </row>
    <row r="513" hidden="1" spans="2:18">
      <c r="B513" s="29" t="s">
        <v>92</v>
      </c>
      <c r="C513" s="57">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5"/>
      <c r="M513" s="78">
        <v>45708</v>
      </c>
      <c r="N513" s="45"/>
      <c r="O513" s="49">
        <f ca="1" t="shared" si="10"/>
        <v>0</v>
      </c>
      <c r="P513" s="49">
        <f ca="1" t="shared" si="11"/>
        <v>145</v>
      </c>
      <c r="Q513" s="15" t="str">
        <f>VLOOKUP(B513,辅助信息!E:M,9,FALSE)</f>
        <v>ZTWM-CDGS-XS-2024-0092-华西-萌海科创农业生态谷</v>
      </c>
      <c r="R513" s="15"/>
    </row>
    <row r="514" hidden="1" spans="2:18">
      <c r="B514" s="29" t="s">
        <v>92</v>
      </c>
      <c r="C514" s="57">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5"/>
      <c r="M514" s="78">
        <v>45708</v>
      </c>
      <c r="N514" s="45"/>
      <c r="O514" s="49">
        <f ca="1" t="shared" si="10"/>
        <v>0</v>
      </c>
      <c r="P514" s="49">
        <f ca="1" t="shared" si="11"/>
        <v>145</v>
      </c>
      <c r="Q514" s="15" t="str">
        <f>VLOOKUP(B514,辅助信息!E:M,9,FALSE)</f>
        <v>ZTWM-CDGS-XS-2024-0092-华西-萌海科创农业生态谷</v>
      </c>
      <c r="R514" s="15"/>
    </row>
    <row r="515" hidden="1" spans="2:18">
      <c r="B515" s="29" t="s">
        <v>92</v>
      </c>
      <c r="C515" s="57">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5"/>
      <c r="M515" s="78">
        <v>45708</v>
      </c>
      <c r="N515" s="45"/>
      <c r="O515" s="49">
        <f ca="1" t="shared" si="10"/>
        <v>0</v>
      </c>
      <c r="P515" s="49">
        <f ca="1" t="shared" si="11"/>
        <v>145</v>
      </c>
      <c r="Q515" s="15" t="str">
        <f>VLOOKUP(B515,辅助信息!E:M,9,FALSE)</f>
        <v>ZTWM-CDGS-XS-2024-0092-华西-萌海科创农业生态谷</v>
      </c>
      <c r="R515" s="15"/>
    </row>
    <row r="516" hidden="1" spans="2:18">
      <c r="B516" s="29" t="s">
        <v>48</v>
      </c>
      <c r="C516" s="57">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5"/>
      <c r="M516" s="78">
        <v>45708</v>
      </c>
      <c r="N516" s="45"/>
      <c r="O516" s="49">
        <f ca="1" t="shared" si="10"/>
        <v>0</v>
      </c>
      <c r="P516" s="49">
        <f ca="1" t="shared" si="11"/>
        <v>145</v>
      </c>
      <c r="Q516" s="15" t="str">
        <f>VLOOKUP(B516,辅助信息!E:M,9,FALSE)</f>
        <v>ZTWM-CDGS-XS-2024-0093-华西-颐海科创农业生态谷</v>
      </c>
      <c r="R516" s="15"/>
    </row>
    <row r="517" hidden="1" spans="2:18">
      <c r="B517" s="29" t="s">
        <v>48</v>
      </c>
      <c r="C517" s="57">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5"/>
      <c r="M517" s="78">
        <v>45708</v>
      </c>
      <c r="N517" s="45"/>
      <c r="O517" s="49">
        <f ca="1" t="shared" si="10"/>
        <v>0</v>
      </c>
      <c r="P517" s="49">
        <f ca="1" t="shared" si="11"/>
        <v>145</v>
      </c>
      <c r="Q517" s="15" t="str">
        <f>VLOOKUP(B517,辅助信息!E:M,9,FALSE)</f>
        <v>ZTWM-CDGS-XS-2024-0093-华西-颐海科创农业生态谷</v>
      </c>
      <c r="R517" s="15"/>
    </row>
    <row r="518" hidden="1" spans="2:18">
      <c r="B518" s="29" t="s">
        <v>48</v>
      </c>
      <c r="C518" s="57">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5"/>
      <c r="M518" s="78">
        <v>45708</v>
      </c>
      <c r="N518" s="45"/>
      <c r="O518" s="49">
        <f ca="1" t="shared" si="10"/>
        <v>0</v>
      </c>
      <c r="P518" s="49">
        <f ca="1" t="shared" si="11"/>
        <v>145</v>
      </c>
      <c r="Q518" s="15" t="str">
        <f>VLOOKUP(B518,辅助信息!E:M,9,FALSE)</f>
        <v>ZTWM-CDGS-XS-2024-0093-华西-颐海科创农业生态谷</v>
      </c>
      <c r="R518" s="15"/>
    </row>
    <row r="519" hidden="1" spans="2:18">
      <c r="B519" s="29" t="s">
        <v>48</v>
      </c>
      <c r="C519" s="57">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3"/>
      <c r="M519" s="78">
        <v>45708</v>
      </c>
      <c r="N519" s="45"/>
      <c r="O519" s="49">
        <f ca="1" t="shared" si="10"/>
        <v>0</v>
      </c>
      <c r="P519" s="49">
        <f ca="1" t="shared" si="11"/>
        <v>145</v>
      </c>
      <c r="Q519" s="15" t="str">
        <f>VLOOKUP(B519,辅助信息!E:M,9,FALSE)</f>
        <v>ZTWM-CDGS-XS-2024-0093-华西-颐海科创农业生态谷</v>
      </c>
      <c r="R519" s="15"/>
    </row>
    <row r="520" hidden="1" spans="1:18">
      <c r="A520" s="15"/>
      <c r="B520" s="29" t="s">
        <v>80</v>
      </c>
      <c r="C520" s="57">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2">
        <v>45703</v>
      </c>
      <c r="N520" s="82"/>
      <c r="O520" s="15">
        <f ca="1" t="shared" si="10"/>
        <v>0</v>
      </c>
      <c r="P520" s="15">
        <f ca="1" t="shared" si="11"/>
        <v>150</v>
      </c>
      <c r="Q520" s="15" t="e">
        <f>VLOOKUP(B520,辅助信息!E:M,9,FALSE)</f>
        <v>#N/A</v>
      </c>
      <c r="R520" s="15"/>
    </row>
    <row r="521" hidden="1" spans="1:18">
      <c r="A521" s="15"/>
      <c r="B521" s="29" t="s">
        <v>80</v>
      </c>
      <c r="C521" s="57">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5"/>
      <c r="M521" s="82">
        <v>45703</v>
      </c>
      <c r="N521" s="82"/>
      <c r="O521" s="15">
        <f ca="1" t="shared" si="10"/>
        <v>0</v>
      </c>
      <c r="P521" s="15">
        <f ca="1" t="shared" si="11"/>
        <v>150</v>
      </c>
      <c r="Q521" s="15" t="e">
        <f>VLOOKUP(B521,辅助信息!E:M,9,FALSE)</f>
        <v>#N/A</v>
      </c>
      <c r="R521" s="15"/>
    </row>
    <row r="522" hidden="1" spans="1:18">
      <c r="A522" s="15"/>
      <c r="B522" s="29" t="s">
        <v>80</v>
      </c>
      <c r="C522" s="57">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5"/>
      <c r="M522" s="82">
        <v>45703</v>
      </c>
      <c r="N522" s="82"/>
      <c r="O522" s="15">
        <f ca="1" t="shared" si="10"/>
        <v>0</v>
      </c>
      <c r="P522" s="15">
        <f ca="1" t="shared" si="11"/>
        <v>150</v>
      </c>
      <c r="Q522" s="15"/>
      <c r="R522" s="15"/>
    </row>
    <row r="523" hidden="1" spans="1:18">
      <c r="A523" s="15"/>
      <c r="B523" s="29" t="s">
        <v>80</v>
      </c>
      <c r="C523" s="57">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3"/>
      <c r="M523" s="82">
        <v>45703</v>
      </c>
      <c r="N523" s="82"/>
      <c r="O523" s="15">
        <f ca="1" t="shared" si="10"/>
        <v>0</v>
      </c>
      <c r="P523" s="15">
        <f ca="1" t="shared" si="11"/>
        <v>150</v>
      </c>
      <c r="Q523" s="15"/>
      <c r="R523" s="15"/>
    </row>
    <row r="524" hidden="1" spans="1:18">
      <c r="A524" s="15"/>
      <c r="B524" s="29" t="s">
        <v>29</v>
      </c>
      <c r="C524" s="57">
        <v>45706</v>
      </c>
      <c r="D524" s="29" t="str">
        <f>VLOOKUP(B524,辅助信息!E:K,7,FALSE)</f>
        <v>JWDDCD2024102400111</v>
      </c>
      <c r="E524" s="29" t="str">
        <f>VLOOKUP(F524,辅助信息!A:B,2,FALSE)</f>
        <v>螺纹钢</v>
      </c>
      <c r="F524" s="29" t="s">
        <v>27</v>
      </c>
      <c r="G524" s="29">
        <v>15</v>
      </c>
      <c r="H524" s="29" t="str">
        <f>_xlfn._xlws.FILTER('[1]2025年已发货'!$E:$E,'[1]2025年已发货'!$F:$F&amp;'[1]2025年已发货'!$C:$C&amp;'[1]2025年已发货'!$G:$G&amp;'[1]2025年已发货'!$H:$H=C524&amp;F524&amp;I524&amp;J524,"未发货")</f>
        <v>未发货</v>
      </c>
      <c r="I524" s="29" t="str">
        <f>VLOOKUP(B524,辅助信息!E:I,3,FALSE)</f>
        <v>（五冶达州国道542项目-二工区黄家湾隧道工段）四川省达州市达川区赵固镇黄家坡</v>
      </c>
      <c r="J524" s="29" t="str">
        <f>VLOOKUP(B524,辅助信息!E:I,4,FALSE)</f>
        <v>罗永方</v>
      </c>
      <c r="K524" s="29">
        <f>VLOOKUP(J524,辅助信息!H:I,2,FALSE)</f>
        <v>13551450899</v>
      </c>
      <c r="L524" s="29" t="str">
        <f>VLOOKUP(B524,辅助信息!E:J,6,FALSE)</f>
        <v>五冶建设送货单,4份材质书,送货车型9.6米,装货前联系收货人核实到场规格,没提前告知进场规格现场不给予接收</v>
      </c>
      <c r="M524" s="82">
        <v>45705</v>
      </c>
      <c r="N524" s="15"/>
      <c r="O524" s="15">
        <f ca="1" t="shared" si="10"/>
        <v>0</v>
      </c>
      <c r="P524" s="15">
        <f ca="1" t="shared" si="11"/>
        <v>148</v>
      </c>
      <c r="Q524" s="15" t="str">
        <f>VLOOKUP(B524,辅助信息!E:M,9,FALSE)</f>
        <v>ZTWM-CDGS-XS-2024-0181-五冶天府-国道542项目（二批次）</v>
      </c>
      <c r="R524" s="15"/>
    </row>
    <row r="525" hidden="1" spans="1:18">
      <c r="A525" s="15"/>
      <c r="B525" s="29" t="s">
        <v>29</v>
      </c>
      <c r="C525" s="57">
        <v>45706</v>
      </c>
      <c r="D525" s="29" t="str">
        <f>VLOOKUP(B525,辅助信息!E:K,7,FALSE)</f>
        <v>JWDDCD2024102400111</v>
      </c>
      <c r="E525" s="29" t="str">
        <f>VLOOKUP(F525,辅助信息!A:B,2,FALSE)</f>
        <v>螺纹钢</v>
      </c>
      <c r="F525" s="29" t="s">
        <v>32</v>
      </c>
      <c r="G525" s="29">
        <v>20</v>
      </c>
      <c r="H525" s="29" t="str">
        <f>_xlfn._xlws.FILTER('[1]2025年已发货'!$E:$E,'[1]2025年已发货'!$F:$F&amp;'[1]2025年已发货'!$C:$C&amp;'[1]2025年已发货'!$G:$G&amp;'[1]2025年已发货'!$H:$H=C525&amp;F525&amp;I525&amp;J525,"未发货")</f>
        <v>未发货</v>
      </c>
      <c r="I525" s="29" t="str">
        <f>VLOOKUP(B525,辅助信息!E:I,3,FALSE)</f>
        <v>（五冶达州国道542项目-二工区黄家湾隧道工段）四川省达州市达川区赵固镇黄家坡</v>
      </c>
      <c r="J525" s="29" t="str">
        <f>VLOOKUP(B525,辅助信息!E:I,4,FALSE)</f>
        <v>罗永方</v>
      </c>
      <c r="K525" s="29">
        <f>VLOOKUP(J525,辅助信息!H:I,2,FALSE)</f>
        <v>13551450899</v>
      </c>
      <c r="L525" s="65"/>
      <c r="M525" s="82">
        <v>45705</v>
      </c>
      <c r="N525" s="15"/>
      <c r="O525" s="15">
        <f ca="1" t="shared" si="10"/>
        <v>0</v>
      </c>
      <c r="P525" s="15">
        <f ca="1" t="shared" si="11"/>
        <v>148</v>
      </c>
      <c r="Q525" s="15" t="str">
        <f>VLOOKUP(B525,辅助信息!E:M,9,FALSE)</f>
        <v>ZTWM-CDGS-XS-2024-0181-五冶天府-国道542项目（二批次）</v>
      </c>
      <c r="R525" s="15"/>
    </row>
    <row r="526" hidden="1" spans="1:18">
      <c r="A526" s="15"/>
      <c r="B526" s="29" t="s">
        <v>29</v>
      </c>
      <c r="C526" s="57">
        <v>45706</v>
      </c>
      <c r="D526" s="29" t="str">
        <f>VLOOKUP(B526,辅助信息!E:K,7,FALSE)</f>
        <v>JWDDCD2024102400111</v>
      </c>
      <c r="E526" s="29" t="str">
        <f>VLOOKUP(F526,辅助信息!A:B,2,FALSE)</f>
        <v>螺纹钢</v>
      </c>
      <c r="F526" s="29" t="s">
        <v>30</v>
      </c>
      <c r="G526" s="29">
        <v>35</v>
      </c>
      <c r="H526" s="29" t="str">
        <f>_xlfn._xlws.FILTER('[1]2025年已发货'!$E:$E,'[1]2025年已发货'!$F:$F&amp;'[1]2025年已发货'!$C:$C&amp;'[1]2025年已发货'!$G:$G&amp;'[1]2025年已发货'!$H:$H=C526&amp;F526&amp;I526&amp;J526,"未发货")</f>
        <v>未发货</v>
      </c>
      <c r="I526" s="29" t="str">
        <f>VLOOKUP(B526,辅助信息!E:I,3,FALSE)</f>
        <v>（五冶达州国道542项目-二工区黄家湾隧道工段）四川省达州市达川区赵固镇黄家坡</v>
      </c>
      <c r="J526" s="29" t="str">
        <f>VLOOKUP(B526,辅助信息!E:I,4,FALSE)</f>
        <v>罗永方</v>
      </c>
      <c r="K526" s="29">
        <f>VLOOKUP(J526,辅助信息!H:I,2,FALSE)</f>
        <v>13551450899</v>
      </c>
      <c r="L526" s="63"/>
      <c r="M526" s="82">
        <v>45705</v>
      </c>
      <c r="N526" s="15"/>
      <c r="O526" s="15">
        <f ca="1" t="shared" si="10"/>
        <v>0</v>
      </c>
      <c r="P526" s="15">
        <f ca="1" t="shared" si="11"/>
        <v>148</v>
      </c>
      <c r="Q526" s="15" t="str">
        <f>VLOOKUP(B526,辅助信息!E:M,9,FALSE)</f>
        <v>ZTWM-CDGS-XS-2024-0181-五冶天府-国道542项目（二批次）</v>
      </c>
      <c r="R526" s="15"/>
    </row>
    <row r="527" hidden="1" spans="1:18">
      <c r="A527" s="15" t="s">
        <v>93</v>
      </c>
      <c r="B527" s="29" t="s">
        <v>78</v>
      </c>
      <c r="C527" s="57">
        <v>45706</v>
      </c>
      <c r="D527" s="29" t="str">
        <f>VLOOKUP(B527,辅助信息!E:K,7,FALSE)</f>
        <v>JWDDCD2024102400111</v>
      </c>
      <c r="E527" s="29" t="str">
        <f>VLOOKUP(F527,辅助信息!A:B,2,FALSE)</f>
        <v>螺纹钢</v>
      </c>
      <c r="F527" s="29" t="s">
        <v>33</v>
      </c>
      <c r="G527" s="84">
        <v>35</v>
      </c>
      <c r="H527" s="29" t="str">
        <f>_xlfn._xlws.FILTER('[1]2025年已发货'!$E:$E,'[1]2025年已发货'!$F:$F&amp;'[1]2025年已发货'!$C:$C&amp;'[1]2025年已发货'!$G:$G&amp;'[1]2025年已发货'!$H:$H=C527&amp;F527&amp;I527&amp;J527,"未发货")</f>
        <v>未发货</v>
      </c>
      <c r="I527" s="29" t="str">
        <f>VLOOKUP(B527,辅助信息!E:I,3,FALSE)</f>
        <v>（五冶达州国道542项目-二工区巴河特大桥工段-4号墩）达州市达川区桥湾镇陈余村</v>
      </c>
      <c r="J527" s="29" t="str">
        <f>VLOOKUP(B527,辅助信息!E:I,4,FALSE)</f>
        <v>谭福中</v>
      </c>
      <c r="K527" s="29">
        <f>VLOOKUP(J527,辅助信息!H:I,2,FALSE)</f>
        <v>15828538619</v>
      </c>
      <c r="L527" s="29" t="str">
        <f>VLOOKUP(B527,辅助信息!E:J,6,FALSE)</f>
        <v>五冶建设送货单,4份材质书,送货车型9.6米,装货前联系收货人核实到场规格,没提前告知进场规格现场不给予接收</v>
      </c>
      <c r="M527" s="82">
        <v>45705</v>
      </c>
      <c r="N527" s="15"/>
      <c r="O527" s="15">
        <f ca="1" t="shared" si="10"/>
        <v>0</v>
      </c>
      <c r="P527" s="15">
        <f ca="1" t="shared" si="11"/>
        <v>148</v>
      </c>
      <c r="Q527" s="15" t="str">
        <f>VLOOKUP(B527,辅助信息!E:M,9,FALSE)</f>
        <v>ZTWM-CDGS-XS-2024-0181-五冶天府-国道542项目（二批次）</v>
      </c>
      <c r="R527" s="15"/>
    </row>
    <row r="528" hidden="1" spans="1:18">
      <c r="A528" s="15"/>
      <c r="B528" s="29" t="s">
        <v>69</v>
      </c>
      <c r="C528" s="57">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2">
        <v>45704</v>
      </c>
      <c r="N528" s="15"/>
      <c r="O528" s="15">
        <f ca="1" t="shared" si="10"/>
        <v>0</v>
      </c>
      <c r="P528" s="15">
        <f ca="1" t="shared" si="11"/>
        <v>149</v>
      </c>
      <c r="Q528" s="15" t="str">
        <f>VLOOKUP(B528,辅助信息!E:M,9,FALSE)</f>
        <v>ZTWM-CDGS-XS-2024-0134-商投建工达州中医药科技成果示范园项目</v>
      </c>
      <c r="R528" s="15"/>
    </row>
    <row r="529" s="15" customFormat="1" hidden="1" spans="2:17">
      <c r="B529" s="29" t="s">
        <v>84</v>
      </c>
      <c r="C529" s="57">
        <v>45706</v>
      </c>
      <c r="D529" s="29" t="str">
        <f>VLOOKUP(B529,辅助信息!E:K,7,FALSE)</f>
        <v>JWDDCD2024102400111</v>
      </c>
      <c r="E529" s="29" t="str">
        <f>VLOOKUP(F529,辅助信息!A:B,2,FALSE)</f>
        <v>螺纹钢</v>
      </c>
      <c r="F529" s="29" t="s">
        <v>27</v>
      </c>
      <c r="G529" s="29">
        <v>8</v>
      </c>
      <c r="H529" s="29" t="str">
        <f>_xlfn._xlws.FILTER('[1]2025年已发货'!$E:$E,'[1]2025年已发货'!$F:$F&amp;'[1]2025年已发货'!$C:$C&amp;'[1]2025年已发货'!$G:$G&amp;'[1]2025年已发货'!$H:$H=C529&amp;F529&amp;I529&amp;J529,"未发货")</f>
        <v>未发货</v>
      </c>
      <c r="I529" s="29" t="str">
        <f>VLOOKUP(B529,辅助信息!E:I,3,FALSE)</f>
        <v>（五冶达州国道542项目-一工区路基一工段）四川省达州市达川区石梯火车站盖板加工点</v>
      </c>
      <c r="J529" s="29" t="str">
        <f>VLOOKUP(B529,辅助信息!E:I,4,FALSE)</f>
        <v>郑松</v>
      </c>
      <c r="K529" s="29">
        <f>VLOOKUP(J529,辅助信息!H:I,2,FALSE)</f>
        <v>13527304849</v>
      </c>
      <c r="L529" s="29" t="str">
        <f>VLOOKUP(B529,辅助信息!E:J,6,FALSE)</f>
        <v>五冶建设送货单,送货车型13米,装货前联系收货人核实到场规格,没提前告知进场规格现场不给予接收</v>
      </c>
      <c r="M529" s="82">
        <v>45705</v>
      </c>
      <c r="O529" s="15">
        <f ca="1" t="shared" si="10"/>
        <v>0</v>
      </c>
      <c r="P529" s="15">
        <f ca="1" t="shared" si="11"/>
        <v>148</v>
      </c>
      <c r="Q529" s="15" t="str">
        <f>VLOOKUP(B529,辅助信息!E:M,9,FALSE)</f>
        <v>ZTWM-CDGS-XS-2024-0181-五冶天府-国道542项目（二批次）</v>
      </c>
    </row>
    <row r="530" s="15" customFormat="1" hidden="1" spans="2:17">
      <c r="B530" s="29" t="s">
        <v>84</v>
      </c>
      <c r="C530" s="57">
        <v>45706</v>
      </c>
      <c r="D530" s="29" t="str">
        <f>VLOOKUP(B530,辅助信息!E:K,7,FALSE)</f>
        <v>JWDDCD2024102400111</v>
      </c>
      <c r="E530" s="29" t="str">
        <f>VLOOKUP(F530,辅助信息!A:B,2,FALSE)</f>
        <v>螺纹钢</v>
      </c>
      <c r="F530" s="29" t="s">
        <v>33</v>
      </c>
      <c r="G530" s="29">
        <v>8</v>
      </c>
      <c r="H530" s="29" t="str">
        <f>_xlfn._xlws.FILTER('[1]2025年已发货'!$E:$E,'[1]2025年已发货'!$F:$F&amp;'[1]2025年已发货'!$C:$C&amp;'[1]2025年已发货'!$G:$G&amp;'[1]2025年已发货'!$H:$H=C530&amp;F530&amp;I530&amp;J530,"未发货")</f>
        <v>未发货</v>
      </c>
      <c r="I530" s="29" t="str">
        <f>VLOOKUP(B530,辅助信息!E:I,3,FALSE)</f>
        <v>（五冶达州国道542项目-一工区路基一工段）四川省达州市达川区石梯火车站盖板加工点</v>
      </c>
      <c r="J530" s="29" t="str">
        <f>VLOOKUP(B530,辅助信息!E:I,4,FALSE)</f>
        <v>郑松</v>
      </c>
      <c r="K530" s="29">
        <f>VLOOKUP(J530,辅助信息!H:I,2,FALSE)</f>
        <v>13527304849</v>
      </c>
      <c r="L530" s="65"/>
      <c r="M530" s="82">
        <v>45705</v>
      </c>
      <c r="O530" s="15">
        <f ca="1" t="shared" ref="O530:O593" si="12">IF(OR(M530="",N530&lt;&gt;""),"",MAX(M530-TODAY(),0))</f>
        <v>0</v>
      </c>
      <c r="P530" s="15">
        <f ca="1">IF(M530="","",IF(N530&lt;&gt;"",MAX(N530-M530,0),IF(TODAY()&gt;M530,TODAY()-M530,0)))</f>
        <v>148</v>
      </c>
      <c r="Q530" s="15" t="str">
        <f>VLOOKUP(B530,辅助信息!E:M,9,FALSE)</f>
        <v>ZTWM-CDGS-XS-2024-0181-五冶天府-国道542项目（二批次）</v>
      </c>
    </row>
    <row r="531" s="15" customFormat="1" hidden="1" spans="2:17">
      <c r="B531" s="29" t="s">
        <v>84</v>
      </c>
      <c r="C531" s="57">
        <v>45706</v>
      </c>
      <c r="D531" s="29" t="str">
        <f>VLOOKUP(B531,辅助信息!E:K,7,FALSE)</f>
        <v>JWDDCD2024102400111</v>
      </c>
      <c r="E531" s="29" t="str">
        <f>VLOOKUP(F531,辅助信息!A:B,2,FALSE)</f>
        <v>螺纹钢</v>
      </c>
      <c r="F531" s="29" t="s">
        <v>18</v>
      </c>
      <c r="G531" s="29">
        <v>12</v>
      </c>
      <c r="H531" s="29" t="str">
        <f>_xlfn._xlws.FILTER('[1]2025年已发货'!$E:$E,'[1]2025年已发货'!$F:$F&amp;'[1]2025年已发货'!$C:$C&amp;'[1]2025年已发货'!$G:$G&amp;'[1]2025年已发货'!$H:$H=C531&amp;F531&amp;I531&amp;J531,"未发货")</f>
        <v>未发货</v>
      </c>
      <c r="I531" s="29" t="str">
        <f>VLOOKUP(B531,辅助信息!E:I,3,FALSE)</f>
        <v>（五冶达州国道542项目-一工区路基一工段）四川省达州市达川区石梯火车站盖板加工点</v>
      </c>
      <c r="J531" s="29" t="str">
        <f>VLOOKUP(B531,辅助信息!E:I,4,FALSE)</f>
        <v>郑松</v>
      </c>
      <c r="K531" s="29">
        <f>VLOOKUP(J531,辅助信息!H:I,2,FALSE)</f>
        <v>13527304849</v>
      </c>
      <c r="L531" s="63"/>
      <c r="M531" s="82">
        <v>45705</v>
      </c>
      <c r="O531" s="15">
        <f ca="1" t="shared" si="12"/>
        <v>0</v>
      </c>
      <c r="P531" s="15">
        <v>3</v>
      </c>
      <c r="Q531" s="15" t="str">
        <f>VLOOKUP(B531,辅助信息!E:M,9,FALSE)</f>
        <v>ZTWM-CDGS-XS-2024-0181-五冶天府-国道542项目（二批次）</v>
      </c>
    </row>
    <row r="532" s="15" customFormat="1" hidden="1" spans="1:17">
      <c r="A532" s="15" t="s">
        <v>93</v>
      </c>
      <c r="B532" s="29" t="s">
        <v>75</v>
      </c>
      <c r="C532" s="57">
        <v>45706</v>
      </c>
      <c r="D532" s="29" t="str">
        <f>VLOOKUP(B532,辅助信息!E:K,7,FALSE)</f>
        <v>JWDDCD2024102400111</v>
      </c>
      <c r="E532" s="29" t="str">
        <f>VLOOKUP(F532,辅助信息!A:B,2,FALSE)</f>
        <v>螺纹钢</v>
      </c>
      <c r="F532" s="29" t="s">
        <v>65</v>
      </c>
      <c r="G532" s="29">
        <v>35</v>
      </c>
      <c r="H532" s="29" t="str">
        <f>_xlfn._xlws.FILTER('[1]2025年已发货'!$E:$E,'[1]2025年已发货'!$F:$F&amp;'[1]2025年已发货'!$C:$C&amp;'[1]2025年已发货'!$G:$G&amp;'[1]2025年已发货'!$H:$H=C532&amp;F532&amp;I532&amp;J532,"未发货")</f>
        <v>未发货</v>
      </c>
      <c r="I532" s="29" t="str">
        <f>VLOOKUP(B532,辅助信息!E:I,3,FALSE)</f>
        <v>（五冶达州国道542项目-一工区桥梁一工段）四川省达州市四川省达州市达川区石桥镇武寨村</v>
      </c>
      <c r="J532" s="29" t="str">
        <f>VLOOKUP(B532,辅助信息!E:I,4,FALSE)</f>
        <v>杨勇</v>
      </c>
      <c r="K532" s="29">
        <f>VLOOKUP(J532,辅助信息!H:I,2,FALSE)</f>
        <v>18398563998</v>
      </c>
      <c r="L532" s="29" t="str">
        <f>VLOOKUP(B532,辅助信息!E:J,6,FALSE)</f>
        <v>五冶建设送货单,送货车型13米,装货前联系收货人核实到场规格,没提前告知进场规格现场不给予接收</v>
      </c>
      <c r="M532" s="82">
        <v>45709</v>
      </c>
      <c r="O532" s="15">
        <f ca="1" t="shared" si="12"/>
        <v>0</v>
      </c>
      <c r="P532" s="15">
        <f ca="1" t="shared" ref="P532:P570" si="13">IF(M532="","",IF(N532&lt;&gt;"",MAX(N532-M532,0),IF(TODAY()&gt;M532,TODAY()-M532,0)))</f>
        <v>144</v>
      </c>
      <c r="Q532" s="15" t="str">
        <f>VLOOKUP(B532,辅助信息!E:M,9,FALSE)</f>
        <v>ZTWM-CDGS-XS-2024-0181-五冶天府-国道542项目（二批次）</v>
      </c>
    </row>
    <row r="533" s="15" customFormat="1" hidden="1" spans="2:17">
      <c r="B533" s="29" t="s">
        <v>87</v>
      </c>
      <c r="C533" s="57">
        <v>45706</v>
      </c>
      <c r="D533" s="29" t="str">
        <f>VLOOKUP(B533,辅助信息!E:K,7,FALSE)</f>
        <v>JWDDCD2024102400111</v>
      </c>
      <c r="E533" s="29" t="str">
        <f>VLOOKUP(F533,辅助信息!A:B,2,FALSE)</f>
        <v>螺纹钢</v>
      </c>
      <c r="F533" s="29" t="s">
        <v>27</v>
      </c>
      <c r="G533" s="29">
        <v>8</v>
      </c>
      <c r="H533" s="29" t="str">
        <f>_xlfn._xlws.FILTER('[1]2025年已发货'!$E:$E,'[1]2025年已发货'!$F:$F&amp;'[1]2025年已发货'!$C:$C&amp;'[1]2025年已发货'!$G:$G&amp;'[1]2025年已发货'!$H:$H=C533&amp;F533&amp;I533&amp;J533,"未发货")</f>
        <v>未发货</v>
      </c>
      <c r="I533" s="29" t="str">
        <f>VLOOKUP(B533,辅助信息!E:I,3,FALSE)</f>
        <v>（五冶达州国道542项目-一工区桥梁二工段）四川省达州市达川区达川区石梯镇石成村</v>
      </c>
      <c r="J533" s="29" t="str">
        <f>VLOOKUP(B533,辅助信息!E:I,4,FALSE)</f>
        <v>夏树彬</v>
      </c>
      <c r="K533" s="29">
        <f>VLOOKUP(J533,辅助信息!H:I,2,FALSE)</f>
        <v>13518183653</v>
      </c>
      <c r="L533" s="29" t="str">
        <f>VLOOKUP(B533,辅助信息!E:J,6,FALSE)</f>
        <v>五冶建设送货单,送货车型9.6米,装货前联系收货人核实到场规格,没提前告知进场规格现场不给予接收</v>
      </c>
      <c r="M533" s="82">
        <v>45706</v>
      </c>
      <c r="O533" s="15">
        <f ca="1" t="shared" si="12"/>
        <v>0</v>
      </c>
      <c r="P533" s="15">
        <f ca="1" t="shared" si="13"/>
        <v>147</v>
      </c>
      <c r="Q533" s="15" t="str">
        <f>VLOOKUP(B533,辅助信息!E:M,9,FALSE)</f>
        <v>ZTWM-CDGS-XS-2024-0181-五冶天府-国道542项目（二批次）</v>
      </c>
    </row>
    <row r="534" s="15" customFormat="1" hidden="1" spans="2:17">
      <c r="B534" s="29" t="s">
        <v>87</v>
      </c>
      <c r="C534" s="57">
        <v>45706</v>
      </c>
      <c r="D534" s="29" t="str">
        <f>VLOOKUP(B534,辅助信息!E:K,7,FALSE)</f>
        <v>JWDDCD2024102400111</v>
      </c>
      <c r="E534" s="29" t="str">
        <f>VLOOKUP(F534,辅助信息!A:B,2,FALSE)</f>
        <v>螺纹钢</v>
      </c>
      <c r="F534" s="29" t="s">
        <v>65</v>
      </c>
      <c r="G534" s="29">
        <v>27</v>
      </c>
      <c r="H534" s="29" t="str">
        <f>_xlfn._xlws.FILTER('[1]2025年已发货'!$E:$E,'[1]2025年已发货'!$F:$F&amp;'[1]2025年已发货'!$C:$C&amp;'[1]2025年已发货'!$G:$G&amp;'[1]2025年已发货'!$H:$H=C534&amp;F534&amp;I534&amp;J534,"未发货")</f>
        <v>未发货</v>
      </c>
      <c r="I534" s="29" t="str">
        <f>VLOOKUP(B534,辅助信息!E:I,3,FALSE)</f>
        <v>（五冶达州国道542项目-一工区桥梁二工段）四川省达州市达川区达川区石梯镇石成村</v>
      </c>
      <c r="J534" s="29" t="str">
        <f>VLOOKUP(B534,辅助信息!E:I,4,FALSE)</f>
        <v>夏树彬</v>
      </c>
      <c r="K534" s="29">
        <f>VLOOKUP(J534,辅助信息!H:I,2,FALSE)</f>
        <v>13518183653</v>
      </c>
      <c r="L534" s="63"/>
      <c r="M534" s="82">
        <v>45706</v>
      </c>
      <c r="O534" s="15">
        <f ca="1" t="shared" si="12"/>
        <v>0</v>
      </c>
      <c r="P534" s="15">
        <f ca="1" t="shared" si="13"/>
        <v>147</v>
      </c>
      <c r="Q534" s="15" t="str">
        <f>VLOOKUP(B534,辅助信息!E:M,9,FALSE)</f>
        <v>ZTWM-CDGS-XS-2024-0181-五冶天府-国道542项目（二批次）</v>
      </c>
    </row>
    <row r="535" s="15" customFormat="1" hidden="1" spans="2:17">
      <c r="B535" s="29" t="s">
        <v>74</v>
      </c>
      <c r="C535" s="57">
        <v>45706</v>
      </c>
      <c r="D535" s="29" t="str">
        <f>VLOOKUP(B535,辅助信息!E:K,7,FALSE)</f>
        <v>JWDDCD2024102400111</v>
      </c>
      <c r="E535" s="29" t="str">
        <f>VLOOKUP(F535,辅助信息!A:B,2,FALSE)</f>
        <v>螺纹钢</v>
      </c>
      <c r="F535" s="29" t="s">
        <v>19</v>
      </c>
      <c r="G535" s="29">
        <v>12</v>
      </c>
      <c r="H535" s="29" t="str">
        <f>_xlfn._xlws.FILTER('[1]2025年已发货'!$E:$E,'[1]2025年已发货'!$F:$F&amp;'[1]2025年已发货'!$C:$C&amp;'[1]2025年已发货'!$G:$G&amp;'[1]2025年已发货'!$H:$H=C535&amp;F535&amp;I535&amp;J535,"未发货")</f>
        <v>未发货</v>
      </c>
      <c r="I535" s="29" t="str">
        <f>VLOOKUP(B535,辅助信息!E:I,3,FALSE)</f>
        <v>（五冶达州国道542项目-桥梁4标）四川省达州市达川区大堰镇双井村</v>
      </c>
      <c r="J535" s="29" t="str">
        <f>VLOOKUP(B535,辅助信息!E:I,4,FALSE)</f>
        <v>吴志强</v>
      </c>
      <c r="K535" s="29">
        <f>VLOOKUP(J535,辅助信息!H:I,2,FALSE)</f>
        <v>18820030907</v>
      </c>
      <c r="L535" s="29" t="str">
        <f>VLOOKUP(B535,辅助信息!E:J,6,FALSE)</f>
        <v>五冶建设送货单,送货车型13米,装货前联系收货人核实到场规格,没提前告知进场规格现场不给予接收</v>
      </c>
      <c r="M535" s="82">
        <v>45711</v>
      </c>
      <c r="O535" s="15">
        <f ca="1" t="shared" si="12"/>
        <v>0</v>
      </c>
      <c r="P535" s="15">
        <f ca="1" t="shared" si="13"/>
        <v>142</v>
      </c>
      <c r="Q535" s="15" t="str">
        <f>VLOOKUP(B535,辅助信息!E:M,9,FALSE)</f>
        <v>ZTWM-CDGS-XS-2024-0181-五冶天府-国道542项目（二批次）</v>
      </c>
    </row>
    <row r="536" s="15" customFormat="1" hidden="1" spans="2:17">
      <c r="B536" s="29" t="s">
        <v>74</v>
      </c>
      <c r="C536" s="57">
        <v>45706</v>
      </c>
      <c r="D536" s="29" t="str">
        <f>VLOOKUP(B536,辅助信息!E:K,7,FALSE)</f>
        <v>JWDDCD2024102400111</v>
      </c>
      <c r="E536" s="29" t="str">
        <f>VLOOKUP(F536,辅助信息!A:B,2,FALSE)</f>
        <v>螺纹钢</v>
      </c>
      <c r="F536" s="29" t="s">
        <v>33</v>
      </c>
      <c r="G536" s="29">
        <v>12</v>
      </c>
      <c r="H536" s="29" t="str">
        <f>_xlfn._xlws.FILTER('[1]2025年已发货'!$E:$E,'[1]2025年已发货'!$F:$F&amp;'[1]2025年已发货'!$C:$C&amp;'[1]2025年已发货'!$G:$G&amp;'[1]2025年已发货'!$H:$H=C536&amp;F536&amp;I536&amp;J536,"未发货")</f>
        <v>未发货</v>
      </c>
      <c r="I536" s="29" t="str">
        <f>VLOOKUP(B536,辅助信息!E:I,3,FALSE)</f>
        <v>（五冶达州国道542项目-桥梁4标）四川省达州市达川区大堰镇双井村</v>
      </c>
      <c r="J536" s="29" t="str">
        <f>VLOOKUP(B536,辅助信息!E:I,4,FALSE)</f>
        <v>吴志强</v>
      </c>
      <c r="K536" s="29">
        <f>VLOOKUP(J536,辅助信息!H:I,2,FALSE)</f>
        <v>18820030907</v>
      </c>
      <c r="L536" s="65"/>
      <c r="M536" s="82">
        <v>45711</v>
      </c>
      <c r="O536" s="15">
        <f ca="1" t="shared" si="12"/>
        <v>0</v>
      </c>
      <c r="P536" s="15">
        <f ca="1" t="shared" si="13"/>
        <v>142</v>
      </c>
      <c r="Q536" s="15" t="str">
        <f>VLOOKUP(B536,辅助信息!E:M,9,FALSE)</f>
        <v>ZTWM-CDGS-XS-2024-0181-五冶天府-国道542项目（二批次）</v>
      </c>
    </row>
    <row r="537" s="15" customFormat="1" hidden="1" spans="2:17">
      <c r="B537" s="29" t="s">
        <v>74</v>
      </c>
      <c r="C537" s="57">
        <v>45706</v>
      </c>
      <c r="D537" s="29" t="str">
        <f>VLOOKUP(B537,辅助信息!E:K,7,FALSE)</f>
        <v>JWDDCD2024102400111</v>
      </c>
      <c r="E537" s="29" t="str">
        <f>VLOOKUP(F537,辅助信息!A:B,2,FALSE)</f>
        <v>螺纹钢</v>
      </c>
      <c r="F537" s="29" t="s">
        <v>28</v>
      </c>
      <c r="G537" s="29">
        <v>12</v>
      </c>
      <c r="H537" s="29" t="str">
        <f>_xlfn._xlws.FILTER('[1]2025年已发货'!$E:$E,'[1]2025年已发货'!$F:$F&amp;'[1]2025年已发货'!$C:$C&amp;'[1]2025年已发货'!$G:$G&amp;'[1]2025年已发货'!$H:$H=C537&amp;F537&amp;I537&amp;J537,"未发货")</f>
        <v>未发货</v>
      </c>
      <c r="I537" s="29" t="str">
        <f>VLOOKUP(B537,辅助信息!E:I,3,FALSE)</f>
        <v>（五冶达州国道542项目-桥梁4标）四川省达州市达川区大堰镇双井村</v>
      </c>
      <c r="J537" s="29" t="str">
        <f>VLOOKUP(B537,辅助信息!E:I,4,FALSE)</f>
        <v>吴志强</v>
      </c>
      <c r="K537" s="29">
        <f>VLOOKUP(J537,辅助信息!H:I,2,FALSE)</f>
        <v>18820030907</v>
      </c>
      <c r="L537" s="65"/>
      <c r="M537" s="82">
        <v>45711</v>
      </c>
      <c r="O537" s="15">
        <f ca="1" t="shared" si="12"/>
        <v>0</v>
      </c>
      <c r="P537" s="15">
        <f ca="1" t="shared" si="13"/>
        <v>142</v>
      </c>
      <c r="Q537" s="15" t="str">
        <f>VLOOKUP(B537,辅助信息!E:M,9,FALSE)</f>
        <v>ZTWM-CDGS-XS-2024-0181-五冶天府-国道542项目（二批次）</v>
      </c>
    </row>
    <row r="538" s="15" customFormat="1" hidden="1" spans="2:17">
      <c r="B538" s="29" t="s">
        <v>74</v>
      </c>
      <c r="C538" s="57">
        <v>45706</v>
      </c>
      <c r="D538" s="29" t="str">
        <f>VLOOKUP(B538,辅助信息!E:K,7,FALSE)</f>
        <v>JWDDCD2024102400111</v>
      </c>
      <c r="E538" s="29" t="str">
        <f>VLOOKUP(F538,辅助信息!A:B,2,FALSE)</f>
        <v>螺纹钢</v>
      </c>
      <c r="F538" s="29" t="s">
        <v>18</v>
      </c>
      <c r="G538" s="29">
        <v>3</v>
      </c>
      <c r="H538" s="29" t="str">
        <f>_xlfn._xlws.FILTER('[1]2025年已发货'!$E:$E,'[1]2025年已发货'!$F:$F&amp;'[1]2025年已发货'!$C:$C&amp;'[1]2025年已发货'!$G:$G&amp;'[1]2025年已发货'!$H:$H=C538&amp;F538&amp;I538&amp;J538,"未发货")</f>
        <v>未发货</v>
      </c>
      <c r="I538" s="29" t="str">
        <f>VLOOKUP(B538,辅助信息!E:I,3,FALSE)</f>
        <v>（五冶达州国道542项目-桥梁4标）四川省达州市达川区大堰镇双井村</v>
      </c>
      <c r="J538" s="29" t="str">
        <f>VLOOKUP(B538,辅助信息!E:I,4,FALSE)</f>
        <v>吴志强</v>
      </c>
      <c r="K538" s="29">
        <f>VLOOKUP(J538,辅助信息!H:I,2,FALSE)</f>
        <v>18820030907</v>
      </c>
      <c r="L538" s="63"/>
      <c r="M538" s="82">
        <v>45711</v>
      </c>
      <c r="O538" s="15">
        <f ca="1" t="shared" si="12"/>
        <v>0</v>
      </c>
      <c r="P538" s="15">
        <f ca="1" t="shared" si="13"/>
        <v>142</v>
      </c>
      <c r="Q538" s="15" t="str">
        <f>VLOOKUP(B538,辅助信息!E:M,9,FALSE)</f>
        <v>ZTWM-CDGS-XS-2024-0181-五冶天府-国道542项目（二批次）</v>
      </c>
    </row>
    <row r="539" s="15" customFormat="1" hidden="1" spans="1:17">
      <c r="A539" s="15" t="s">
        <v>94</v>
      </c>
      <c r="B539" s="29" t="s">
        <v>79</v>
      </c>
      <c r="C539" s="57">
        <v>45706</v>
      </c>
      <c r="D539" s="29" t="str">
        <f>VLOOKUP(B539,辅助信息!E:K,7,FALSE)</f>
        <v>JWDDCD2024102400111</v>
      </c>
      <c r="E539" s="29" t="str">
        <f>VLOOKUP(F539,辅助信息!A:B,2,FALSE)</f>
        <v>螺纹钢</v>
      </c>
      <c r="F539" s="29" t="s">
        <v>19</v>
      </c>
      <c r="G539" s="29">
        <v>20</v>
      </c>
      <c r="H539" s="29">
        <f>_xlfn._xlws.FILTER('[1]2025年已发货'!$E:$E,'[1]2025年已发货'!$F:$F&amp;'[1]2025年已发货'!$C:$C&amp;'[1]2025年已发货'!$G:$G&amp;'[1]2025年已发货'!$H:$H=C539&amp;F539&amp;I539&amp;J539,"未发货")</f>
        <v>20</v>
      </c>
      <c r="I539" s="29" t="str">
        <f>VLOOKUP(B539,辅助信息!E:I,3,FALSE)</f>
        <v>（五冶达州国道542项目-养护工区）四川省达州市达川区管村镇油房村</v>
      </c>
      <c r="J539" s="29" t="str">
        <f>VLOOKUP(B539,辅助信息!E:I,4,FALSE)</f>
        <v>侯自强</v>
      </c>
      <c r="K539" s="29">
        <f>VLOOKUP(J539,辅助信息!H:I,2,FALSE)</f>
        <v>13281725223</v>
      </c>
      <c r="L539" s="29" t="str">
        <f>VLOOKUP(B539,辅助信息!E:J,6,FALSE)</f>
        <v>五冶建设送货单,送货车型9.6米,装货前联系收货人核实到场规格,没提前告知进场规格现场不给予接收</v>
      </c>
      <c r="O539" s="15" t="str">
        <f ca="1" t="shared" si="12"/>
        <v/>
      </c>
      <c r="P539" s="15" t="str">
        <f ca="1" t="shared" si="13"/>
        <v/>
      </c>
      <c r="Q539" s="15" t="str">
        <f>VLOOKUP(B539,辅助信息!E:M,9,FALSE)</f>
        <v>ZTWM-CDGS-XS-2024-0181-五冶天府-国道542项目（二批次）</v>
      </c>
    </row>
    <row r="540" s="15" customFormat="1" hidden="1" spans="2:17">
      <c r="B540" s="29" t="s">
        <v>79</v>
      </c>
      <c r="C540" s="57">
        <v>45706</v>
      </c>
      <c r="D540" s="29" t="str">
        <f>VLOOKUP(B540,辅助信息!E:K,7,FALSE)</f>
        <v>JWDDCD2024102400111</v>
      </c>
      <c r="E540" s="29" t="str">
        <f>VLOOKUP(F540,辅助信息!A:B,2,FALSE)</f>
        <v>螺纹钢</v>
      </c>
      <c r="F540" s="29" t="s">
        <v>32</v>
      </c>
      <c r="G540" s="29">
        <v>9</v>
      </c>
      <c r="H540" s="29">
        <f>_xlfn._xlws.FILTER('[1]2025年已发货'!$E:$E,'[1]2025年已发货'!$F:$F&amp;'[1]2025年已发货'!$C:$C&amp;'[1]2025年已发货'!$G:$G&amp;'[1]2025年已发货'!$H:$H=C540&amp;F540&amp;I540&amp;J540,"未发货")</f>
        <v>9</v>
      </c>
      <c r="I540" s="29" t="str">
        <f>VLOOKUP(B540,辅助信息!E:I,3,FALSE)</f>
        <v>（五冶达州国道542项目-养护工区）四川省达州市达川区管村镇油房村</v>
      </c>
      <c r="J540" s="29" t="str">
        <f>VLOOKUP(B540,辅助信息!E:I,4,FALSE)</f>
        <v>侯自强</v>
      </c>
      <c r="K540" s="29">
        <f>VLOOKUP(J540,辅助信息!H:I,2,FALSE)</f>
        <v>13281725223</v>
      </c>
      <c r="L540" s="65"/>
      <c r="O540" s="15" t="str">
        <f ca="1" t="shared" si="12"/>
        <v/>
      </c>
      <c r="P540" s="15" t="str">
        <f ca="1" t="shared" si="13"/>
        <v/>
      </c>
      <c r="Q540" s="15" t="str">
        <f>VLOOKUP(B540,辅助信息!E:M,9,FALSE)</f>
        <v>ZTWM-CDGS-XS-2024-0181-五冶天府-国道542项目（二批次）</v>
      </c>
    </row>
    <row r="541" s="15" customFormat="1" hidden="1" spans="2:17">
      <c r="B541" s="29" t="s">
        <v>79</v>
      </c>
      <c r="C541" s="57">
        <v>45706</v>
      </c>
      <c r="D541" s="29" t="str">
        <f>VLOOKUP(B541,辅助信息!E:K,7,FALSE)</f>
        <v>JWDDCD2024102400111</v>
      </c>
      <c r="E541" s="29" t="str">
        <f>VLOOKUP(F541,辅助信息!A:B,2,FALSE)</f>
        <v>螺纹钢</v>
      </c>
      <c r="F541" s="29" t="s">
        <v>18</v>
      </c>
      <c r="G541" s="29">
        <f>90-69</f>
        <v>21</v>
      </c>
      <c r="H541" s="29">
        <f>_xlfn._xlws.FILTER('[1]2025年已发货'!$E:$E,'[1]2025年已发货'!$F:$F&amp;'[1]2025年已发货'!$C:$C&amp;'[1]2025年已发货'!$G:$G&amp;'[1]2025年已发货'!$H:$H=C541&amp;F541&amp;I541&amp;J541,"未发货")</f>
        <v>21</v>
      </c>
      <c r="I541" s="29" t="str">
        <f>VLOOKUP(B541,辅助信息!E:I,3,FALSE)</f>
        <v>（五冶达州国道542项目-养护工区）四川省达州市达川区管村镇油房村</v>
      </c>
      <c r="J541" s="29" t="str">
        <f>VLOOKUP(B541,辅助信息!E:I,4,FALSE)</f>
        <v>侯自强</v>
      </c>
      <c r="K541" s="29">
        <f>VLOOKUP(J541,辅助信息!H:I,2,FALSE)</f>
        <v>13281725223</v>
      </c>
      <c r="L541" s="63"/>
      <c r="O541" s="15" t="str">
        <f ca="1" t="shared" si="12"/>
        <v/>
      </c>
      <c r="P541" s="15" t="str">
        <f ca="1" t="shared" si="13"/>
        <v/>
      </c>
      <c r="Q541" s="15" t="str">
        <f>VLOOKUP(B541,辅助信息!E:M,9,FALSE)</f>
        <v>ZTWM-CDGS-XS-2024-0181-五冶天府-国道542项目（二批次）</v>
      </c>
    </row>
    <row r="542" s="15" customFormat="1" hidden="1" spans="1:17">
      <c r="A542" s="49"/>
      <c r="B542" s="29" t="s">
        <v>88</v>
      </c>
      <c r="C542" s="57">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78">
        <v>45706</v>
      </c>
      <c r="N542" s="49"/>
      <c r="O542" s="49">
        <f ca="1" t="shared" si="12"/>
        <v>0</v>
      </c>
      <c r="P542" s="49">
        <f ca="1" t="shared" si="13"/>
        <v>147</v>
      </c>
      <c r="Q542" s="15" t="str">
        <f>VLOOKUP(B542,辅助信息!E:M,9,FALSE)</f>
        <v>ZTWM-CDGS-XS-2024-0248-五冶钢构-南充市医学院项目</v>
      </c>
    </row>
    <row r="543" s="15" customFormat="1" hidden="1" spans="1:17">
      <c r="A543" s="49"/>
      <c r="B543" s="29" t="s">
        <v>88</v>
      </c>
      <c r="C543" s="57">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5"/>
      <c r="M543" s="78">
        <v>45706</v>
      </c>
      <c r="N543" s="49"/>
      <c r="O543" s="49">
        <f ca="1" t="shared" si="12"/>
        <v>0</v>
      </c>
      <c r="P543" s="49">
        <f ca="1" t="shared" si="13"/>
        <v>147</v>
      </c>
      <c r="Q543" s="15" t="str">
        <f>VLOOKUP(B543,辅助信息!E:M,9,FALSE)</f>
        <v>ZTWM-CDGS-XS-2024-0248-五冶钢构-南充市医学院项目</v>
      </c>
    </row>
    <row r="544" s="15" customFormat="1" hidden="1" spans="1:17">
      <c r="A544" s="49"/>
      <c r="B544" s="29" t="s">
        <v>88</v>
      </c>
      <c r="C544" s="57">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5"/>
      <c r="M544" s="78">
        <v>45706</v>
      </c>
      <c r="N544" s="49"/>
      <c r="O544" s="49">
        <f ca="1" t="shared" si="12"/>
        <v>0</v>
      </c>
      <c r="P544" s="49">
        <f ca="1" t="shared" si="13"/>
        <v>147</v>
      </c>
      <c r="Q544" s="15" t="str">
        <f>VLOOKUP(B544,辅助信息!E:M,9,FALSE)</f>
        <v>ZTWM-CDGS-XS-2024-0248-五冶钢构-南充市医学院项目</v>
      </c>
    </row>
    <row r="545" hidden="1" spans="1:18">
      <c r="A545" s="49"/>
      <c r="B545" s="29" t="s">
        <v>88</v>
      </c>
      <c r="C545" s="57">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3"/>
      <c r="M545" s="78">
        <v>45706</v>
      </c>
      <c r="O545" s="49">
        <f ca="1" t="shared" si="12"/>
        <v>0</v>
      </c>
      <c r="P545" s="49">
        <f ca="1" t="shared" si="13"/>
        <v>147</v>
      </c>
      <c r="Q545" s="15" t="str">
        <f>VLOOKUP(B545,辅助信息!E:M,9,FALSE)</f>
        <v>ZTWM-CDGS-XS-2024-0248-五冶钢构-南充市医学院项目</v>
      </c>
      <c r="R545" s="15"/>
    </row>
    <row r="546" hidden="1" spans="1:18">
      <c r="A546" s="49"/>
      <c r="B546" s="29" t="s">
        <v>89</v>
      </c>
      <c r="C546" s="57">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78">
        <v>45708</v>
      </c>
      <c r="O546" s="49">
        <f ca="1" t="shared" si="12"/>
        <v>0</v>
      </c>
      <c r="P546" s="49">
        <f ca="1" t="shared" si="13"/>
        <v>145</v>
      </c>
      <c r="Q546" s="15" t="str">
        <f>VLOOKUP(B546,辅助信息!E:M,9,FALSE)</f>
        <v>ZTWM-CDGS-XS-2024-0248-五冶钢构-南充市医学院项目</v>
      </c>
      <c r="R546" s="15"/>
    </row>
    <row r="547" hidden="1" spans="1:18">
      <c r="A547" s="49"/>
      <c r="B547" s="29" t="s">
        <v>89</v>
      </c>
      <c r="C547" s="57">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5"/>
      <c r="M547" s="78">
        <v>45708</v>
      </c>
      <c r="O547" s="49">
        <f ca="1" t="shared" si="12"/>
        <v>0</v>
      </c>
      <c r="P547" s="49">
        <f ca="1" t="shared" si="13"/>
        <v>145</v>
      </c>
      <c r="Q547" s="15" t="str">
        <f>VLOOKUP(B547,辅助信息!E:M,9,FALSE)</f>
        <v>ZTWM-CDGS-XS-2024-0248-五冶钢构-南充市医学院项目</v>
      </c>
      <c r="R547" s="15"/>
    </row>
    <row r="548" hidden="1" spans="1:18">
      <c r="A548" s="49"/>
      <c r="B548" s="29" t="s">
        <v>89</v>
      </c>
      <c r="C548" s="57">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3"/>
      <c r="M548" s="78">
        <v>45708</v>
      </c>
      <c r="O548" s="49">
        <f ca="1" t="shared" si="12"/>
        <v>0</v>
      </c>
      <c r="P548" s="49">
        <f ca="1" t="shared" si="13"/>
        <v>145</v>
      </c>
      <c r="Q548" s="15" t="str">
        <f>VLOOKUP(B548,辅助信息!E:M,9,FALSE)</f>
        <v>ZTWM-CDGS-XS-2024-0248-五冶钢构-南充市医学院项目</v>
      </c>
      <c r="R548" s="15"/>
    </row>
    <row r="549" hidden="1" spans="1:18">
      <c r="A549" s="49"/>
      <c r="B549" s="29" t="s">
        <v>48</v>
      </c>
      <c r="C549" s="57">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78">
        <v>45708</v>
      </c>
      <c r="O549" s="49">
        <f ca="1" t="shared" si="12"/>
        <v>0</v>
      </c>
      <c r="P549" s="49">
        <f ca="1" t="shared" si="13"/>
        <v>145</v>
      </c>
      <c r="Q549" s="15" t="str">
        <f>VLOOKUP(B549,辅助信息!E:M,9,FALSE)</f>
        <v>ZTWM-CDGS-XS-2024-0093-华西-颐海科创农业生态谷</v>
      </c>
      <c r="R549" s="15"/>
    </row>
    <row r="550" hidden="1" spans="1:18">
      <c r="A550" s="49"/>
      <c r="B550" s="29" t="s">
        <v>48</v>
      </c>
      <c r="C550" s="57">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5"/>
      <c r="M550" s="78">
        <v>45708</v>
      </c>
      <c r="O550" s="49">
        <f ca="1" t="shared" si="12"/>
        <v>0</v>
      </c>
      <c r="P550" s="49">
        <f ca="1" t="shared" si="13"/>
        <v>145</v>
      </c>
      <c r="Q550" s="15" t="str">
        <f>VLOOKUP(B550,辅助信息!E:M,9,FALSE)</f>
        <v>ZTWM-CDGS-XS-2024-0093-华西-颐海科创农业生态谷</v>
      </c>
      <c r="R550" s="15"/>
    </row>
    <row r="551" hidden="1" spans="1:18">
      <c r="A551" s="49"/>
      <c r="B551" s="29" t="s">
        <v>48</v>
      </c>
      <c r="C551" s="57">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5"/>
      <c r="M551" s="78">
        <v>45708</v>
      </c>
      <c r="O551" s="49">
        <f ca="1" t="shared" si="12"/>
        <v>0</v>
      </c>
      <c r="P551" s="49">
        <f ca="1" t="shared" si="13"/>
        <v>145</v>
      </c>
      <c r="Q551" s="15" t="str">
        <f>VLOOKUP(B551,辅助信息!E:M,9,FALSE)</f>
        <v>ZTWM-CDGS-XS-2024-0093-华西-颐海科创农业生态谷</v>
      </c>
      <c r="R551" s="15"/>
    </row>
    <row r="552" hidden="1" spans="1:18">
      <c r="A552" s="49"/>
      <c r="B552" s="29" t="s">
        <v>48</v>
      </c>
      <c r="C552" s="57">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3"/>
      <c r="M552" s="78">
        <v>45708</v>
      </c>
      <c r="O552" s="49">
        <f ca="1" t="shared" si="12"/>
        <v>0</v>
      </c>
      <c r="P552" s="49">
        <f ca="1" t="shared" si="13"/>
        <v>145</v>
      </c>
      <c r="Q552" s="15" t="str">
        <f>VLOOKUP(B552,辅助信息!E:M,9,FALSE)</f>
        <v>ZTWM-CDGS-XS-2024-0093-华西-颐海科创农业生态谷</v>
      </c>
      <c r="R552" s="15"/>
    </row>
    <row r="553" hidden="1" spans="2:18">
      <c r="B553" s="29" t="s">
        <v>31</v>
      </c>
      <c r="C553" s="57">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78">
        <v>45708</v>
      </c>
      <c r="N553" s="45"/>
      <c r="O553" s="49">
        <f ca="1" t="shared" si="12"/>
        <v>0</v>
      </c>
      <c r="P553" s="49">
        <f ca="1" t="shared" si="13"/>
        <v>145</v>
      </c>
      <c r="Q553" s="15" t="str">
        <f>VLOOKUP(B553,辅助信息!E:M,9,FALSE)</f>
        <v>ZTWM-CDGS-XS-2024-0179-四川商投-射洪城乡一体化建设项目</v>
      </c>
      <c r="R553" s="15"/>
    </row>
    <row r="554" hidden="1" spans="2:18">
      <c r="B554" s="29" t="s">
        <v>31</v>
      </c>
      <c r="C554" s="57">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5"/>
      <c r="M554" s="78">
        <v>45708</v>
      </c>
      <c r="N554" s="45"/>
      <c r="O554" s="49">
        <f ca="1" t="shared" si="12"/>
        <v>0</v>
      </c>
      <c r="P554" s="49">
        <f ca="1" t="shared" si="13"/>
        <v>145</v>
      </c>
      <c r="Q554" s="15" t="str">
        <f>VLOOKUP(B554,辅助信息!E:M,9,FALSE)</f>
        <v>ZTWM-CDGS-XS-2024-0179-四川商投-射洪城乡一体化建设项目</v>
      </c>
      <c r="R554" s="15"/>
    </row>
    <row r="555" hidden="1" spans="2:18">
      <c r="B555" s="29" t="s">
        <v>31</v>
      </c>
      <c r="C555" s="57">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5"/>
      <c r="M555" s="78">
        <v>45708</v>
      </c>
      <c r="N555" s="45"/>
      <c r="O555" s="49">
        <f ca="1" t="shared" si="12"/>
        <v>0</v>
      </c>
      <c r="P555" s="49">
        <f ca="1" t="shared" si="13"/>
        <v>145</v>
      </c>
      <c r="Q555" s="15" t="str">
        <f>VLOOKUP(B555,辅助信息!E:M,9,FALSE)</f>
        <v>ZTWM-CDGS-XS-2024-0179-四川商投-射洪城乡一体化建设项目</v>
      </c>
      <c r="R555" s="15"/>
    </row>
    <row r="556" hidden="1" spans="2:18">
      <c r="B556" s="29" t="s">
        <v>31</v>
      </c>
      <c r="C556" s="57">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5"/>
      <c r="M556" s="78">
        <v>45708</v>
      </c>
      <c r="N556" s="45"/>
      <c r="O556" s="49">
        <f ca="1" t="shared" si="12"/>
        <v>0</v>
      </c>
      <c r="P556" s="49">
        <f ca="1" t="shared" si="13"/>
        <v>145</v>
      </c>
      <c r="Q556" s="15" t="str">
        <f>VLOOKUP(B556,辅助信息!E:M,9,FALSE)</f>
        <v>ZTWM-CDGS-XS-2024-0179-四川商投-射洪城乡一体化建设项目</v>
      </c>
      <c r="R556" s="15"/>
    </row>
    <row r="557" hidden="1" spans="2:18">
      <c r="B557" s="29" t="s">
        <v>31</v>
      </c>
      <c r="C557" s="57">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5"/>
      <c r="M557" s="78">
        <v>45708</v>
      </c>
      <c r="N557" s="45"/>
      <c r="O557" s="49">
        <f ca="1" t="shared" si="12"/>
        <v>0</v>
      </c>
      <c r="P557" s="49">
        <f ca="1" t="shared" si="13"/>
        <v>145</v>
      </c>
      <c r="Q557" s="15" t="str">
        <f>VLOOKUP(B557,辅助信息!E:M,9,FALSE)</f>
        <v>ZTWM-CDGS-XS-2024-0179-四川商投-射洪城乡一体化建设项目</v>
      </c>
      <c r="R557" s="15"/>
    </row>
    <row r="558" hidden="1" spans="2:18">
      <c r="B558" s="29" t="s">
        <v>31</v>
      </c>
      <c r="C558" s="57">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3"/>
      <c r="M558" s="78">
        <v>45708</v>
      </c>
      <c r="N558" s="45"/>
      <c r="O558" s="49">
        <f ca="1" t="shared" si="12"/>
        <v>0</v>
      </c>
      <c r="P558" s="49">
        <f ca="1" t="shared" si="13"/>
        <v>145</v>
      </c>
      <c r="Q558" s="15" t="str">
        <f>VLOOKUP(B558,辅助信息!E:M,9,FALSE)</f>
        <v>ZTWM-CDGS-XS-2024-0179-四川商投-射洪城乡一体化建设项目</v>
      </c>
      <c r="R558" s="15"/>
    </row>
    <row r="559" hidden="1" spans="2:18">
      <c r="B559" s="29" t="s">
        <v>48</v>
      </c>
      <c r="C559" s="57">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78">
        <v>45708</v>
      </c>
      <c r="N559" s="45"/>
      <c r="O559" s="49">
        <f ca="1" t="shared" si="12"/>
        <v>0</v>
      </c>
      <c r="P559" s="49">
        <f ca="1" t="shared" si="13"/>
        <v>145</v>
      </c>
      <c r="Q559" s="15" t="str">
        <f>VLOOKUP(B559,辅助信息!E:M,9,FALSE)</f>
        <v>ZTWM-CDGS-XS-2024-0093-华西-颐海科创农业生态谷</v>
      </c>
      <c r="R559" s="15"/>
    </row>
    <row r="560" hidden="1" spans="2:18">
      <c r="B560" s="29" t="s">
        <v>48</v>
      </c>
      <c r="C560" s="57">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5"/>
      <c r="M560" s="78">
        <v>45708</v>
      </c>
      <c r="N560" s="45"/>
      <c r="O560" s="49">
        <f ca="1" t="shared" si="12"/>
        <v>0</v>
      </c>
      <c r="P560" s="49">
        <f ca="1" t="shared" si="13"/>
        <v>145</v>
      </c>
      <c r="Q560" s="15" t="str">
        <f>VLOOKUP(B560,辅助信息!E:M,9,FALSE)</f>
        <v>ZTWM-CDGS-XS-2024-0093-华西-颐海科创农业生态谷</v>
      </c>
      <c r="R560" s="15"/>
    </row>
    <row r="561" hidden="1" spans="2:18">
      <c r="B561" s="29" t="s">
        <v>48</v>
      </c>
      <c r="C561" s="57">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5"/>
      <c r="M561" s="78">
        <v>45708</v>
      </c>
      <c r="N561" s="45"/>
      <c r="O561" s="49">
        <f ca="1" t="shared" si="12"/>
        <v>0</v>
      </c>
      <c r="P561" s="49">
        <f ca="1" t="shared" si="13"/>
        <v>145</v>
      </c>
      <c r="Q561" s="15" t="str">
        <f>VLOOKUP(B561,辅助信息!E:M,9,FALSE)</f>
        <v>ZTWM-CDGS-XS-2024-0093-华西-颐海科创农业生态谷</v>
      </c>
      <c r="R561" s="15"/>
    </row>
    <row r="562" hidden="1" spans="2:18">
      <c r="B562" s="29" t="s">
        <v>48</v>
      </c>
      <c r="C562" s="57">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5"/>
      <c r="M562" s="78">
        <v>45708</v>
      </c>
      <c r="N562" s="45"/>
      <c r="O562" s="49">
        <f ca="1" t="shared" si="12"/>
        <v>0</v>
      </c>
      <c r="P562" s="49">
        <f ca="1" t="shared" si="13"/>
        <v>145</v>
      </c>
      <c r="Q562" s="15" t="str">
        <f>VLOOKUP(B562,辅助信息!E:M,9,FALSE)</f>
        <v>ZTWM-CDGS-XS-2024-0093-华西-颐海科创农业生态谷</v>
      </c>
      <c r="R562" s="15"/>
    </row>
    <row r="563" hidden="1" spans="2:18">
      <c r="B563" s="29" t="s">
        <v>48</v>
      </c>
      <c r="C563" s="57">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3"/>
      <c r="M563" s="78">
        <v>45708</v>
      </c>
      <c r="N563" s="45"/>
      <c r="O563" s="49">
        <f ca="1" t="shared" si="12"/>
        <v>0</v>
      </c>
      <c r="P563" s="49">
        <f ca="1" t="shared" si="13"/>
        <v>145</v>
      </c>
      <c r="Q563" s="15" t="str">
        <f>VLOOKUP(B563,辅助信息!E:M,9,FALSE)</f>
        <v>ZTWM-CDGS-XS-2024-0093-华西-颐海科创农业生态谷</v>
      </c>
      <c r="R563" s="15"/>
    </row>
    <row r="564" hidden="1" spans="1:18">
      <c r="A564" s="15"/>
      <c r="B564" s="29" t="s">
        <v>29</v>
      </c>
      <c r="C564" s="57">
        <v>45707</v>
      </c>
      <c r="D564" s="29" t="str">
        <f>VLOOKUP(B564,辅助信息!E:K,7,FALSE)</f>
        <v>JWDDCD2024102400111</v>
      </c>
      <c r="E564" s="29" t="str">
        <f>VLOOKUP(F564,辅助信息!A:B,2,FALSE)</f>
        <v>螺纹钢</v>
      </c>
      <c r="F564" s="29" t="s">
        <v>27</v>
      </c>
      <c r="G564" s="29">
        <v>15</v>
      </c>
      <c r="H564" s="29">
        <f>_xlfn._xlws.FILTER('[1]2025年已发货'!$E:$E,'[1]2025年已发货'!$F:$F&amp;'[1]2025年已发货'!$C:$C&amp;'[1]2025年已发货'!$G:$G&amp;'[1]2025年已发货'!$H:$H=C564&amp;F564&amp;I564&amp;J564,"未发货")</f>
        <v>15</v>
      </c>
      <c r="I564" s="29" t="str">
        <f>VLOOKUP(B564,辅助信息!E:I,3,FALSE)</f>
        <v>（五冶达州国道542项目-二工区黄家湾隧道工段）四川省达州市达川区赵固镇黄家坡</v>
      </c>
      <c r="J564" s="29" t="str">
        <f>VLOOKUP(B564,辅助信息!E:I,4,FALSE)</f>
        <v>罗永方</v>
      </c>
      <c r="K564" s="29">
        <f>VLOOKUP(J564,辅助信息!H:I,2,FALSE)</f>
        <v>13551450899</v>
      </c>
      <c r="L564" s="32" t="str">
        <f>VLOOKUP(B564,辅助信息!E:J,6,FALSE)</f>
        <v>五冶建设送货单,4份材质书,送货车型9.6米,装货前联系收货人核实到场规格,没提前告知进场规格现场不给予接收</v>
      </c>
      <c r="M564" s="82">
        <v>45705</v>
      </c>
      <c r="N564" s="15"/>
      <c r="O564" s="15">
        <f ca="1" t="shared" si="12"/>
        <v>0</v>
      </c>
      <c r="P564" s="15">
        <f ca="1" t="shared" si="13"/>
        <v>148</v>
      </c>
      <c r="Q564" s="15" t="str">
        <f>VLOOKUP(B564,辅助信息!E:M,9,FALSE)</f>
        <v>ZTWM-CDGS-XS-2024-0181-五冶天府-国道542项目（二批次）</v>
      </c>
      <c r="R564" s="15"/>
    </row>
    <row r="565" hidden="1" spans="1:18">
      <c r="A565" s="15"/>
      <c r="B565" s="29" t="s">
        <v>29</v>
      </c>
      <c r="C565" s="57">
        <v>45707</v>
      </c>
      <c r="D565" s="29" t="str">
        <f>VLOOKUP(B565,辅助信息!E:K,7,FALSE)</f>
        <v>JWDDCD2024102400111</v>
      </c>
      <c r="E565" s="29" t="str">
        <f>VLOOKUP(F565,辅助信息!A:B,2,FALSE)</f>
        <v>螺纹钢</v>
      </c>
      <c r="F565" s="29" t="s">
        <v>32</v>
      </c>
      <c r="G565" s="29">
        <v>20</v>
      </c>
      <c r="H565" s="29">
        <f>_xlfn._xlws.FILTER('[1]2025年已发货'!$E:$E,'[1]2025年已发货'!$F:$F&amp;'[1]2025年已发货'!$C:$C&amp;'[1]2025年已发货'!$G:$G&amp;'[1]2025年已发货'!$H:$H=C565&amp;F565&amp;I565&amp;J565,"未发货")</f>
        <v>21</v>
      </c>
      <c r="I565" s="29" t="str">
        <f>VLOOKUP(B565,辅助信息!E:I,3,FALSE)</f>
        <v>（五冶达州国道542项目-二工区黄家湾隧道工段）四川省达州市达川区赵固镇黄家坡</v>
      </c>
      <c r="J565" s="29" t="str">
        <f>VLOOKUP(B565,辅助信息!E:I,4,FALSE)</f>
        <v>罗永方</v>
      </c>
      <c r="K565" s="29">
        <f>VLOOKUP(J565,辅助信息!H:I,2,FALSE)</f>
        <v>13551450899</v>
      </c>
      <c r="L565" s="65"/>
      <c r="M565" s="82">
        <v>45705</v>
      </c>
      <c r="N565" s="15"/>
      <c r="O565" s="15">
        <f ca="1" t="shared" si="12"/>
        <v>0</v>
      </c>
      <c r="P565" s="15">
        <f ca="1" t="shared" si="13"/>
        <v>148</v>
      </c>
      <c r="Q565" s="15" t="str">
        <f>VLOOKUP(B565,辅助信息!E:M,9,FALSE)</f>
        <v>ZTWM-CDGS-XS-2024-0181-五冶天府-国道542项目（二批次）</v>
      </c>
      <c r="R565" s="15"/>
    </row>
    <row r="566" hidden="1" spans="1:18">
      <c r="A566" s="15"/>
      <c r="B566" s="29" t="s">
        <v>29</v>
      </c>
      <c r="C566" s="57">
        <v>45707</v>
      </c>
      <c r="D566" s="29" t="str">
        <f>VLOOKUP(B566,辅助信息!E:K,7,FALSE)</f>
        <v>JWDDCD2024102400111</v>
      </c>
      <c r="E566" s="29" t="str">
        <f>VLOOKUP(F566,辅助信息!A:B,2,FALSE)</f>
        <v>螺纹钢</v>
      </c>
      <c r="F566" s="29" t="s">
        <v>30</v>
      </c>
      <c r="G566" s="29">
        <v>35</v>
      </c>
      <c r="H566" s="29">
        <f>_xlfn._xlws.FILTER('[1]2025年已发货'!$E:$E,'[1]2025年已发货'!$F:$F&amp;'[1]2025年已发货'!$C:$C&amp;'[1]2025年已发货'!$G:$G&amp;'[1]2025年已发货'!$H:$H=C566&amp;F566&amp;I566&amp;J566,"未发货")</f>
        <v>35</v>
      </c>
      <c r="I566" s="29" t="str">
        <f>VLOOKUP(B566,辅助信息!E:I,3,FALSE)</f>
        <v>（五冶达州国道542项目-二工区黄家湾隧道工段）四川省达州市达川区赵固镇黄家坡</v>
      </c>
      <c r="J566" s="29" t="str">
        <f>VLOOKUP(B566,辅助信息!E:I,4,FALSE)</f>
        <v>罗永方</v>
      </c>
      <c r="K566" s="29">
        <f>VLOOKUP(J566,辅助信息!H:I,2,FALSE)</f>
        <v>13551450899</v>
      </c>
      <c r="L566" s="63"/>
      <c r="M566" s="82">
        <v>45705</v>
      </c>
      <c r="N566" s="15"/>
      <c r="O566" s="15">
        <f ca="1" t="shared" si="12"/>
        <v>0</v>
      </c>
      <c r="P566" s="15">
        <f ca="1" t="shared" si="13"/>
        <v>148</v>
      </c>
      <c r="Q566" s="15" t="str">
        <f>VLOOKUP(B566,辅助信息!E:M,9,FALSE)</f>
        <v>ZTWM-CDGS-XS-2024-0181-五冶天府-国道542项目（二批次）</v>
      </c>
      <c r="R566" s="15"/>
    </row>
    <row r="567" ht="60" hidden="1" customHeight="1" spans="1:18">
      <c r="A567" s="83" t="s">
        <v>95</v>
      </c>
      <c r="B567" s="29" t="s">
        <v>78</v>
      </c>
      <c r="C567" s="57">
        <v>45707</v>
      </c>
      <c r="D567" s="29" t="str">
        <f>VLOOKUP(B567,辅助信息!E:K,7,FALSE)</f>
        <v>JWDDCD2024102400111</v>
      </c>
      <c r="E567" s="29" t="str">
        <f>VLOOKUP(F567,辅助信息!A:B,2,FALSE)</f>
        <v>螺纹钢</v>
      </c>
      <c r="F567" s="29" t="s">
        <v>33</v>
      </c>
      <c r="G567" s="29">
        <v>35</v>
      </c>
      <c r="H567" s="29">
        <f>_xlfn._xlws.FILTER('[1]2025年已发货'!$E:$E,'[1]2025年已发货'!$F:$F&amp;'[1]2025年已发货'!$C:$C&amp;'[1]2025年已发货'!$G:$G&amp;'[1]2025年已发货'!$H:$H=C567&amp;F567&amp;I567&amp;J567,"未发货")</f>
        <v>50</v>
      </c>
      <c r="I567" s="29" t="str">
        <f>VLOOKUP(B567,辅助信息!E:I,3,FALSE)</f>
        <v>（五冶达州国道542项目-二工区巴河特大桥工段-4号墩）达州市达川区桥湾镇陈余村</v>
      </c>
      <c r="J567" s="29" t="str">
        <f>VLOOKUP(B567,辅助信息!E:I,4,FALSE)</f>
        <v>谭福中</v>
      </c>
      <c r="K567" s="29">
        <f>VLOOKUP(J567,辅助信息!H:I,2,FALSE)</f>
        <v>15828538619</v>
      </c>
      <c r="L567" s="32" t="str">
        <f>VLOOKUP(B567,辅助信息!E:J,6,FALSE)</f>
        <v>五冶建设送货单,4份材质书,送货车型9.6米,装货前联系收货人核实到场规格,没提前告知进场规格现场不给予接收</v>
      </c>
      <c r="M567" s="82">
        <v>45705</v>
      </c>
      <c r="N567" s="15"/>
      <c r="O567" s="15">
        <f ca="1" t="shared" si="12"/>
        <v>0</v>
      </c>
      <c r="P567" s="15">
        <f ca="1" t="shared" si="13"/>
        <v>148</v>
      </c>
      <c r="Q567" s="15" t="str">
        <f>VLOOKUP(B567,辅助信息!E:M,9,FALSE)</f>
        <v>ZTWM-CDGS-XS-2024-0181-五冶天府-国道542项目（二批次）</v>
      </c>
      <c r="R567" s="15"/>
    </row>
    <row r="568" ht="36" hidden="1" customHeight="1" spans="1:18">
      <c r="A568" s="83" t="s">
        <v>95</v>
      </c>
      <c r="B568" s="29" t="s">
        <v>69</v>
      </c>
      <c r="C568" s="57">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2">
        <v>45704</v>
      </c>
      <c r="N568" s="15"/>
      <c r="O568" s="15">
        <f ca="1" t="shared" si="12"/>
        <v>0</v>
      </c>
      <c r="P568" s="15">
        <f ca="1" t="shared" si="13"/>
        <v>149</v>
      </c>
      <c r="Q568" s="15" t="str">
        <f>VLOOKUP(B568,辅助信息!E:M,9,FALSE)</f>
        <v>ZTWM-CDGS-XS-2024-0134-商投建工达州中医药科技成果示范园项目</v>
      </c>
      <c r="R568" s="15"/>
    </row>
    <row r="569" hidden="1" spans="1:18">
      <c r="A569" s="15"/>
      <c r="B569" s="29" t="s">
        <v>84</v>
      </c>
      <c r="C569" s="57">
        <v>45707</v>
      </c>
      <c r="D569" s="29" t="str">
        <f>VLOOKUP(B569,辅助信息!E:K,7,FALSE)</f>
        <v>JWDDCD2024102400111</v>
      </c>
      <c r="E569" s="29" t="str">
        <f>VLOOKUP(F569,辅助信息!A:B,2,FALSE)</f>
        <v>螺纹钢</v>
      </c>
      <c r="F569" s="29" t="s">
        <v>27</v>
      </c>
      <c r="G569" s="29">
        <v>8</v>
      </c>
      <c r="H569" s="29" t="str">
        <f>_xlfn._xlws.FILTER('[1]2025年已发货'!$E:$E,'[1]2025年已发货'!$F:$F&amp;'[1]2025年已发货'!$C:$C&amp;'[1]2025年已发货'!$G:$G&amp;'[1]2025年已发货'!$H:$H=C569&amp;F569&amp;I569&amp;J569,"未发货")</f>
        <v>未发货</v>
      </c>
      <c r="I569" s="29" t="str">
        <f>VLOOKUP(B569,辅助信息!E:I,3,FALSE)</f>
        <v>（五冶达州国道542项目-一工区路基一工段）四川省达州市达川区石梯火车站盖板加工点</v>
      </c>
      <c r="J569" s="29" t="str">
        <f>VLOOKUP(B569,辅助信息!E:I,4,FALSE)</f>
        <v>郑松</v>
      </c>
      <c r="K569" s="29">
        <f>VLOOKUP(J569,辅助信息!H:I,2,FALSE)</f>
        <v>13527304849</v>
      </c>
      <c r="L569" s="32" t="str">
        <f>VLOOKUP(B569,辅助信息!E:J,6,FALSE)</f>
        <v>五冶建设送货单,送货车型13米,装货前联系收货人核实到场规格,没提前告知进场规格现场不给予接收</v>
      </c>
      <c r="M569" s="82">
        <v>45705</v>
      </c>
      <c r="N569" s="15"/>
      <c r="O569" s="15">
        <f ca="1" t="shared" si="12"/>
        <v>0</v>
      </c>
      <c r="P569" s="15">
        <f ca="1" t="shared" si="13"/>
        <v>148</v>
      </c>
      <c r="Q569" s="15" t="str">
        <f>VLOOKUP(B569,辅助信息!E:M,9,FALSE)</f>
        <v>ZTWM-CDGS-XS-2024-0181-五冶天府-国道542项目（二批次）</v>
      </c>
      <c r="R569" s="15"/>
    </row>
    <row r="570" hidden="1" spans="1:18">
      <c r="A570" s="15"/>
      <c r="B570" s="29" t="s">
        <v>84</v>
      </c>
      <c r="C570" s="57">
        <v>45707</v>
      </c>
      <c r="D570" s="29" t="str">
        <f>VLOOKUP(B570,辅助信息!E:K,7,FALSE)</f>
        <v>JWDDCD2024102400111</v>
      </c>
      <c r="E570" s="29" t="str">
        <f>VLOOKUP(F570,辅助信息!A:B,2,FALSE)</f>
        <v>螺纹钢</v>
      </c>
      <c r="F570" s="29" t="s">
        <v>33</v>
      </c>
      <c r="G570" s="29">
        <v>8</v>
      </c>
      <c r="H570" s="29" t="str">
        <f>_xlfn._xlws.FILTER('[1]2025年已发货'!$E:$E,'[1]2025年已发货'!$F:$F&amp;'[1]2025年已发货'!$C:$C&amp;'[1]2025年已发货'!$G:$G&amp;'[1]2025年已发货'!$H:$H=C570&amp;F570&amp;I570&amp;J570,"未发货")</f>
        <v>未发货</v>
      </c>
      <c r="I570" s="29" t="str">
        <f>VLOOKUP(B570,辅助信息!E:I,3,FALSE)</f>
        <v>（五冶达州国道542项目-一工区路基一工段）四川省达州市达川区石梯火车站盖板加工点</v>
      </c>
      <c r="J570" s="29" t="str">
        <f>VLOOKUP(B570,辅助信息!E:I,4,FALSE)</f>
        <v>郑松</v>
      </c>
      <c r="K570" s="29">
        <f>VLOOKUP(J570,辅助信息!H:I,2,FALSE)</f>
        <v>13527304849</v>
      </c>
      <c r="L570" s="65"/>
      <c r="M570" s="82">
        <v>45705</v>
      </c>
      <c r="N570" s="15"/>
      <c r="O570" s="15">
        <f ca="1" t="shared" si="12"/>
        <v>0</v>
      </c>
      <c r="P570" s="15">
        <f ca="1" t="shared" si="13"/>
        <v>148</v>
      </c>
      <c r="Q570" s="15" t="str">
        <f>VLOOKUP(B570,辅助信息!E:M,9,FALSE)</f>
        <v>ZTWM-CDGS-XS-2024-0181-五冶天府-国道542项目（二批次）</v>
      </c>
      <c r="R570" s="15"/>
    </row>
    <row r="571" hidden="1" spans="1:18">
      <c r="A571" s="15"/>
      <c r="B571" s="29" t="s">
        <v>84</v>
      </c>
      <c r="C571" s="57">
        <v>45707</v>
      </c>
      <c r="D571" s="29" t="str">
        <f>VLOOKUP(B571,辅助信息!E:K,7,FALSE)</f>
        <v>JWDDCD2024102400111</v>
      </c>
      <c r="E571" s="29" t="str">
        <f>VLOOKUP(F571,辅助信息!A:B,2,FALSE)</f>
        <v>螺纹钢</v>
      </c>
      <c r="F571" s="29" t="s">
        <v>18</v>
      </c>
      <c r="G571" s="29">
        <v>12</v>
      </c>
      <c r="H571" s="29" t="str">
        <f>_xlfn._xlws.FILTER('[1]2025年已发货'!$E:$E,'[1]2025年已发货'!$F:$F&amp;'[1]2025年已发货'!$C:$C&amp;'[1]2025年已发货'!$G:$G&amp;'[1]2025年已发货'!$H:$H=C571&amp;F571&amp;I571&amp;J571,"未发货")</f>
        <v>未发货</v>
      </c>
      <c r="I571" s="29" t="str">
        <f>VLOOKUP(B571,辅助信息!E:I,3,FALSE)</f>
        <v>（五冶达州国道542项目-一工区路基一工段）四川省达州市达川区石梯火车站盖板加工点</v>
      </c>
      <c r="J571" s="29" t="str">
        <f>VLOOKUP(B571,辅助信息!E:I,4,FALSE)</f>
        <v>郑松</v>
      </c>
      <c r="K571" s="29">
        <f>VLOOKUP(J571,辅助信息!H:I,2,FALSE)</f>
        <v>13527304849</v>
      </c>
      <c r="L571" s="65"/>
      <c r="M571" s="82">
        <v>45705</v>
      </c>
      <c r="N571" s="15"/>
      <c r="O571" s="15">
        <f ca="1" t="shared" si="12"/>
        <v>0</v>
      </c>
      <c r="P571" s="15">
        <v>3</v>
      </c>
      <c r="Q571" s="15" t="str">
        <f>VLOOKUP(B571,辅助信息!E:M,9,FALSE)</f>
        <v>ZTWM-CDGS-XS-2024-0181-五冶天府-国道542项目（二批次）</v>
      </c>
      <c r="R571" s="15"/>
    </row>
    <row r="572" hidden="1" spans="1:18">
      <c r="A572" s="15"/>
      <c r="B572" s="29" t="s">
        <v>84</v>
      </c>
      <c r="C572" s="57">
        <v>45707</v>
      </c>
      <c r="D572" s="29" t="str">
        <f>VLOOKUP(B572,辅助信息!E:K,7,FALSE)</f>
        <v>JWDDCD2024102400111</v>
      </c>
      <c r="E572" s="29" t="str">
        <f>VLOOKUP(F572,辅助信息!A:B,2,FALSE)</f>
        <v>高线</v>
      </c>
      <c r="F572" s="29" t="s">
        <v>51</v>
      </c>
      <c r="G572" s="29">
        <v>5</v>
      </c>
      <c r="H572" s="29" t="str">
        <f>_xlfn._xlws.FILTER('[1]2025年已发货'!$E:$E,'[1]2025年已发货'!$F:$F&amp;'[1]2025年已发货'!$C:$C&amp;'[1]2025年已发货'!$G:$G&amp;'[1]2025年已发货'!$H:$H=C572&amp;F572&amp;I572&amp;J572,"未发货")</f>
        <v>未发货</v>
      </c>
      <c r="I572" s="29" t="str">
        <f>VLOOKUP(B572,辅助信息!E:I,3,FALSE)</f>
        <v>（五冶达州国道542项目-一工区路基一工段）四川省达州市达川区石梯火车站盖板加工点</v>
      </c>
      <c r="J572" s="29" t="str">
        <f>VLOOKUP(B572,辅助信息!E:I,4,FALSE)</f>
        <v>郑松</v>
      </c>
      <c r="K572" s="29">
        <f>VLOOKUP(J572,辅助信息!H:I,2,FALSE)</f>
        <v>13527304849</v>
      </c>
      <c r="L572" s="63"/>
      <c r="M572" s="82">
        <v>45705</v>
      </c>
      <c r="N572" s="15"/>
      <c r="O572" s="15">
        <f ca="1" t="shared" si="12"/>
        <v>0</v>
      </c>
      <c r="P572" s="15">
        <v>3</v>
      </c>
      <c r="Q572" s="15"/>
      <c r="R572" s="15"/>
    </row>
    <row r="573" ht="60" hidden="1" customHeight="1" spans="1:18">
      <c r="A573" s="83" t="s">
        <v>95</v>
      </c>
      <c r="B573" s="29" t="s">
        <v>75</v>
      </c>
      <c r="C573" s="57">
        <v>45707</v>
      </c>
      <c r="D573" s="29" t="str">
        <f>VLOOKUP(B573,辅助信息!E:K,7,FALSE)</f>
        <v>JWDDCD2024102400111</v>
      </c>
      <c r="E573" s="29" t="str">
        <f>VLOOKUP(F573,辅助信息!A:B,2,FALSE)</f>
        <v>螺纹钢</v>
      </c>
      <c r="F573" s="29" t="s">
        <v>65</v>
      </c>
      <c r="G573" s="29">
        <v>35</v>
      </c>
      <c r="H573" s="29" t="str">
        <f>_xlfn._xlws.FILTER('[1]2025年已发货'!$E:$E,'[1]2025年已发货'!$F:$F&amp;'[1]2025年已发货'!$C:$C&amp;'[1]2025年已发货'!$G:$G&amp;'[1]2025年已发货'!$H:$H=C573&amp;F573&amp;I573&amp;J573,"未发货")</f>
        <v>未发货</v>
      </c>
      <c r="I573" s="29" t="str">
        <f>VLOOKUP(B573,辅助信息!E:I,3,FALSE)</f>
        <v>（五冶达州国道542项目-一工区桥梁一工段）四川省达州市四川省达州市达川区石桥镇武寨村</v>
      </c>
      <c r="J573" s="29" t="str">
        <f>VLOOKUP(B573,辅助信息!E:I,4,FALSE)</f>
        <v>杨勇</v>
      </c>
      <c r="K573" s="29">
        <f>VLOOKUP(J573,辅助信息!H:I,2,FALSE)</f>
        <v>18398563998</v>
      </c>
      <c r="L573" s="32" t="str">
        <f>VLOOKUP(B573,辅助信息!E:J,6,FALSE)</f>
        <v>五冶建设送货单,送货车型13米,装货前联系收货人核实到场规格,没提前告知进场规格现场不给予接收</v>
      </c>
      <c r="M573" s="82">
        <v>45709</v>
      </c>
      <c r="N573" s="15"/>
      <c r="O573" s="15">
        <f ca="1" t="shared" si="12"/>
        <v>0</v>
      </c>
      <c r="P573" s="15">
        <f ca="1" t="shared" ref="P573:P624" si="14">IF(M573="","",IF(N573&lt;&gt;"",MAX(N573-M573,0),IF(TODAY()&gt;M573,TODAY()-M573,0)))</f>
        <v>144</v>
      </c>
      <c r="Q573" s="15" t="str">
        <f>VLOOKUP(B573,辅助信息!E:M,9,FALSE)</f>
        <v>ZTWM-CDGS-XS-2024-0181-五冶天府-国道542项目（二批次）</v>
      </c>
      <c r="R573" s="15"/>
    </row>
    <row r="574" hidden="1" spans="1:18">
      <c r="A574" s="15"/>
      <c r="B574" s="29" t="s">
        <v>87</v>
      </c>
      <c r="C574" s="57">
        <v>45707</v>
      </c>
      <c r="D574" s="29" t="str">
        <f>VLOOKUP(B574,辅助信息!E:K,7,FALSE)</f>
        <v>JWDDCD2024102400111</v>
      </c>
      <c r="E574" s="29" t="str">
        <f>VLOOKUP(F574,辅助信息!A:B,2,FALSE)</f>
        <v>螺纹钢</v>
      </c>
      <c r="F574" s="29" t="s">
        <v>27</v>
      </c>
      <c r="G574" s="29">
        <v>8</v>
      </c>
      <c r="H574" s="29" t="str">
        <f>_xlfn._xlws.FILTER('[1]2025年已发货'!$E:$E,'[1]2025年已发货'!$F:$F&amp;'[1]2025年已发货'!$C:$C&amp;'[1]2025年已发货'!$G:$G&amp;'[1]2025年已发货'!$H:$H=C574&amp;F574&amp;I574&amp;J574,"未发货")</f>
        <v>未发货</v>
      </c>
      <c r="I574" s="29" t="str">
        <f>VLOOKUP(B574,辅助信息!E:I,3,FALSE)</f>
        <v>（五冶达州国道542项目-一工区桥梁二工段）四川省达州市达川区达川区石梯镇石成村</v>
      </c>
      <c r="J574" s="29" t="str">
        <f>VLOOKUP(B574,辅助信息!E:I,4,FALSE)</f>
        <v>夏树彬</v>
      </c>
      <c r="K574" s="29">
        <f>VLOOKUP(J574,辅助信息!H:I,2,FALSE)</f>
        <v>13518183653</v>
      </c>
      <c r="L574" s="32" t="str">
        <f>VLOOKUP(B574,辅助信息!E:J,6,FALSE)</f>
        <v>五冶建设送货单,送货车型9.6米,装货前联系收货人核实到场规格,没提前告知进场规格现场不给予接收</v>
      </c>
      <c r="M574" s="82">
        <v>45706</v>
      </c>
      <c r="N574" s="15"/>
      <c r="O574" s="15">
        <f ca="1" t="shared" si="12"/>
        <v>0</v>
      </c>
      <c r="P574" s="15">
        <f ca="1" t="shared" si="14"/>
        <v>147</v>
      </c>
      <c r="Q574" s="15" t="str">
        <f>VLOOKUP(B574,辅助信息!E:M,9,FALSE)</f>
        <v>ZTWM-CDGS-XS-2024-0181-五冶天府-国道542项目（二批次）</v>
      </c>
      <c r="R574" s="15"/>
    </row>
    <row r="575" hidden="1" spans="1:18">
      <c r="A575" s="15"/>
      <c r="B575" s="29" t="s">
        <v>87</v>
      </c>
      <c r="C575" s="57">
        <v>45707</v>
      </c>
      <c r="D575" s="29" t="str">
        <f>VLOOKUP(B575,辅助信息!E:K,7,FALSE)</f>
        <v>JWDDCD2024102400111</v>
      </c>
      <c r="E575" s="29" t="str">
        <f>VLOOKUP(F575,辅助信息!A:B,2,FALSE)</f>
        <v>螺纹钢</v>
      </c>
      <c r="F575" s="29" t="s">
        <v>65</v>
      </c>
      <c r="G575" s="29">
        <v>27</v>
      </c>
      <c r="H575" s="29" t="str">
        <f>_xlfn._xlws.FILTER('[1]2025年已发货'!$E:$E,'[1]2025年已发货'!$F:$F&amp;'[1]2025年已发货'!$C:$C&amp;'[1]2025年已发货'!$G:$G&amp;'[1]2025年已发货'!$H:$H=C575&amp;F575&amp;I575&amp;J575,"未发货")</f>
        <v>未发货</v>
      </c>
      <c r="I575" s="29" t="str">
        <f>VLOOKUP(B575,辅助信息!E:I,3,FALSE)</f>
        <v>（五冶达州国道542项目-一工区桥梁二工段）四川省达州市达川区达川区石梯镇石成村</v>
      </c>
      <c r="J575" s="29" t="str">
        <f>VLOOKUP(B575,辅助信息!E:I,4,FALSE)</f>
        <v>夏树彬</v>
      </c>
      <c r="K575" s="29">
        <f>VLOOKUP(J575,辅助信息!H:I,2,FALSE)</f>
        <v>13518183653</v>
      </c>
      <c r="L575" s="63"/>
      <c r="M575" s="82">
        <v>45706</v>
      </c>
      <c r="N575" s="15"/>
      <c r="O575" s="15">
        <f ca="1" t="shared" si="12"/>
        <v>0</v>
      </c>
      <c r="P575" s="15">
        <f ca="1" t="shared" si="14"/>
        <v>147</v>
      </c>
      <c r="Q575" s="15" t="str">
        <f>VLOOKUP(B575,辅助信息!E:M,9,FALSE)</f>
        <v>ZTWM-CDGS-XS-2024-0181-五冶天府-国道542项目（二批次）</v>
      </c>
      <c r="R575" s="15"/>
    </row>
    <row r="576" hidden="1" spans="1:18">
      <c r="A576" s="15"/>
      <c r="B576" s="29" t="s">
        <v>74</v>
      </c>
      <c r="C576" s="57">
        <v>45707</v>
      </c>
      <c r="D576" s="29" t="str">
        <f>VLOOKUP(B576,辅助信息!E:K,7,FALSE)</f>
        <v>JWDDCD2024102400111</v>
      </c>
      <c r="E576" s="29" t="str">
        <f>VLOOKUP(F576,辅助信息!A:B,2,FALSE)</f>
        <v>螺纹钢</v>
      </c>
      <c r="F576" s="29" t="s">
        <v>19</v>
      </c>
      <c r="G576" s="29">
        <v>12</v>
      </c>
      <c r="H576" s="29" t="str">
        <f>_xlfn._xlws.FILTER('[1]2025年已发货'!$E:$E,'[1]2025年已发货'!$F:$F&amp;'[1]2025年已发货'!$C:$C&amp;'[1]2025年已发货'!$G:$G&amp;'[1]2025年已发货'!$H:$H=C576&amp;F576&amp;I576&amp;J576,"未发货")</f>
        <v>未发货</v>
      </c>
      <c r="I576" s="29" t="str">
        <f>VLOOKUP(B576,辅助信息!E:I,3,FALSE)</f>
        <v>（五冶达州国道542项目-桥梁4标）四川省达州市达川区大堰镇双井村</v>
      </c>
      <c r="J576" s="29" t="str">
        <f>VLOOKUP(B576,辅助信息!E:I,4,FALSE)</f>
        <v>吴志强</v>
      </c>
      <c r="K576" s="29">
        <f>VLOOKUP(J576,辅助信息!H:I,2,FALSE)</f>
        <v>18820030907</v>
      </c>
      <c r="L576" s="32" t="str">
        <f>VLOOKUP(B576,辅助信息!E:J,6,FALSE)</f>
        <v>五冶建设送货单,送货车型13米,装货前联系收货人核实到场规格,没提前告知进场规格现场不给予接收</v>
      </c>
      <c r="M576" s="82">
        <v>45711</v>
      </c>
      <c r="N576" s="15"/>
      <c r="O576" s="15">
        <f ca="1" t="shared" si="12"/>
        <v>0</v>
      </c>
      <c r="P576" s="15">
        <f ca="1" t="shared" si="14"/>
        <v>142</v>
      </c>
      <c r="Q576" s="15" t="str">
        <f>VLOOKUP(B576,辅助信息!E:M,9,FALSE)</f>
        <v>ZTWM-CDGS-XS-2024-0181-五冶天府-国道542项目（二批次）</v>
      </c>
      <c r="R576" s="15"/>
    </row>
    <row r="577" hidden="1" spans="1:18">
      <c r="A577" s="15"/>
      <c r="B577" s="29" t="s">
        <v>74</v>
      </c>
      <c r="C577" s="57">
        <v>45707</v>
      </c>
      <c r="D577" s="29" t="str">
        <f>VLOOKUP(B577,辅助信息!E:K,7,FALSE)</f>
        <v>JWDDCD2024102400111</v>
      </c>
      <c r="E577" s="29" t="str">
        <f>VLOOKUP(F577,辅助信息!A:B,2,FALSE)</f>
        <v>螺纹钢</v>
      </c>
      <c r="F577" s="29" t="s">
        <v>33</v>
      </c>
      <c r="G577" s="29">
        <v>12</v>
      </c>
      <c r="H577" s="29" t="str">
        <f>_xlfn._xlws.FILTER('[1]2025年已发货'!$E:$E,'[1]2025年已发货'!$F:$F&amp;'[1]2025年已发货'!$C:$C&amp;'[1]2025年已发货'!$G:$G&amp;'[1]2025年已发货'!$H:$H=C577&amp;F577&amp;I577&amp;J577,"未发货")</f>
        <v>未发货</v>
      </c>
      <c r="I577" s="29" t="str">
        <f>VLOOKUP(B577,辅助信息!E:I,3,FALSE)</f>
        <v>（五冶达州国道542项目-桥梁4标）四川省达州市达川区大堰镇双井村</v>
      </c>
      <c r="J577" s="29" t="str">
        <f>VLOOKUP(B577,辅助信息!E:I,4,FALSE)</f>
        <v>吴志强</v>
      </c>
      <c r="K577" s="29">
        <f>VLOOKUP(J577,辅助信息!H:I,2,FALSE)</f>
        <v>18820030907</v>
      </c>
      <c r="L577" s="65"/>
      <c r="M577" s="82">
        <v>45711</v>
      </c>
      <c r="N577" s="15"/>
      <c r="O577" s="15">
        <f ca="1" t="shared" si="12"/>
        <v>0</v>
      </c>
      <c r="P577" s="15">
        <f ca="1" t="shared" si="14"/>
        <v>142</v>
      </c>
      <c r="Q577" s="15" t="str">
        <f>VLOOKUP(B577,辅助信息!E:M,9,FALSE)</f>
        <v>ZTWM-CDGS-XS-2024-0181-五冶天府-国道542项目（二批次）</v>
      </c>
      <c r="R577" s="15"/>
    </row>
    <row r="578" hidden="1" spans="1:18">
      <c r="A578" s="15"/>
      <c r="B578" s="29" t="s">
        <v>74</v>
      </c>
      <c r="C578" s="57">
        <v>45707</v>
      </c>
      <c r="D578" s="29" t="str">
        <f>VLOOKUP(B578,辅助信息!E:K,7,FALSE)</f>
        <v>JWDDCD2024102400111</v>
      </c>
      <c r="E578" s="29" t="str">
        <f>VLOOKUP(F578,辅助信息!A:B,2,FALSE)</f>
        <v>螺纹钢</v>
      </c>
      <c r="F578" s="29" t="s">
        <v>28</v>
      </c>
      <c r="G578" s="29">
        <v>12</v>
      </c>
      <c r="H578" s="29" t="str">
        <f>_xlfn._xlws.FILTER('[1]2025年已发货'!$E:$E,'[1]2025年已发货'!$F:$F&amp;'[1]2025年已发货'!$C:$C&amp;'[1]2025年已发货'!$G:$G&amp;'[1]2025年已发货'!$H:$H=C578&amp;F578&amp;I578&amp;J578,"未发货")</f>
        <v>未发货</v>
      </c>
      <c r="I578" s="29" t="str">
        <f>VLOOKUP(B578,辅助信息!E:I,3,FALSE)</f>
        <v>（五冶达州国道542项目-桥梁4标）四川省达州市达川区大堰镇双井村</v>
      </c>
      <c r="J578" s="29" t="str">
        <f>VLOOKUP(B578,辅助信息!E:I,4,FALSE)</f>
        <v>吴志强</v>
      </c>
      <c r="K578" s="29">
        <f>VLOOKUP(J578,辅助信息!H:I,2,FALSE)</f>
        <v>18820030907</v>
      </c>
      <c r="L578" s="65"/>
      <c r="M578" s="82">
        <v>45711</v>
      </c>
      <c r="N578" s="15"/>
      <c r="O578" s="15">
        <f ca="1" t="shared" si="12"/>
        <v>0</v>
      </c>
      <c r="P578" s="15">
        <f ca="1" t="shared" si="14"/>
        <v>142</v>
      </c>
      <c r="Q578" s="15" t="str">
        <f>VLOOKUP(B578,辅助信息!E:M,9,FALSE)</f>
        <v>ZTWM-CDGS-XS-2024-0181-五冶天府-国道542项目（二批次）</v>
      </c>
      <c r="R578" s="15"/>
    </row>
    <row r="579" hidden="1" spans="1:18">
      <c r="A579" s="15"/>
      <c r="B579" s="29" t="s">
        <v>74</v>
      </c>
      <c r="C579" s="57">
        <v>45707</v>
      </c>
      <c r="D579" s="29" t="str">
        <f>VLOOKUP(B579,辅助信息!E:K,7,FALSE)</f>
        <v>JWDDCD2024102400111</v>
      </c>
      <c r="E579" s="29" t="str">
        <f>VLOOKUP(F579,辅助信息!A:B,2,FALSE)</f>
        <v>螺纹钢</v>
      </c>
      <c r="F579" s="29" t="s">
        <v>18</v>
      </c>
      <c r="G579" s="29">
        <v>3</v>
      </c>
      <c r="H579" s="29" t="str">
        <f>_xlfn._xlws.FILTER('[1]2025年已发货'!$E:$E,'[1]2025年已发货'!$F:$F&amp;'[1]2025年已发货'!$C:$C&amp;'[1]2025年已发货'!$G:$G&amp;'[1]2025年已发货'!$H:$H=C579&amp;F579&amp;I579&amp;J579,"未发货")</f>
        <v>未发货</v>
      </c>
      <c r="I579" s="29" t="str">
        <f>VLOOKUP(B579,辅助信息!E:I,3,FALSE)</f>
        <v>（五冶达州国道542项目-桥梁4标）四川省达州市达川区大堰镇双井村</v>
      </c>
      <c r="J579" s="29" t="str">
        <f>VLOOKUP(B579,辅助信息!E:I,4,FALSE)</f>
        <v>吴志强</v>
      </c>
      <c r="K579" s="29">
        <f>VLOOKUP(J579,辅助信息!H:I,2,FALSE)</f>
        <v>18820030907</v>
      </c>
      <c r="L579" s="63"/>
      <c r="M579" s="82">
        <v>45711</v>
      </c>
      <c r="N579" s="15"/>
      <c r="O579" s="15">
        <f ca="1" t="shared" si="12"/>
        <v>0</v>
      </c>
      <c r="P579" s="15">
        <f ca="1" t="shared" si="14"/>
        <v>142</v>
      </c>
      <c r="Q579" s="15" t="str">
        <f>VLOOKUP(B579,辅助信息!E:M,9,FALSE)</f>
        <v>ZTWM-CDGS-XS-2024-0181-五冶天府-国道542项目（二批次）</v>
      </c>
      <c r="R579" s="15"/>
    </row>
    <row r="580" hidden="1" spans="1:18">
      <c r="A580" s="83" t="s">
        <v>96</v>
      </c>
      <c r="B580" s="84" t="s">
        <v>88</v>
      </c>
      <c r="C580" s="57">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2">
        <v>45706</v>
      </c>
      <c r="N580" s="15"/>
      <c r="O580" s="15">
        <f ca="1" t="shared" si="12"/>
        <v>0</v>
      </c>
      <c r="P580" s="15">
        <f ca="1" t="shared" si="14"/>
        <v>147</v>
      </c>
      <c r="Q580" s="15" t="str">
        <f>VLOOKUP(B580,辅助信息!E:M,9,FALSE)</f>
        <v>ZTWM-CDGS-XS-2024-0248-五冶钢构-南充市医学院项目</v>
      </c>
      <c r="R580" s="15"/>
    </row>
    <row r="581" hidden="1" spans="1:18">
      <c r="A581" s="15"/>
      <c r="B581" s="84" t="s">
        <v>88</v>
      </c>
      <c r="C581" s="57">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5"/>
      <c r="M581" s="82">
        <v>45706</v>
      </c>
      <c r="N581" s="15"/>
      <c r="O581" s="15">
        <f ca="1" t="shared" si="12"/>
        <v>0</v>
      </c>
      <c r="P581" s="15">
        <f ca="1" t="shared" si="14"/>
        <v>147</v>
      </c>
      <c r="Q581" s="15" t="str">
        <f>VLOOKUP(B581,辅助信息!E:M,9,FALSE)</f>
        <v>ZTWM-CDGS-XS-2024-0248-五冶钢构-南充市医学院项目</v>
      </c>
      <c r="R581" s="15"/>
    </row>
    <row r="582" hidden="1" spans="1:18">
      <c r="A582" s="15"/>
      <c r="B582" s="84" t="s">
        <v>88</v>
      </c>
      <c r="C582" s="57">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5"/>
      <c r="M582" s="82">
        <v>45706</v>
      </c>
      <c r="N582" s="15"/>
      <c r="O582" s="15">
        <f ca="1" t="shared" si="12"/>
        <v>0</v>
      </c>
      <c r="P582" s="15">
        <f ca="1" t="shared" si="14"/>
        <v>147</v>
      </c>
      <c r="Q582" s="15" t="str">
        <f>VLOOKUP(B582,辅助信息!E:M,9,FALSE)</f>
        <v>ZTWM-CDGS-XS-2024-0248-五冶钢构-南充市医学院项目</v>
      </c>
      <c r="R582" s="15"/>
    </row>
    <row r="583" hidden="1" spans="1:18">
      <c r="A583" s="15"/>
      <c r="B583" s="84" t="s">
        <v>72</v>
      </c>
      <c r="C583" s="57">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5"/>
      <c r="M583" s="82">
        <v>45708</v>
      </c>
      <c r="N583" s="15"/>
      <c r="O583" s="15">
        <f ca="1" t="shared" si="12"/>
        <v>0</v>
      </c>
      <c r="P583" s="15">
        <f ca="1" t="shared" si="14"/>
        <v>145</v>
      </c>
      <c r="Q583" s="15" t="str">
        <f>VLOOKUP(B583,辅助信息!E:M,9,FALSE)</f>
        <v>ZTWM-CDGS-XS-2024-0248-五冶钢构-南充市医学院项目</v>
      </c>
      <c r="R583" s="15"/>
    </row>
    <row r="584" hidden="1" spans="1:18">
      <c r="A584" s="15"/>
      <c r="B584" s="84" t="s">
        <v>72</v>
      </c>
      <c r="C584" s="57">
        <v>45707</v>
      </c>
      <c r="D584" s="29" t="str">
        <f>VLOOKUP(B584,辅助信息!E:K,7,FALSE)</f>
        <v>JWDDCD2025051000019</v>
      </c>
      <c r="E584" s="29" t="str">
        <f>VLOOKUP(F584,辅助信息!A:B,2,FALSE)</f>
        <v>螺纹钢</v>
      </c>
      <c r="F584" s="84"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3"/>
      <c r="M584" s="82">
        <v>45708</v>
      </c>
      <c r="N584" s="15"/>
      <c r="O584" s="15">
        <f ca="1" t="shared" si="12"/>
        <v>0</v>
      </c>
      <c r="P584" s="15">
        <f ca="1" t="shared" si="14"/>
        <v>145</v>
      </c>
      <c r="Q584" s="15" t="str">
        <f>VLOOKUP(B584,辅助信息!E:M,9,FALSE)</f>
        <v>ZTWM-CDGS-XS-2024-0248-五冶钢构-南充市医学院项目</v>
      </c>
      <c r="R584" s="15"/>
    </row>
    <row r="585" hidden="1" spans="1:18">
      <c r="A585" s="15"/>
      <c r="B585" s="29" t="s">
        <v>89</v>
      </c>
      <c r="C585" s="57">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2">
        <v>45708</v>
      </c>
      <c r="N585" s="15"/>
      <c r="O585" s="15">
        <f ca="1" t="shared" si="12"/>
        <v>0</v>
      </c>
      <c r="P585" s="15">
        <f ca="1" t="shared" si="14"/>
        <v>145</v>
      </c>
      <c r="Q585" s="15" t="str">
        <f>VLOOKUP(B585,辅助信息!E:M,9,FALSE)</f>
        <v>ZTWM-CDGS-XS-2024-0248-五冶钢构-南充市医学院项目</v>
      </c>
      <c r="R585" s="15"/>
    </row>
    <row r="586" hidden="1" spans="1:18">
      <c r="A586" s="15"/>
      <c r="B586" s="29" t="s">
        <v>89</v>
      </c>
      <c r="C586" s="57">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5"/>
      <c r="M586" s="82">
        <v>45708</v>
      </c>
      <c r="N586" s="15"/>
      <c r="O586" s="15">
        <f ca="1" t="shared" si="12"/>
        <v>0</v>
      </c>
      <c r="P586" s="15">
        <f ca="1" t="shared" si="14"/>
        <v>145</v>
      </c>
      <c r="Q586" s="15" t="str">
        <f>VLOOKUP(B586,辅助信息!E:M,9,FALSE)</f>
        <v>ZTWM-CDGS-XS-2024-0248-五冶钢构-南充市医学院项目</v>
      </c>
      <c r="R586" s="15"/>
    </row>
    <row r="587" hidden="1" spans="1:18">
      <c r="A587" s="15"/>
      <c r="B587" s="29" t="s">
        <v>89</v>
      </c>
      <c r="C587" s="57">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5"/>
      <c r="M587" s="82">
        <v>45708</v>
      </c>
      <c r="N587" s="15"/>
      <c r="O587" s="15">
        <f ca="1" t="shared" si="12"/>
        <v>0</v>
      </c>
      <c r="P587" s="15">
        <f ca="1" t="shared" si="14"/>
        <v>145</v>
      </c>
      <c r="Q587" s="15" t="str">
        <f>VLOOKUP(B587,辅助信息!E:M,9,FALSE)</f>
        <v>ZTWM-CDGS-XS-2024-0248-五冶钢构-南充市医学院项目</v>
      </c>
      <c r="R587" s="15"/>
    </row>
    <row r="588" hidden="1" spans="1:18">
      <c r="A588" s="58" t="s">
        <v>97</v>
      </c>
      <c r="B588" s="29" t="s">
        <v>98</v>
      </c>
      <c r="C588" s="57">
        <v>45707</v>
      </c>
      <c r="D588" s="29" t="str">
        <f>VLOOKUP(B588,辅助信息!E:K,7,FALSE)</f>
        <v>JWDDCD2025051000019</v>
      </c>
      <c r="E588" s="29" t="str">
        <f>VLOOKUP(F588,辅助信息!A:B,2,FALSE)</f>
        <v>高线</v>
      </c>
      <c r="F588" s="29" t="s">
        <v>51</v>
      </c>
      <c r="G588" s="25">
        <v>10</v>
      </c>
      <c r="H588" s="25" t="str">
        <f>_xlfn._xlws.FILTER('[1]2025年已发货'!$E:$E,'[1]2025年已发货'!$F:$F&amp;'[1]2025年已发货'!$C:$C&amp;'[1]2025年已发货'!$G:$G&amp;'[1]2025年已发货'!$H:$H=C588&amp;F588&amp;I588&amp;J588,"未发货")</f>
        <v>未发货</v>
      </c>
      <c r="I588" s="29" t="str">
        <f>VLOOKUP(B588,辅助信息!E:I,3,FALSE)</f>
        <v>(五冶钢构医学科学产业园建设项目房建一部-一标（2-6）)四川省南充市顺庆区搬罾街道学府大道二段</v>
      </c>
      <c r="J588" s="29" t="str">
        <f>VLOOKUP(B588,辅助信息!E:I,4,FALSE)</f>
        <v>胡泽宇</v>
      </c>
      <c r="K588" s="29">
        <f>VLOOKUP(J588,辅助信息!H:I,2,FALSE)</f>
        <v>18141337338</v>
      </c>
      <c r="L588" s="65"/>
      <c r="M588" s="78">
        <v>45709</v>
      </c>
      <c r="N588" s="45"/>
      <c r="O588" s="49">
        <f ca="1" t="shared" si="12"/>
        <v>0</v>
      </c>
      <c r="P588" s="49">
        <f ca="1" t="shared" si="14"/>
        <v>144</v>
      </c>
      <c r="Q588" s="15" t="str">
        <f>VLOOKUP(B588,辅助信息!E:M,9,FALSE)</f>
        <v>ZTWM-CDGS-XS-2024-0248-五冶钢构-南充市医学院项目</v>
      </c>
      <c r="R588" s="15"/>
    </row>
    <row r="589" hidden="1" spans="2:18">
      <c r="B589" s="29" t="s">
        <v>99</v>
      </c>
      <c r="C589" s="57">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5"/>
      <c r="M589" s="78">
        <v>45709</v>
      </c>
      <c r="N589" s="45"/>
      <c r="O589" s="49">
        <f ca="1" t="shared" si="12"/>
        <v>0</v>
      </c>
      <c r="P589" s="49">
        <f ca="1" t="shared" si="14"/>
        <v>144</v>
      </c>
      <c r="Q589" s="15" t="e">
        <f>VLOOKUP(B589,辅助信息!E:M,9,FALSE)</f>
        <v>#N/A</v>
      </c>
      <c r="R589" s="15"/>
    </row>
    <row r="590" hidden="1" spans="2:18">
      <c r="B590" s="29" t="s">
        <v>99</v>
      </c>
      <c r="C590" s="57">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5"/>
      <c r="M590" s="78">
        <v>45709</v>
      </c>
      <c r="N590" s="45"/>
      <c r="O590" s="49">
        <f ca="1" t="shared" si="12"/>
        <v>0</v>
      </c>
      <c r="P590" s="49">
        <f ca="1" t="shared" si="14"/>
        <v>144</v>
      </c>
      <c r="Q590" s="15" t="e">
        <f>VLOOKUP(B590,辅助信息!E:M,9,FALSE)</f>
        <v>#N/A</v>
      </c>
      <c r="R590" s="15"/>
    </row>
    <row r="591" hidden="1" spans="2:18">
      <c r="B591" s="29" t="s">
        <v>99</v>
      </c>
      <c r="C591" s="57">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5"/>
      <c r="M591" s="78">
        <v>45709</v>
      </c>
      <c r="N591" s="45"/>
      <c r="O591" s="49">
        <f ca="1" t="shared" si="12"/>
        <v>0</v>
      </c>
      <c r="P591" s="49">
        <f ca="1" t="shared" si="14"/>
        <v>144</v>
      </c>
      <c r="Q591" s="15" t="e">
        <f>VLOOKUP(B591,辅助信息!E:M,9,FALSE)</f>
        <v>#N/A</v>
      </c>
      <c r="R591" s="15"/>
    </row>
    <row r="592" hidden="1" spans="2:18">
      <c r="B592" s="29" t="s">
        <v>99</v>
      </c>
      <c r="C592" s="57">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5"/>
      <c r="M592" s="78">
        <v>45709</v>
      </c>
      <c r="N592" s="45"/>
      <c r="O592" s="49">
        <f ca="1" t="shared" si="12"/>
        <v>0</v>
      </c>
      <c r="P592" s="49">
        <f ca="1" t="shared" si="14"/>
        <v>144</v>
      </c>
      <c r="Q592" s="15" t="e">
        <f>VLOOKUP(B592,辅助信息!E:M,9,FALSE)</f>
        <v>#N/A</v>
      </c>
      <c r="R592" s="15"/>
    </row>
    <row r="593" hidden="1" spans="2:18">
      <c r="B593" s="29" t="s">
        <v>99</v>
      </c>
      <c r="C593" s="57">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3"/>
      <c r="M593" s="78">
        <v>45709</v>
      </c>
      <c r="N593" s="45"/>
      <c r="O593" s="49">
        <f ca="1" t="shared" si="12"/>
        <v>0</v>
      </c>
      <c r="P593" s="49">
        <f ca="1" t="shared" si="14"/>
        <v>144</v>
      </c>
      <c r="Q593" s="15" t="e">
        <f>VLOOKUP(B593,辅助信息!E:M,9,FALSE)</f>
        <v>#N/A</v>
      </c>
      <c r="R593" s="15"/>
    </row>
    <row r="594" hidden="1" spans="1:18">
      <c r="A594" s="15"/>
      <c r="B594" s="29" t="s">
        <v>48</v>
      </c>
      <c r="C594" s="57">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2">
        <v>45708</v>
      </c>
      <c r="N594" s="15"/>
      <c r="O594" s="15">
        <f ca="1" t="shared" ref="O594:O624" si="15">IF(OR(M594="",N594&lt;&gt;""),"",MAX(M594-TODAY(),0))</f>
        <v>0</v>
      </c>
      <c r="P594" s="15">
        <f ca="1" t="shared" si="14"/>
        <v>145</v>
      </c>
      <c r="Q594" s="15" t="str">
        <f>VLOOKUP(B594,辅助信息!E:M,9,FALSE)</f>
        <v>ZTWM-CDGS-XS-2024-0093-华西-颐海科创农业生态谷</v>
      </c>
      <c r="R594" s="15"/>
    </row>
    <row r="595" hidden="1" spans="1:18">
      <c r="A595" s="15"/>
      <c r="B595" s="29" t="s">
        <v>48</v>
      </c>
      <c r="C595" s="57">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5"/>
      <c r="M595" s="82">
        <v>45708</v>
      </c>
      <c r="N595" s="15"/>
      <c r="O595" s="15">
        <f ca="1" t="shared" si="15"/>
        <v>0</v>
      </c>
      <c r="P595" s="15">
        <f ca="1" t="shared" si="14"/>
        <v>145</v>
      </c>
      <c r="Q595" s="15" t="str">
        <f>VLOOKUP(B595,辅助信息!E:M,9,FALSE)</f>
        <v>ZTWM-CDGS-XS-2024-0093-华西-颐海科创农业生态谷</v>
      </c>
      <c r="R595" s="15"/>
    </row>
    <row r="596" hidden="1" spans="1:18">
      <c r="A596" s="15"/>
      <c r="B596" s="29" t="s">
        <v>48</v>
      </c>
      <c r="C596" s="57">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5"/>
      <c r="M596" s="82">
        <v>45708</v>
      </c>
      <c r="N596" s="15"/>
      <c r="O596" s="15">
        <f ca="1" t="shared" si="15"/>
        <v>0</v>
      </c>
      <c r="P596" s="15">
        <f ca="1" t="shared" si="14"/>
        <v>145</v>
      </c>
      <c r="Q596" s="15" t="str">
        <f>VLOOKUP(B596,辅助信息!E:M,9,FALSE)</f>
        <v>ZTWM-CDGS-XS-2024-0093-华西-颐海科创农业生态谷</v>
      </c>
      <c r="R596" s="15"/>
    </row>
    <row r="597" hidden="1" spans="1:18">
      <c r="A597" s="15"/>
      <c r="B597" s="29" t="s">
        <v>48</v>
      </c>
      <c r="C597" s="57">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3"/>
      <c r="M597" s="82">
        <v>45708</v>
      </c>
      <c r="N597" s="15"/>
      <c r="O597" s="15">
        <f ca="1" t="shared" si="15"/>
        <v>0</v>
      </c>
      <c r="P597" s="15">
        <f ca="1" t="shared" si="14"/>
        <v>145</v>
      </c>
      <c r="Q597" s="15" t="str">
        <f>VLOOKUP(B597,辅助信息!E:M,9,FALSE)</f>
        <v>ZTWM-CDGS-XS-2024-0093-华西-颐海科创农业生态谷</v>
      </c>
      <c r="R597" s="15"/>
    </row>
    <row r="598" hidden="1" spans="1:18">
      <c r="A598" s="49"/>
      <c r="B598" s="29" t="s">
        <v>31</v>
      </c>
      <c r="C598" s="57">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78">
        <v>45708</v>
      </c>
      <c r="O598" s="49">
        <f ca="1" t="shared" si="15"/>
        <v>0</v>
      </c>
      <c r="P598" s="49">
        <f ca="1" t="shared" si="14"/>
        <v>145</v>
      </c>
      <c r="Q598" s="15" t="str">
        <f>VLOOKUP(B598,辅助信息!E:M,9,FALSE)</f>
        <v>ZTWM-CDGS-XS-2024-0179-四川商投-射洪城乡一体化建设项目</v>
      </c>
      <c r="R598" s="15"/>
    </row>
    <row r="599" hidden="1" spans="1:18">
      <c r="A599" s="49"/>
      <c r="B599" s="29" t="s">
        <v>31</v>
      </c>
      <c r="C599" s="57">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3"/>
      <c r="M599" s="78">
        <v>45708</v>
      </c>
      <c r="O599" s="49">
        <f ca="1" t="shared" si="15"/>
        <v>0</v>
      </c>
      <c r="P599" s="49">
        <f ca="1" t="shared" si="14"/>
        <v>145</v>
      </c>
      <c r="Q599" s="15" t="str">
        <f>VLOOKUP(B599,辅助信息!E:M,9,FALSE)</f>
        <v>ZTWM-CDGS-XS-2024-0179-四川商投-射洪城乡一体化建设项目</v>
      </c>
      <c r="R599" s="15"/>
    </row>
    <row r="600" hidden="1" spans="1:18">
      <c r="A600" s="49"/>
      <c r="B600" s="29" t="s">
        <v>48</v>
      </c>
      <c r="C600" s="57">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78">
        <v>45708</v>
      </c>
      <c r="O600" s="49">
        <f ca="1" t="shared" si="15"/>
        <v>0</v>
      </c>
      <c r="P600" s="49">
        <f ca="1" t="shared" si="14"/>
        <v>145</v>
      </c>
      <c r="Q600" s="15" t="str">
        <f>VLOOKUP(B600,辅助信息!E:M,9,FALSE)</f>
        <v>ZTWM-CDGS-XS-2024-0093-华西-颐海科创农业生态谷</v>
      </c>
      <c r="R600" s="15"/>
    </row>
    <row r="601" hidden="1" spans="1:18">
      <c r="A601" s="49"/>
      <c r="B601" s="29" t="s">
        <v>48</v>
      </c>
      <c r="C601" s="57">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5"/>
      <c r="M601" s="78">
        <v>45708</v>
      </c>
      <c r="O601" s="49">
        <f ca="1" t="shared" si="15"/>
        <v>0</v>
      </c>
      <c r="P601" s="49">
        <f ca="1" t="shared" si="14"/>
        <v>145</v>
      </c>
      <c r="Q601" s="15" t="str">
        <f>VLOOKUP(B601,辅助信息!E:M,9,FALSE)</f>
        <v>ZTWM-CDGS-XS-2024-0093-华西-颐海科创农业生态谷</v>
      </c>
      <c r="R601" s="15"/>
    </row>
    <row r="602" hidden="1" spans="1:18">
      <c r="A602" s="49"/>
      <c r="B602" s="29" t="s">
        <v>48</v>
      </c>
      <c r="C602" s="57">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5"/>
      <c r="M602" s="78">
        <v>45708</v>
      </c>
      <c r="O602" s="49">
        <f ca="1" t="shared" si="15"/>
        <v>0</v>
      </c>
      <c r="P602" s="49">
        <f ca="1" t="shared" si="14"/>
        <v>145</v>
      </c>
      <c r="Q602" s="15" t="str">
        <f>VLOOKUP(B602,辅助信息!E:M,9,FALSE)</f>
        <v>ZTWM-CDGS-XS-2024-0093-华西-颐海科创农业生态谷</v>
      </c>
      <c r="R602" s="15"/>
    </row>
    <row r="603" hidden="1" spans="1:18">
      <c r="A603" s="49"/>
      <c r="B603" s="29" t="s">
        <v>48</v>
      </c>
      <c r="C603" s="57">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5"/>
      <c r="M603" s="78">
        <v>45708</v>
      </c>
      <c r="O603" s="49">
        <f ca="1" t="shared" si="15"/>
        <v>0</v>
      </c>
      <c r="P603" s="49">
        <f ca="1" t="shared" si="14"/>
        <v>145</v>
      </c>
      <c r="Q603" s="15" t="str">
        <f>VLOOKUP(B603,辅助信息!E:M,9,FALSE)</f>
        <v>ZTWM-CDGS-XS-2024-0093-华西-颐海科创农业生态谷</v>
      </c>
      <c r="R603" s="15"/>
    </row>
    <row r="604" hidden="1" spans="1:18">
      <c r="A604" s="49"/>
      <c r="B604" s="29" t="s">
        <v>48</v>
      </c>
      <c r="C604" s="57">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3"/>
      <c r="M604" s="78">
        <v>45708</v>
      </c>
      <c r="O604" s="49">
        <f ca="1" t="shared" si="15"/>
        <v>0</v>
      </c>
      <c r="P604" s="49">
        <f ca="1" t="shared" si="14"/>
        <v>145</v>
      </c>
      <c r="Q604" s="15" t="str">
        <f>VLOOKUP(B604,辅助信息!E:M,9,FALSE)</f>
        <v>ZTWM-CDGS-XS-2024-0093-华西-颐海科创农业生态谷</v>
      </c>
      <c r="R604" s="15"/>
    </row>
    <row r="605" hidden="1" spans="2:18">
      <c r="B605" s="29" t="s">
        <v>80</v>
      </c>
      <c r="C605" s="57">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78">
        <v>45708</v>
      </c>
      <c r="N605" s="45"/>
      <c r="O605" s="49">
        <f ca="1" t="shared" si="15"/>
        <v>0</v>
      </c>
      <c r="P605" s="49">
        <f ca="1" t="shared" si="14"/>
        <v>145</v>
      </c>
      <c r="Q605" s="15" t="e">
        <f>VLOOKUP(B605,辅助信息!E:M,9,FALSE)</f>
        <v>#N/A</v>
      </c>
      <c r="R605" s="15"/>
    </row>
    <row r="606" hidden="1" spans="2:18">
      <c r="B606" s="29" t="s">
        <v>80</v>
      </c>
      <c r="C606" s="57">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3"/>
      <c r="M606" s="78">
        <v>45708</v>
      </c>
      <c r="N606" s="45"/>
      <c r="O606" s="49">
        <f ca="1" t="shared" si="15"/>
        <v>0</v>
      </c>
      <c r="P606" s="49">
        <f ca="1" t="shared" si="14"/>
        <v>145</v>
      </c>
      <c r="Q606" s="15" t="e">
        <f>VLOOKUP(B606,辅助信息!E:M,9,FALSE)</f>
        <v>#N/A</v>
      </c>
      <c r="R606" s="15"/>
    </row>
    <row r="607" ht="36" hidden="1" customHeight="1" spans="2:18">
      <c r="B607" s="29" t="s">
        <v>47</v>
      </c>
      <c r="C607" s="57">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78">
        <v>45710</v>
      </c>
      <c r="N607" s="45"/>
      <c r="O607" s="49">
        <f ca="1" t="shared" si="15"/>
        <v>0</v>
      </c>
      <c r="P607" s="49">
        <f ca="1" t="shared" si="14"/>
        <v>143</v>
      </c>
      <c r="Q607" s="15" t="str">
        <f>VLOOKUP(B607,辅助信息!E:M,9,FALSE)</f>
        <v>ZTWM-CDGS-XS-2024-0134-商投建工达州中医药科技成果示范园项目</v>
      </c>
      <c r="R607" s="15"/>
    </row>
    <row r="608" ht="36" hidden="1" customHeight="1" spans="1:18">
      <c r="A608" s="15"/>
      <c r="B608" s="29" t="s">
        <v>69</v>
      </c>
      <c r="C608" s="57">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2">
        <v>45704</v>
      </c>
      <c r="N608" s="15"/>
      <c r="O608" s="15">
        <f ca="1" t="shared" si="15"/>
        <v>0</v>
      </c>
      <c r="P608" s="49">
        <f ca="1" t="shared" si="14"/>
        <v>149</v>
      </c>
      <c r="Q608" s="15" t="str">
        <f>VLOOKUP(B608,辅助信息!E:M,9,FALSE)</f>
        <v>ZTWM-CDGS-XS-2024-0134-商投建工达州中医药科技成果示范园项目</v>
      </c>
      <c r="R608" s="15"/>
    </row>
    <row r="609" s="15" customFormat="1" hidden="1" spans="2:17">
      <c r="B609" s="29" t="s">
        <v>84</v>
      </c>
      <c r="C609" s="57">
        <v>45708</v>
      </c>
      <c r="D609" s="29" t="str">
        <f>VLOOKUP(B609,辅助信息!E:K,7,FALSE)</f>
        <v>JWDDCD2024102400111</v>
      </c>
      <c r="E609" s="29" t="str">
        <f>VLOOKUP(F609,辅助信息!A:B,2,FALSE)</f>
        <v>螺纹钢</v>
      </c>
      <c r="F609" s="29" t="s">
        <v>27</v>
      </c>
      <c r="G609" s="29">
        <v>20</v>
      </c>
      <c r="H609" s="29" t="str">
        <f>_xlfn._xlws.FILTER('[1]2025年已发货'!$E:$E,'[1]2025年已发货'!$F:$F&amp;'[1]2025年已发货'!$C:$C&amp;'[1]2025年已发货'!$G:$G&amp;'[1]2025年已发货'!$H:$H=C609&amp;F609&amp;I609&amp;J609,"未发货")</f>
        <v>未发货</v>
      </c>
      <c r="I609" s="29" t="str">
        <f>VLOOKUP(B609,辅助信息!E:I,3,FALSE)</f>
        <v>（五冶达州国道542项目-一工区路基一工段）四川省达州市达川区石梯火车站盖板加工点</v>
      </c>
      <c r="J609" s="29" t="str">
        <f>VLOOKUP(B609,辅助信息!E:I,4,FALSE)</f>
        <v>郑松</v>
      </c>
      <c r="K609" s="29">
        <f>VLOOKUP(J609,辅助信息!H:I,2,FALSE)</f>
        <v>13527304849</v>
      </c>
      <c r="L609" s="32" t="str">
        <f>VLOOKUP(B609,辅助信息!E:J,6,FALSE)</f>
        <v>五冶建设送货单,送货车型13米,装货前联系收货人核实到场规格,没提前告知进场规格现场不给予接收</v>
      </c>
      <c r="M609" s="82">
        <v>45705</v>
      </c>
      <c r="O609" s="15">
        <f ca="1" t="shared" si="15"/>
        <v>0</v>
      </c>
      <c r="P609" s="49">
        <f ca="1" t="shared" si="14"/>
        <v>148</v>
      </c>
      <c r="Q609" s="15" t="str">
        <f>VLOOKUP(B609,辅助信息!E:M,9,FALSE)</f>
        <v>ZTWM-CDGS-XS-2024-0181-五冶天府-国道542项目（二批次）</v>
      </c>
    </row>
    <row r="610" s="15" customFormat="1" hidden="1" spans="2:17">
      <c r="B610" s="29" t="s">
        <v>84</v>
      </c>
      <c r="C610" s="57">
        <v>45708</v>
      </c>
      <c r="D610" s="29" t="str">
        <f>VLOOKUP(B610,辅助信息!E:K,7,FALSE)</f>
        <v>JWDDCD2024102400111</v>
      </c>
      <c r="E610" s="29" t="str">
        <f>VLOOKUP(F610,辅助信息!A:B,2,FALSE)</f>
        <v>螺纹钢</v>
      </c>
      <c r="F610" s="29" t="s">
        <v>33</v>
      </c>
      <c r="G610" s="29">
        <v>8</v>
      </c>
      <c r="H610" s="29" t="str">
        <f>_xlfn._xlws.FILTER('[1]2025年已发货'!$E:$E,'[1]2025年已发货'!$F:$F&amp;'[1]2025年已发货'!$C:$C&amp;'[1]2025年已发货'!$G:$G&amp;'[1]2025年已发货'!$H:$H=C610&amp;F610&amp;I610&amp;J610,"未发货")</f>
        <v>未发货</v>
      </c>
      <c r="I610" s="29" t="str">
        <f>VLOOKUP(B610,辅助信息!E:I,3,FALSE)</f>
        <v>（五冶达州国道542项目-一工区路基一工段）四川省达州市达川区石梯火车站盖板加工点</v>
      </c>
      <c r="J610" s="29" t="str">
        <f>VLOOKUP(B610,辅助信息!E:I,4,FALSE)</f>
        <v>郑松</v>
      </c>
      <c r="K610" s="29">
        <f>VLOOKUP(J610,辅助信息!H:I,2,FALSE)</f>
        <v>13527304849</v>
      </c>
      <c r="L610" s="65"/>
      <c r="M610" s="82">
        <v>45705</v>
      </c>
      <c r="O610" s="15">
        <f ca="1" t="shared" si="15"/>
        <v>0</v>
      </c>
      <c r="P610" s="49">
        <f ca="1" t="shared" si="14"/>
        <v>148</v>
      </c>
      <c r="Q610" s="15" t="str">
        <f>VLOOKUP(B610,辅助信息!E:M,9,FALSE)</f>
        <v>ZTWM-CDGS-XS-2024-0181-五冶天府-国道542项目（二批次）</v>
      </c>
    </row>
    <row r="611" s="15" customFormat="1" hidden="1" spans="2:17">
      <c r="B611" s="29" t="s">
        <v>84</v>
      </c>
      <c r="C611" s="57">
        <v>45708</v>
      </c>
      <c r="D611" s="29" t="str">
        <f>VLOOKUP(B611,辅助信息!E:K,7,FALSE)</f>
        <v>JWDDCD2024102400111</v>
      </c>
      <c r="E611" s="29" t="str">
        <f>VLOOKUP(F611,辅助信息!A:B,2,FALSE)</f>
        <v>螺纹钢</v>
      </c>
      <c r="F611" s="29" t="s">
        <v>18</v>
      </c>
      <c r="G611" s="29">
        <v>12</v>
      </c>
      <c r="H611" s="29" t="str">
        <f>_xlfn._xlws.FILTER('[1]2025年已发货'!$E:$E,'[1]2025年已发货'!$F:$F&amp;'[1]2025年已发货'!$C:$C&amp;'[1]2025年已发货'!$G:$G&amp;'[1]2025年已发货'!$H:$H=C611&amp;F611&amp;I611&amp;J611,"未发货")</f>
        <v>未发货</v>
      </c>
      <c r="I611" s="29" t="str">
        <f>VLOOKUP(B611,辅助信息!E:I,3,FALSE)</f>
        <v>（五冶达州国道542项目-一工区路基一工段）四川省达州市达川区石梯火车站盖板加工点</v>
      </c>
      <c r="J611" s="29" t="str">
        <f>VLOOKUP(B611,辅助信息!E:I,4,FALSE)</f>
        <v>郑松</v>
      </c>
      <c r="K611" s="29">
        <f>VLOOKUP(J611,辅助信息!H:I,2,FALSE)</f>
        <v>13527304849</v>
      </c>
      <c r="L611" s="65"/>
      <c r="M611" s="82">
        <v>45705</v>
      </c>
      <c r="O611" s="15">
        <f ca="1" t="shared" si="15"/>
        <v>0</v>
      </c>
      <c r="P611" s="49">
        <f ca="1" t="shared" si="14"/>
        <v>148</v>
      </c>
      <c r="Q611" s="15" t="str">
        <f>VLOOKUP(B611,辅助信息!E:M,9,FALSE)</f>
        <v>ZTWM-CDGS-XS-2024-0181-五冶天府-国道542项目（二批次）</v>
      </c>
    </row>
    <row r="612" s="15" customFormat="1" hidden="1" spans="2:17">
      <c r="B612" s="29" t="s">
        <v>84</v>
      </c>
      <c r="C612" s="57">
        <v>45708</v>
      </c>
      <c r="D612" s="29" t="str">
        <f>VLOOKUP(B612,辅助信息!E:K,7,FALSE)</f>
        <v>JWDDCD2024102400111</v>
      </c>
      <c r="E612" s="29" t="str">
        <f>VLOOKUP(F612,辅助信息!A:B,2,FALSE)</f>
        <v>高线</v>
      </c>
      <c r="F612" s="29" t="s">
        <v>51</v>
      </c>
      <c r="G612" s="29">
        <v>5</v>
      </c>
      <c r="H612" s="29" t="str">
        <f>_xlfn._xlws.FILTER('[1]2025年已发货'!$E:$E,'[1]2025年已发货'!$F:$F&amp;'[1]2025年已发货'!$C:$C&amp;'[1]2025年已发货'!$G:$G&amp;'[1]2025年已发货'!$H:$H=C612&amp;F612&amp;I612&amp;J612,"未发货")</f>
        <v>未发货</v>
      </c>
      <c r="I612" s="29" t="str">
        <f>VLOOKUP(B612,辅助信息!E:I,3,FALSE)</f>
        <v>（五冶达州国道542项目-一工区路基一工段）四川省达州市达川区石梯火车站盖板加工点</v>
      </c>
      <c r="J612" s="29" t="str">
        <f>VLOOKUP(B612,辅助信息!E:I,4,FALSE)</f>
        <v>郑松</v>
      </c>
      <c r="K612" s="29">
        <f>VLOOKUP(J612,辅助信息!H:I,2,FALSE)</f>
        <v>13527304849</v>
      </c>
      <c r="L612" s="63"/>
      <c r="M612" s="82">
        <v>45705</v>
      </c>
      <c r="O612" s="15">
        <f ca="1" t="shared" si="15"/>
        <v>0</v>
      </c>
      <c r="P612" s="49">
        <f ca="1" t="shared" si="14"/>
        <v>148</v>
      </c>
      <c r="Q612" s="15" t="str">
        <f>VLOOKUP(B612,辅助信息!E:M,9,FALSE)</f>
        <v>ZTWM-CDGS-XS-2024-0181-五冶天府-国道542项目（二批次）</v>
      </c>
    </row>
    <row r="613" s="15" customFormat="1" ht="60" hidden="1" customHeight="1" spans="2:17">
      <c r="B613" s="29" t="s">
        <v>75</v>
      </c>
      <c r="C613" s="57">
        <v>45708</v>
      </c>
      <c r="D613" s="29" t="str">
        <f>VLOOKUP(B613,辅助信息!E:K,7,FALSE)</f>
        <v>JWDDCD2024102400111</v>
      </c>
      <c r="E613" s="29" t="str">
        <f>VLOOKUP(F613,辅助信息!A:B,2,FALSE)</f>
        <v>螺纹钢</v>
      </c>
      <c r="F613" s="29" t="s">
        <v>65</v>
      </c>
      <c r="G613" s="29">
        <v>35</v>
      </c>
      <c r="H613" s="29">
        <f>_xlfn._xlws.FILTER('[1]2025年已发货'!$E:$E,'[1]2025年已发货'!$F:$F&amp;'[1]2025年已发货'!$C:$C&amp;'[1]2025年已发货'!$G:$G&amp;'[1]2025年已发货'!$H:$H=C613&amp;F613&amp;I613&amp;J613,"未发货")</f>
        <v>45</v>
      </c>
      <c r="I613" s="29" t="str">
        <f>VLOOKUP(B613,辅助信息!E:I,3,FALSE)</f>
        <v>（五冶达州国道542项目-一工区桥梁一工段）四川省达州市四川省达州市达川区石桥镇武寨村</v>
      </c>
      <c r="J613" s="29" t="str">
        <f>VLOOKUP(B613,辅助信息!E:I,4,FALSE)</f>
        <v>杨勇</v>
      </c>
      <c r="K613" s="29">
        <f>VLOOKUP(J613,辅助信息!H:I,2,FALSE)</f>
        <v>18398563998</v>
      </c>
      <c r="L613" s="32" t="str">
        <f>VLOOKUP(B613,辅助信息!E:J,6,FALSE)</f>
        <v>五冶建设送货单,送货车型13米,装货前联系收货人核实到场规格,没提前告知进场规格现场不给予接收</v>
      </c>
      <c r="M613" s="82">
        <v>45709</v>
      </c>
      <c r="O613" s="15">
        <f ca="1" t="shared" si="15"/>
        <v>0</v>
      </c>
      <c r="P613" s="49">
        <f ca="1" t="shared" si="14"/>
        <v>144</v>
      </c>
      <c r="Q613" s="15" t="str">
        <f>VLOOKUP(B613,辅助信息!E:M,9,FALSE)</f>
        <v>ZTWM-CDGS-XS-2024-0181-五冶天府-国道542项目（二批次）</v>
      </c>
    </row>
    <row r="614" s="15" customFormat="1" hidden="1" spans="1:17">
      <c r="A614" s="49" t="s">
        <v>100</v>
      </c>
      <c r="B614" s="29" t="s">
        <v>87</v>
      </c>
      <c r="C614" s="57">
        <v>45708</v>
      </c>
      <c r="D614" s="29" t="str">
        <f>VLOOKUP(B614,辅助信息!E:K,7,FALSE)</f>
        <v>JWDDCD2024102400111</v>
      </c>
      <c r="E614" s="29" t="str">
        <f>VLOOKUP(F614,辅助信息!A:B,2,FALSE)</f>
        <v>螺纹钢</v>
      </c>
      <c r="F614" s="29" t="s">
        <v>27</v>
      </c>
      <c r="G614" s="29">
        <v>8</v>
      </c>
      <c r="H614" s="29">
        <f>_xlfn._xlws.FILTER('[1]2025年已发货'!$E:$E,'[1]2025年已发货'!$F:$F&amp;'[1]2025年已发货'!$C:$C&amp;'[1]2025年已发货'!$G:$G&amp;'[1]2025年已发货'!$H:$H=C614&amp;F614&amp;I614&amp;J614,"未发货")</f>
        <v>8</v>
      </c>
      <c r="I614" s="29" t="str">
        <f>VLOOKUP(B614,辅助信息!E:I,3,FALSE)</f>
        <v>（五冶达州国道542项目-一工区桥梁二工段）四川省达州市达川区达川区石梯镇石成村</v>
      </c>
      <c r="J614" s="29" t="str">
        <f>VLOOKUP(B614,辅助信息!E:I,4,FALSE)</f>
        <v>夏树彬</v>
      </c>
      <c r="K614" s="29">
        <f>VLOOKUP(J614,辅助信息!H:I,2,FALSE)</f>
        <v>13518183653</v>
      </c>
      <c r="L614" s="32" t="str">
        <f>VLOOKUP(B614,辅助信息!E:J,6,FALSE)</f>
        <v>五冶建设送货单,送货车型9.6米,装货前联系收货人核实到场规格,没提前告知进场规格现场不给予接收</v>
      </c>
      <c r="M614" s="82">
        <v>45706</v>
      </c>
      <c r="O614" s="15">
        <f ca="1" t="shared" si="15"/>
        <v>0</v>
      </c>
      <c r="P614" s="49">
        <f ca="1" t="shared" si="14"/>
        <v>147</v>
      </c>
      <c r="Q614" s="15" t="str">
        <f>VLOOKUP(B614,辅助信息!E:M,9,FALSE)</f>
        <v>ZTWM-CDGS-XS-2024-0181-五冶天府-国道542项目（二批次）</v>
      </c>
    </row>
    <row r="615" s="15" customFormat="1" hidden="1" spans="2:17">
      <c r="B615" s="29" t="s">
        <v>87</v>
      </c>
      <c r="C615" s="57">
        <v>45708</v>
      </c>
      <c r="D615" s="29" t="str">
        <f>VLOOKUP(B615,辅助信息!E:K,7,FALSE)</f>
        <v>JWDDCD2024102400111</v>
      </c>
      <c r="E615" s="29" t="str">
        <f>VLOOKUP(F615,辅助信息!A:B,2,FALSE)</f>
        <v>螺纹钢</v>
      </c>
      <c r="F615" s="29" t="s">
        <v>65</v>
      </c>
      <c r="G615" s="29">
        <v>27</v>
      </c>
      <c r="H615" s="29">
        <f>_xlfn._xlws.FILTER('[1]2025年已发货'!$E:$E,'[1]2025年已发货'!$F:$F&amp;'[1]2025年已发货'!$C:$C&amp;'[1]2025年已发货'!$G:$G&amp;'[1]2025年已发货'!$H:$H=C615&amp;F615&amp;I615&amp;J615,"未发货")</f>
        <v>27</v>
      </c>
      <c r="I615" s="29" t="str">
        <f>VLOOKUP(B615,辅助信息!E:I,3,FALSE)</f>
        <v>（五冶达州国道542项目-一工区桥梁二工段）四川省达州市达川区达川区石梯镇石成村</v>
      </c>
      <c r="J615" s="29" t="str">
        <f>VLOOKUP(B615,辅助信息!E:I,4,FALSE)</f>
        <v>夏树彬</v>
      </c>
      <c r="K615" s="29">
        <f>VLOOKUP(J615,辅助信息!H:I,2,FALSE)</f>
        <v>13518183653</v>
      </c>
      <c r="L615" s="63"/>
      <c r="M615" s="82">
        <v>45706</v>
      </c>
      <c r="O615" s="15">
        <f ca="1" t="shared" si="15"/>
        <v>0</v>
      </c>
      <c r="P615" s="49">
        <f ca="1" t="shared" si="14"/>
        <v>147</v>
      </c>
      <c r="Q615" s="15" t="str">
        <f>VLOOKUP(B615,辅助信息!E:M,9,FALSE)</f>
        <v>ZTWM-CDGS-XS-2024-0181-五冶天府-国道542项目（二批次）</v>
      </c>
    </row>
    <row r="616" s="15" customFormat="1" hidden="1" spans="2:17">
      <c r="B616" s="29" t="s">
        <v>74</v>
      </c>
      <c r="C616" s="57">
        <v>45708</v>
      </c>
      <c r="D616" s="29" t="str">
        <f>VLOOKUP(B616,辅助信息!E:K,7,FALSE)</f>
        <v>JWDDCD2024102400111</v>
      </c>
      <c r="E616" s="29" t="str">
        <f>VLOOKUP(F616,辅助信息!A:B,2,FALSE)</f>
        <v>螺纹钢</v>
      </c>
      <c r="F616" s="29" t="s">
        <v>19</v>
      </c>
      <c r="G616" s="29">
        <v>12</v>
      </c>
      <c r="H616" s="29" t="str">
        <f>_xlfn._xlws.FILTER('[1]2025年已发货'!$E:$E,'[1]2025年已发货'!$F:$F&amp;'[1]2025年已发货'!$C:$C&amp;'[1]2025年已发货'!$G:$G&amp;'[1]2025年已发货'!$H:$H=C616&amp;F616&amp;I616&amp;J616,"未发货")</f>
        <v>未发货</v>
      </c>
      <c r="I616" s="29" t="str">
        <f>VLOOKUP(B616,辅助信息!E:I,3,FALSE)</f>
        <v>（五冶达州国道542项目-桥梁4标）四川省达州市达川区大堰镇双井村</v>
      </c>
      <c r="J616" s="29" t="str">
        <f>VLOOKUP(B616,辅助信息!E:I,4,FALSE)</f>
        <v>吴志强</v>
      </c>
      <c r="K616" s="29">
        <f>VLOOKUP(J616,辅助信息!H:I,2,FALSE)</f>
        <v>18820030907</v>
      </c>
      <c r="L616" s="32" t="str">
        <f>VLOOKUP(B616,辅助信息!E:J,6,FALSE)</f>
        <v>五冶建设送货单,送货车型13米,装货前联系收货人核实到场规格,没提前告知进场规格现场不给予接收</v>
      </c>
      <c r="M616" s="82">
        <v>45711</v>
      </c>
      <c r="O616" s="15">
        <f ca="1" t="shared" si="15"/>
        <v>0</v>
      </c>
      <c r="P616" s="49">
        <f ca="1" t="shared" si="14"/>
        <v>142</v>
      </c>
      <c r="Q616" s="15" t="str">
        <f>VLOOKUP(B616,辅助信息!E:M,9,FALSE)</f>
        <v>ZTWM-CDGS-XS-2024-0181-五冶天府-国道542项目（二批次）</v>
      </c>
    </row>
    <row r="617" s="15" customFormat="1" hidden="1" spans="2:17">
      <c r="B617" s="29" t="s">
        <v>74</v>
      </c>
      <c r="C617" s="57">
        <v>45708</v>
      </c>
      <c r="D617" s="29" t="str">
        <f>VLOOKUP(B617,辅助信息!E:K,7,FALSE)</f>
        <v>JWDDCD2024102400111</v>
      </c>
      <c r="E617" s="29" t="str">
        <f>VLOOKUP(F617,辅助信息!A:B,2,FALSE)</f>
        <v>螺纹钢</v>
      </c>
      <c r="F617" s="29" t="s">
        <v>33</v>
      </c>
      <c r="G617" s="29">
        <v>12</v>
      </c>
      <c r="H617" s="29" t="str">
        <f>_xlfn._xlws.FILTER('[1]2025年已发货'!$E:$E,'[1]2025年已发货'!$F:$F&amp;'[1]2025年已发货'!$C:$C&amp;'[1]2025年已发货'!$G:$G&amp;'[1]2025年已发货'!$H:$H=C617&amp;F617&amp;I617&amp;J617,"未发货")</f>
        <v>未发货</v>
      </c>
      <c r="I617" s="29" t="str">
        <f>VLOOKUP(B617,辅助信息!E:I,3,FALSE)</f>
        <v>（五冶达州国道542项目-桥梁4标）四川省达州市达川区大堰镇双井村</v>
      </c>
      <c r="J617" s="29" t="str">
        <f>VLOOKUP(B617,辅助信息!E:I,4,FALSE)</f>
        <v>吴志强</v>
      </c>
      <c r="K617" s="29">
        <f>VLOOKUP(J617,辅助信息!H:I,2,FALSE)</f>
        <v>18820030907</v>
      </c>
      <c r="L617" s="65"/>
      <c r="M617" s="82">
        <v>45711</v>
      </c>
      <c r="O617" s="15">
        <f ca="1" t="shared" si="15"/>
        <v>0</v>
      </c>
      <c r="P617" s="49">
        <f ca="1" t="shared" si="14"/>
        <v>142</v>
      </c>
      <c r="Q617" s="15" t="str">
        <f>VLOOKUP(B617,辅助信息!E:M,9,FALSE)</f>
        <v>ZTWM-CDGS-XS-2024-0181-五冶天府-国道542项目（二批次）</v>
      </c>
    </row>
    <row r="618" s="15" customFormat="1" hidden="1" spans="2:17">
      <c r="B618" s="29" t="s">
        <v>74</v>
      </c>
      <c r="C618" s="57">
        <v>45708</v>
      </c>
      <c r="D618" s="29" t="str">
        <f>VLOOKUP(B618,辅助信息!E:K,7,FALSE)</f>
        <v>JWDDCD2024102400111</v>
      </c>
      <c r="E618" s="29" t="str">
        <f>VLOOKUP(F618,辅助信息!A:B,2,FALSE)</f>
        <v>螺纹钢</v>
      </c>
      <c r="F618" s="29" t="s">
        <v>28</v>
      </c>
      <c r="G618" s="29">
        <v>12</v>
      </c>
      <c r="H618" s="29" t="str">
        <f>_xlfn._xlws.FILTER('[1]2025年已发货'!$E:$E,'[1]2025年已发货'!$F:$F&amp;'[1]2025年已发货'!$C:$C&amp;'[1]2025年已发货'!$G:$G&amp;'[1]2025年已发货'!$H:$H=C618&amp;F618&amp;I618&amp;J618,"未发货")</f>
        <v>未发货</v>
      </c>
      <c r="I618" s="29" t="str">
        <f>VLOOKUP(B618,辅助信息!E:I,3,FALSE)</f>
        <v>（五冶达州国道542项目-桥梁4标）四川省达州市达川区大堰镇双井村</v>
      </c>
      <c r="J618" s="29" t="str">
        <f>VLOOKUP(B618,辅助信息!E:I,4,FALSE)</f>
        <v>吴志强</v>
      </c>
      <c r="K618" s="29">
        <f>VLOOKUP(J618,辅助信息!H:I,2,FALSE)</f>
        <v>18820030907</v>
      </c>
      <c r="L618" s="65"/>
      <c r="M618" s="82">
        <v>45711</v>
      </c>
      <c r="O618" s="15">
        <f ca="1" t="shared" si="15"/>
        <v>0</v>
      </c>
      <c r="P618" s="49">
        <f ca="1" t="shared" si="14"/>
        <v>142</v>
      </c>
      <c r="Q618" s="15" t="str">
        <f>VLOOKUP(B618,辅助信息!E:M,9,FALSE)</f>
        <v>ZTWM-CDGS-XS-2024-0181-五冶天府-国道542项目（二批次）</v>
      </c>
    </row>
    <row r="619" s="15" customFormat="1" hidden="1" spans="2:17">
      <c r="B619" s="29" t="s">
        <v>74</v>
      </c>
      <c r="C619" s="57">
        <v>45708</v>
      </c>
      <c r="D619" s="29" t="str">
        <f>VLOOKUP(B619,辅助信息!E:K,7,FALSE)</f>
        <v>JWDDCD2024102400111</v>
      </c>
      <c r="E619" s="29" t="str">
        <f>VLOOKUP(F619,辅助信息!A:B,2,FALSE)</f>
        <v>螺纹钢</v>
      </c>
      <c r="F619" s="29" t="s">
        <v>18</v>
      </c>
      <c r="G619" s="29">
        <v>3</v>
      </c>
      <c r="H619" s="29" t="str">
        <f>_xlfn._xlws.FILTER('[1]2025年已发货'!$E:$E,'[1]2025年已发货'!$F:$F&amp;'[1]2025年已发货'!$C:$C&amp;'[1]2025年已发货'!$G:$G&amp;'[1]2025年已发货'!$H:$H=C619&amp;F619&amp;I619&amp;J619,"未发货")</f>
        <v>未发货</v>
      </c>
      <c r="I619" s="29" t="str">
        <f>VLOOKUP(B619,辅助信息!E:I,3,FALSE)</f>
        <v>（五冶达州国道542项目-桥梁4标）四川省达州市达川区大堰镇双井村</v>
      </c>
      <c r="J619" s="29" t="str">
        <f>VLOOKUP(B619,辅助信息!E:I,4,FALSE)</f>
        <v>吴志强</v>
      </c>
      <c r="K619" s="29">
        <f>VLOOKUP(J619,辅助信息!H:I,2,FALSE)</f>
        <v>18820030907</v>
      </c>
      <c r="L619" s="63"/>
      <c r="M619" s="82">
        <v>45711</v>
      </c>
      <c r="O619" s="15">
        <f ca="1" t="shared" si="15"/>
        <v>0</v>
      </c>
      <c r="P619" s="49">
        <f ca="1" t="shared" si="14"/>
        <v>142</v>
      </c>
      <c r="Q619" s="15" t="str">
        <f>VLOOKUP(B619,辅助信息!E:M,9,FALSE)</f>
        <v>ZTWM-CDGS-XS-2024-0181-五冶天府-国道542项目（二批次）</v>
      </c>
    </row>
    <row r="620" s="15" customFormat="1" hidden="1" spans="1:17">
      <c r="A620" s="83" t="s">
        <v>101</v>
      </c>
      <c r="B620" s="29" t="s">
        <v>88</v>
      </c>
      <c r="C620" s="57">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5" t="str">
        <f>VLOOKUP(B620,辅助信息!E:J,6,FALSE)</f>
        <v>送货单：送货单位：南充思临新材料科技有限公司,收货单位：五冶集团川北(南充)建设有限公司,项目名称：南充医学科学产业园,送货车型13米,装货前联系收货人核实到场规格</v>
      </c>
      <c r="M620" s="82">
        <v>45706</v>
      </c>
      <c r="O620" s="15">
        <f ca="1" t="shared" si="15"/>
        <v>0</v>
      </c>
      <c r="P620" s="49">
        <f ca="1" t="shared" si="14"/>
        <v>147</v>
      </c>
      <c r="Q620" s="15" t="str">
        <f>VLOOKUP(B620,辅助信息!E:M,9,FALSE)</f>
        <v>ZTWM-CDGS-XS-2024-0248-五冶钢构-南充市医学院项目</v>
      </c>
    </row>
    <row r="621" s="15" customFormat="1" hidden="1" spans="2:17">
      <c r="B621" s="29" t="s">
        <v>88</v>
      </c>
      <c r="C621" s="57">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5"/>
      <c r="M621" s="82">
        <v>45706</v>
      </c>
      <c r="O621" s="15">
        <f ca="1" t="shared" si="15"/>
        <v>0</v>
      </c>
      <c r="P621" s="49">
        <f ca="1" t="shared" si="14"/>
        <v>147</v>
      </c>
      <c r="Q621" s="15" t="str">
        <f>VLOOKUP(B621,辅助信息!E:M,9,FALSE)</f>
        <v>ZTWM-CDGS-XS-2024-0248-五冶钢构-南充市医学院项目</v>
      </c>
    </row>
    <row r="622" s="15" customFormat="1" hidden="1" spans="2:17">
      <c r="B622" s="29" t="s">
        <v>88</v>
      </c>
      <c r="C622" s="57">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5"/>
      <c r="M622" s="82">
        <v>45706</v>
      </c>
      <c r="O622" s="15">
        <f ca="1" t="shared" si="15"/>
        <v>0</v>
      </c>
      <c r="P622" s="49">
        <f ca="1" t="shared" si="14"/>
        <v>147</v>
      </c>
      <c r="Q622" s="15" t="str">
        <f>VLOOKUP(B622,辅助信息!E:M,9,FALSE)</f>
        <v>ZTWM-CDGS-XS-2024-0248-五冶钢构-南充市医学院项目</v>
      </c>
    </row>
    <row r="623" s="15" customFormat="1" hidden="1" spans="2:17">
      <c r="B623" s="29" t="s">
        <v>72</v>
      </c>
      <c r="C623" s="57">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5"/>
      <c r="M623" s="82">
        <v>45708</v>
      </c>
      <c r="O623" s="15">
        <f ca="1" t="shared" si="15"/>
        <v>0</v>
      </c>
      <c r="P623" s="49">
        <f ca="1" t="shared" si="14"/>
        <v>145</v>
      </c>
      <c r="Q623" s="15" t="str">
        <f>VLOOKUP(B623,辅助信息!E:M,9,FALSE)</f>
        <v>ZTWM-CDGS-XS-2024-0248-五冶钢构-南充市医学院项目</v>
      </c>
    </row>
    <row r="624" s="15" customFormat="1" hidden="1" spans="2:17">
      <c r="B624" s="29" t="s">
        <v>72</v>
      </c>
      <c r="C624" s="57">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5"/>
      <c r="M624" s="82">
        <v>45708</v>
      </c>
      <c r="O624" s="15">
        <f ca="1" t="shared" si="15"/>
        <v>0</v>
      </c>
      <c r="P624" s="49">
        <f ca="1" t="shared" si="14"/>
        <v>145</v>
      </c>
      <c r="Q624" s="15" t="str">
        <f>VLOOKUP(B624,辅助信息!E:M,9,FALSE)</f>
        <v>ZTWM-CDGS-XS-2024-0248-五冶钢构-南充市医学院项目</v>
      </c>
    </row>
    <row r="625" hidden="1" spans="1:18">
      <c r="A625" s="15"/>
      <c r="B625" s="29" t="s">
        <v>72</v>
      </c>
      <c r="C625" s="57">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5"/>
      <c r="M625" s="82"/>
      <c r="N625" s="15"/>
      <c r="O625" s="15"/>
      <c r="Q625" s="15"/>
      <c r="R625" s="15"/>
    </row>
    <row r="626" hidden="1" spans="1:18">
      <c r="A626" s="15"/>
      <c r="B626" s="29" t="s">
        <v>89</v>
      </c>
      <c r="C626" s="57">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2">
        <v>45708</v>
      </c>
      <c r="N626" s="15"/>
      <c r="O626" s="15">
        <f ca="1" t="shared" ref="O626:O689" si="16">IF(OR(M626="",N626&lt;&gt;""),"",MAX(M626-TODAY(),0))</f>
        <v>0</v>
      </c>
      <c r="P626" s="49">
        <f ca="1" t="shared" ref="P626:P689" si="17">IF(M626="","",IF(N626&lt;&gt;"",MAX(N626-M626,0),IF(TODAY()&gt;M626,TODAY()-M626,0)))</f>
        <v>145</v>
      </c>
      <c r="Q626" s="15" t="str">
        <f>VLOOKUP(B626,辅助信息!E:M,9,FALSE)</f>
        <v>ZTWM-CDGS-XS-2024-0248-五冶钢构-南充市医学院项目</v>
      </c>
      <c r="R626" s="15"/>
    </row>
    <row r="627" hidden="1" spans="1:18">
      <c r="A627" s="15"/>
      <c r="B627" s="29" t="s">
        <v>89</v>
      </c>
      <c r="C627" s="57">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5"/>
      <c r="M627" s="82">
        <v>45708</v>
      </c>
      <c r="N627" s="15"/>
      <c r="O627" s="15">
        <f ca="1" t="shared" si="16"/>
        <v>0</v>
      </c>
      <c r="P627" s="49">
        <f ca="1" t="shared" si="17"/>
        <v>145</v>
      </c>
      <c r="Q627" s="15" t="str">
        <f>VLOOKUP(B627,辅助信息!E:M,9,FALSE)</f>
        <v>ZTWM-CDGS-XS-2024-0248-五冶钢构-南充市医学院项目</v>
      </c>
      <c r="R627" s="15"/>
    </row>
    <row r="628" hidden="1" spans="1:18">
      <c r="A628" s="49" t="s">
        <v>97</v>
      </c>
      <c r="B628" s="29" t="s">
        <v>98</v>
      </c>
      <c r="C628" s="57">
        <v>45708</v>
      </c>
      <c r="D628" s="29" t="str">
        <f>VLOOKUP(B628,辅助信息!E:K,7,FALSE)</f>
        <v>JWDDCD2025051000019</v>
      </c>
      <c r="E628" s="29" t="str">
        <f>VLOOKUP(F628,辅助信息!A:B,2,FALSE)</f>
        <v>高线</v>
      </c>
      <c r="F628" s="29" t="s">
        <v>51</v>
      </c>
      <c r="G628" s="25">
        <v>10</v>
      </c>
      <c r="H628" s="25" t="str">
        <f>_xlfn._xlws.FILTER('[1]2025年已发货'!$E:$E,'[1]2025年已发货'!$F:$F&amp;'[1]2025年已发货'!$C:$C&amp;'[1]2025年已发货'!$G:$G&amp;'[1]2025年已发货'!$H:$H=C628&amp;F628&amp;I628&amp;J628,"未发货")</f>
        <v>未发货</v>
      </c>
      <c r="I628" s="29" t="str">
        <f>VLOOKUP(B628,辅助信息!E:I,3,FALSE)</f>
        <v>(五冶钢构医学科学产业园建设项目房建一部-一标（2-6）)四川省南充市顺庆区搬罾街道学府大道二段</v>
      </c>
      <c r="J628" s="29" t="str">
        <f>VLOOKUP(B628,辅助信息!E:I,4,FALSE)</f>
        <v>胡泽宇</v>
      </c>
      <c r="K628" s="29">
        <f>VLOOKUP(J628,辅助信息!H:I,2,FALSE)</f>
        <v>18141337338</v>
      </c>
      <c r="L628" s="65"/>
      <c r="M628" s="78">
        <v>45709</v>
      </c>
      <c r="O628" s="49">
        <f ca="1" t="shared" si="16"/>
        <v>0</v>
      </c>
      <c r="P628" s="49">
        <f ca="1" t="shared" si="17"/>
        <v>144</v>
      </c>
      <c r="Q628" s="15" t="str">
        <f>VLOOKUP(B628,辅助信息!E:M,9,FALSE)</f>
        <v>ZTWM-CDGS-XS-2024-0248-五冶钢构-南充市医学院项目</v>
      </c>
      <c r="R628" s="15"/>
    </row>
    <row r="629" hidden="1" spans="1:18">
      <c r="A629" s="15"/>
      <c r="B629" s="29" t="s">
        <v>99</v>
      </c>
      <c r="C629" s="57">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5"/>
      <c r="M629" s="78">
        <v>45709</v>
      </c>
      <c r="O629" s="49">
        <f ca="1" t="shared" si="16"/>
        <v>0</v>
      </c>
      <c r="P629" s="49">
        <f ca="1" t="shared" si="17"/>
        <v>144</v>
      </c>
      <c r="Q629" s="15" t="e">
        <f>VLOOKUP(B629,辅助信息!E:M,9,FALSE)</f>
        <v>#N/A</v>
      </c>
      <c r="R629" s="15"/>
    </row>
    <row r="630" hidden="1" spans="1:18">
      <c r="A630" s="15"/>
      <c r="B630" s="29" t="s">
        <v>99</v>
      </c>
      <c r="C630" s="57">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5"/>
      <c r="M630" s="78">
        <v>45709</v>
      </c>
      <c r="O630" s="49">
        <f ca="1" t="shared" si="16"/>
        <v>0</v>
      </c>
      <c r="P630" s="49">
        <f ca="1" t="shared" si="17"/>
        <v>144</v>
      </c>
      <c r="Q630" s="15" t="e">
        <f>VLOOKUP(B630,辅助信息!E:M,9,FALSE)</f>
        <v>#N/A</v>
      </c>
      <c r="R630" s="15"/>
    </row>
    <row r="631" hidden="1" spans="1:18">
      <c r="A631" s="15"/>
      <c r="B631" s="29" t="s">
        <v>99</v>
      </c>
      <c r="C631" s="57">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5"/>
      <c r="M631" s="78">
        <v>45709</v>
      </c>
      <c r="O631" s="49">
        <f ca="1" t="shared" si="16"/>
        <v>0</v>
      </c>
      <c r="P631" s="49">
        <f ca="1" t="shared" si="17"/>
        <v>144</v>
      </c>
      <c r="Q631" s="15" t="e">
        <f>VLOOKUP(B631,辅助信息!E:M,9,FALSE)</f>
        <v>#N/A</v>
      </c>
      <c r="R631" s="15"/>
    </row>
    <row r="632" hidden="1" spans="1:18">
      <c r="A632" s="15"/>
      <c r="B632" s="29" t="s">
        <v>99</v>
      </c>
      <c r="C632" s="57">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5"/>
      <c r="M632" s="78">
        <v>45709</v>
      </c>
      <c r="O632" s="49">
        <f ca="1" t="shared" si="16"/>
        <v>0</v>
      </c>
      <c r="P632" s="49">
        <f ca="1" t="shared" si="17"/>
        <v>144</v>
      </c>
      <c r="Q632" s="15" t="e">
        <f>VLOOKUP(B632,辅助信息!E:M,9,FALSE)</f>
        <v>#N/A</v>
      </c>
      <c r="R632" s="15"/>
    </row>
    <row r="633" hidden="1" spans="1:18">
      <c r="A633" s="15"/>
      <c r="B633" s="29" t="s">
        <v>99</v>
      </c>
      <c r="C633" s="57">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3"/>
      <c r="M633" s="78">
        <v>45709</v>
      </c>
      <c r="O633" s="49">
        <f ca="1" t="shared" si="16"/>
        <v>0</v>
      </c>
      <c r="P633" s="49">
        <f ca="1" t="shared" si="17"/>
        <v>144</v>
      </c>
      <c r="Q633" s="15" t="e">
        <f>VLOOKUP(B633,辅助信息!E:M,9,FALSE)</f>
        <v>#N/A</v>
      </c>
      <c r="R633" s="15"/>
    </row>
    <row r="634" hidden="1" spans="1:18">
      <c r="A634" s="15"/>
      <c r="B634" s="29" t="s">
        <v>31</v>
      </c>
      <c r="C634" s="57">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2">
        <v>45708</v>
      </c>
      <c r="N634" s="15"/>
      <c r="O634" s="15">
        <f ca="1" t="shared" si="16"/>
        <v>0</v>
      </c>
      <c r="P634" s="49">
        <f ca="1" t="shared" si="17"/>
        <v>145</v>
      </c>
      <c r="Q634" s="15" t="str">
        <f>VLOOKUP(B634,辅助信息!E:M,9,FALSE)</f>
        <v>ZTWM-CDGS-XS-2024-0179-四川商投-射洪城乡一体化建设项目</v>
      </c>
      <c r="R634" s="15"/>
    </row>
    <row r="635" hidden="1" spans="1:18">
      <c r="A635" s="15"/>
      <c r="B635" s="29" t="s">
        <v>31</v>
      </c>
      <c r="C635" s="57">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3"/>
      <c r="M635" s="82">
        <v>45708</v>
      </c>
      <c r="N635" s="15"/>
      <c r="O635" s="15">
        <f ca="1" t="shared" si="16"/>
        <v>0</v>
      </c>
      <c r="P635" s="49">
        <f ca="1" t="shared" si="17"/>
        <v>145</v>
      </c>
      <c r="Q635" s="15" t="str">
        <f>VLOOKUP(B635,辅助信息!E:M,9,FALSE)</f>
        <v>ZTWM-CDGS-XS-2024-0179-四川商投-射洪城乡一体化建设项目</v>
      </c>
      <c r="R635" s="15"/>
    </row>
    <row r="636" ht="36" hidden="1" customHeight="1" spans="1:18">
      <c r="A636" s="49" t="s">
        <v>100</v>
      </c>
      <c r="B636" s="29" t="s">
        <v>47</v>
      </c>
      <c r="C636" s="57">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78">
        <v>45710</v>
      </c>
      <c r="O636" s="49">
        <f ca="1" t="shared" si="16"/>
        <v>0</v>
      </c>
      <c r="P636" s="49">
        <f ca="1" t="shared" si="17"/>
        <v>143</v>
      </c>
      <c r="Q636" s="15" t="str">
        <f>VLOOKUP(B636,辅助信息!E:M,9,FALSE)</f>
        <v>ZTWM-CDGS-XS-2024-0134-商投建工达州中医药科技成果示范园项目</v>
      </c>
      <c r="R636" s="15"/>
    </row>
    <row r="637" ht="36" hidden="1" customHeight="1" spans="1:18">
      <c r="A637" s="58" t="s">
        <v>102</v>
      </c>
      <c r="B637" s="29" t="s">
        <v>81</v>
      </c>
      <c r="C637" s="57">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78">
        <v>45711</v>
      </c>
      <c r="O637" s="49">
        <f ca="1" t="shared" si="16"/>
        <v>0</v>
      </c>
      <c r="P637" s="49">
        <f ca="1" t="shared" si="17"/>
        <v>142</v>
      </c>
      <c r="Q637" s="15" t="str">
        <f>VLOOKUP(B637,辅助信息!E:M,9,FALSE)</f>
        <v>ZTWM-CDGS-XS-2024-0030-华西集采-简州大道</v>
      </c>
      <c r="R637" s="15"/>
    </row>
    <row r="638" hidden="1" spans="1:18">
      <c r="A638" s="15"/>
      <c r="B638" s="29" t="s">
        <v>69</v>
      </c>
      <c r="C638" s="57">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2">
        <v>45704</v>
      </c>
      <c r="N638" s="15"/>
      <c r="O638" s="15">
        <f ca="1" t="shared" si="16"/>
        <v>0</v>
      </c>
      <c r="P638" s="49">
        <f ca="1" t="shared" si="17"/>
        <v>149</v>
      </c>
      <c r="Q638" s="15" t="str">
        <f>VLOOKUP(B638,辅助信息!E:M,9,FALSE)</f>
        <v>ZTWM-CDGS-XS-2024-0134-商投建工达州中医药科技成果示范园项目</v>
      </c>
      <c r="R638" s="15"/>
    </row>
    <row r="639" hidden="1" spans="1:18">
      <c r="A639" s="15"/>
      <c r="B639" s="29" t="s">
        <v>69</v>
      </c>
      <c r="C639" s="57">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5"/>
      <c r="M639" s="82">
        <v>45710</v>
      </c>
      <c r="N639" s="15"/>
      <c r="O639" s="15">
        <f ca="1" t="shared" si="16"/>
        <v>0</v>
      </c>
      <c r="P639" s="49">
        <f ca="1" t="shared" si="17"/>
        <v>143</v>
      </c>
      <c r="Q639" s="15"/>
      <c r="R639" s="15"/>
    </row>
    <row r="640" hidden="1" spans="1:18">
      <c r="A640" s="15"/>
      <c r="B640" s="29" t="s">
        <v>69</v>
      </c>
      <c r="C640" s="57">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3"/>
      <c r="M640" s="82">
        <v>45710</v>
      </c>
      <c r="N640" s="15"/>
      <c r="O640" s="15">
        <f ca="1" t="shared" si="16"/>
        <v>0</v>
      </c>
      <c r="P640" s="49">
        <f ca="1" t="shared" si="17"/>
        <v>143</v>
      </c>
      <c r="Q640" s="15"/>
      <c r="R640" s="15"/>
    </row>
    <row r="641" s="15" customFormat="1" hidden="1" spans="2:17">
      <c r="B641" s="29" t="s">
        <v>84</v>
      </c>
      <c r="C641" s="57">
        <v>45709</v>
      </c>
      <c r="D641" s="29" t="str">
        <f>VLOOKUP(B641,辅助信息!E:K,7,FALSE)</f>
        <v>JWDDCD2024102400111</v>
      </c>
      <c r="E641" s="29" t="str">
        <f>VLOOKUP(F641,辅助信息!A:B,2,FALSE)</f>
        <v>螺纹钢</v>
      </c>
      <c r="F641" s="29" t="s">
        <v>27</v>
      </c>
      <c r="G641" s="29">
        <v>20</v>
      </c>
      <c r="H641" s="29" t="str">
        <f>_xlfn._xlws.FILTER('[1]2025年已发货'!$E:$E,'[1]2025年已发货'!$F:$F&amp;'[1]2025年已发货'!$C:$C&amp;'[1]2025年已发货'!$G:$G&amp;'[1]2025年已发货'!$H:$H=C641&amp;F641&amp;I641&amp;J641,"未发货")</f>
        <v>未发货</v>
      </c>
      <c r="I641" s="29" t="str">
        <f>VLOOKUP(B641,辅助信息!E:I,3,FALSE)</f>
        <v>（五冶达州国道542项目-一工区路基一工段）四川省达州市达川区石梯火车站盖板加工点</v>
      </c>
      <c r="J641" s="29" t="str">
        <f>VLOOKUP(B641,辅助信息!E:I,4,FALSE)</f>
        <v>郑松</v>
      </c>
      <c r="K641" s="29">
        <f>VLOOKUP(J641,辅助信息!H:I,2,FALSE)</f>
        <v>13527304849</v>
      </c>
      <c r="L641" s="32" t="str">
        <f>VLOOKUP(B641,辅助信息!E:J,6,FALSE)</f>
        <v>五冶建设送货单,送货车型13米,装货前联系收货人核实到场规格,没提前告知进场规格现场不给予接收</v>
      </c>
      <c r="M641" s="82">
        <v>45705</v>
      </c>
      <c r="O641" s="15">
        <f ca="1" t="shared" si="16"/>
        <v>0</v>
      </c>
      <c r="P641" s="49">
        <f ca="1" t="shared" si="17"/>
        <v>148</v>
      </c>
      <c r="Q641" s="15" t="str">
        <f>VLOOKUP(B641,辅助信息!E:M,9,FALSE)</f>
        <v>ZTWM-CDGS-XS-2024-0181-五冶天府-国道542项目（二批次）</v>
      </c>
    </row>
    <row r="642" s="15" customFormat="1" hidden="1" spans="2:17">
      <c r="B642" s="29" t="s">
        <v>84</v>
      </c>
      <c r="C642" s="57">
        <v>45709</v>
      </c>
      <c r="D642" s="29" t="str">
        <f>VLOOKUP(B642,辅助信息!E:K,7,FALSE)</f>
        <v>JWDDCD2024102400111</v>
      </c>
      <c r="E642" s="29" t="str">
        <f>VLOOKUP(F642,辅助信息!A:B,2,FALSE)</f>
        <v>螺纹钢</v>
      </c>
      <c r="F642" s="29" t="s">
        <v>33</v>
      </c>
      <c r="G642" s="29">
        <v>8</v>
      </c>
      <c r="H642" s="29" t="str">
        <f>_xlfn._xlws.FILTER('[1]2025年已发货'!$E:$E,'[1]2025年已发货'!$F:$F&amp;'[1]2025年已发货'!$C:$C&amp;'[1]2025年已发货'!$G:$G&amp;'[1]2025年已发货'!$H:$H=C642&amp;F642&amp;I642&amp;J642,"未发货")</f>
        <v>未发货</v>
      </c>
      <c r="I642" s="29" t="str">
        <f>VLOOKUP(B642,辅助信息!E:I,3,FALSE)</f>
        <v>（五冶达州国道542项目-一工区路基一工段）四川省达州市达川区石梯火车站盖板加工点</v>
      </c>
      <c r="J642" s="29" t="str">
        <f>VLOOKUP(B642,辅助信息!E:I,4,FALSE)</f>
        <v>郑松</v>
      </c>
      <c r="K642" s="29">
        <f>VLOOKUP(J642,辅助信息!H:I,2,FALSE)</f>
        <v>13527304849</v>
      </c>
      <c r="L642" s="65"/>
      <c r="M642" s="82">
        <v>45705</v>
      </c>
      <c r="O642" s="15">
        <f ca="1" t="shared" si="16"/>
        <v>0</v>
      </c>
      <c r="P642" s="49">
        <f ca="1" t="shared" si="17"/>
        <v>148</v>
      </c>
      <c r="Q642" s="15" t="str">
        <f>VLOOKUP(B642,辅助信息!E:M,9,FALSE)</f>
        <v>ZTWM-CDGS-XS-2024-0181-五冶天府-国道542项目（二批次）</v>
      </c>
    </row>
    <row r="643" s="15" customFormat="1" hidden="1" spans="2:17">
      <c r="B643" s="29" t="s">
        <v>84</v>
      </c>
      <c r="C643" s="57">
        <v>45709</v>
      </c>
      <c r="D643" s="29" t="str">
        <f>VLOOKUP(B643,辅助信息!E:K,7,FALSE)</f>
        <v>JWDDCD2024102400111</v>
      </c>
      <c r="E643" s="29" t="str">
        <f>VLOOKUP(F643,辅助信息!A:B,2,FALSE)</f>
        <v>螺纹钢</v>
      </c>
      <c r="F643" s="29" t="s">
        <v>18</v>
      </c>
      <c r="G643" s="29">
        <v>12</v>
      </c>
      <c r="H643" s="29" t="str">
        <f>_xlfn._xlws.FILTER('[1]2025年已发货'!$E:$E,'[1]2025年已发货'!$F:$F&amp;'[1]2025年已发货'!$C:$C&amp;'[1]2025年已发货'!$G:$G&amp;'[1]2025年已发货'!$H:$H=C643&amp;F643&amp;I643&amp;J643,"未发货")</f>
        <v>未发货</v>
      </c>
      <c r="I643" s="29" t="str">
        <f>VLOOKUP(B643,辅助信息!E:I,3,FALSE)</f>
        <v>（五冶达州国道542项目-一工区路基一工段）四川省达州市达川区石梯火车站盖板加工点</v>
      </c>
      <c r="J643" s="29" t="str">
        <f>VLOOKUP(B643,辅助信息!E:I,4,FALSE)</f>
        <v>郑松</v>
      </c>
      <c r="K643" s="29">
        <f>VLOOKUP(J643,辅助信息!H:I,2,FALSE)</f>
        <v>13527304849</v>
      </c>
      <c r="L643" s="65"/>
      <c r="M643" s="82">
        <v>45705</v>
      </c>
      <c r="O643" s="15">
        <f ca="1" t="shared" si="16"/>
        <v>0</v>
      </c>
      <c r="P643" s="49">
        <f ca="1" t="shared" si="17"/>
        <v>148</v>
      </c>
      <c r="Q643" s="15" t="str">
        <f>VLOOKUP(B643,辅助信息!E:M,9,FALSE)</f>
        <v>ZTWM-CDGS-XS-2024-0181-五冶天府-国道542项目（二批次）</v>
      </c>
    </row>
    <row r="644" s="15" customFormat="1" hidden="1" spans="2:17">
      <c r="B644" s="29" t="s">
        <v>84</v>
      </c>
      <c r="C644" s="57">
        <v>45709</v>
      </c>
      <c r="D644" s="29" t="str">
        <f>VLOOKUP(B644,辅助信息!E:K,7,FALSE)</f>
        <v>JWDDCD2024102400111</v>
      </c>
      <c r="E644" s="29" t="str">
        <f>VLOOKUP(F644,辅助信息!A:B,2,FALSE)</f>
        <v>高线</v>
      </c>
      <c r="F644" s="29" t="s">
        <v>51</v>
      </c>
      <c r="G644" s="29">
        <v>5</v>
      </c>
      <c r="H644" s="29" t="str">
        <f>_xlfn._xlws.FILTER('[1]2025年已发货'!$E:$E,'[1]2025年已发货'!$F:$F&amp;'[1]2025年已发货'!$C:$C&amp;'[1]2025年已发货'!$G:$G&amp;'[1]2025年已发货'!$H:$H=C644&amp;F644&amp;I644&amp;J644,"未发货")</f>
        <v>未发货</v>
      </c>
      <c r="I644" s="29" t="str">
        <f>VLOOKUP(B644,辅助信息!E:I,3,FALSE)</f>
        <v>（五冶达州国道542项目-一工区路基一工段）四川省达州市达川区石梯火车站盖板加工点</v>
      </c>
      <c r="J644" s="29" t="str">
        <f>VLOOKUP(B644,辅助信息!E:I,4,FALSE)</f>
        <v>郑松</v>
      </c>
      <c r="K644" s="29">
        <f>VLOOKUP(J644,辅助信息!H:I,2,FALSE)</f>
        <v>13527304849</v>
      </c>
      <c r="L644" s="63"/>
      <c r="M644" s="82">
        <v>45705</v>
      </c>
      <c r="O644" s="15">
        <f ca="1" t="shared" si="16"/>
        <v>0</v>
      </c>
      <c r="P644" s="49">
        <f ca="1" t="shared" si="17"/>
        <v>148</v>
      </c>
      <c r="Q644" s="15" t="str">
        <f>VLOOKUP(B644,辅助信息!E:M,9,FALSE)</f>
        <v>ZTWM-CDGS-XS-2024-0181-五冶天府-国道542项目（二批次）</v>
      </c>
    </row>
    <row r="645" s="15" customFormat="1" hidden="1" spans="2:17">
      <c r="B645" s="29" t="s">
        <v>74</v>
      </c>
      <c r="C645" s="57">
        <v>45709</v>
      </c>
      <c r="D645" s="29" t="str">
        <f>VLOOKUP(B645,辅助信息!E:K,7,FALSE)</f>
        <v>JWDDCD2024102400111</v>
      </c>
      <c r="E645" s="29" t="str">
        <f>VLOOKUP(F645,辅助信息!A:B,2,FALSE)</f>
        <v>螺纹钢</v>
      </c>
      <c r="F645" s="29" t="s">
        <v>19</v>
      </c>
      <c r="G645" s="29">
        <v>12</v>
      </c>
      <c r="H645" s="29" t="str">
        <f>_xlfn._xlws.FILTER('[1]2025年已发货'!$E:$E,'[1]2025年已发货'!$F:$F&amp;'[1]2025年已发货'!$C:$C&amp;'[1]2025年已发货'!$G:$G&amp;'[1]2025年已发货'!$H:$H=C645&amp;F645&amp;I645&amp;J645,"未发货")</f>
        <v>未发货</v>
      </c>
      <c r="I645" s="29" t="str">
        <f>VLOOKUP(B645,辅助信息!E:I,3,FALSE)</f>
        <v>（五冶达州国道542项目-桥梁4标）四川省达州市达川区大堰镇双井村</v>
      </c>
      <c r="J645" s="29" t="str">
        <f>VLOOKUP(B645,辅助信息!E:I,4,FALSE)</f>
        <v>吴志强</v>
      </c>
      <c r="K645" s="29">
        <f>VLOOKUP(J645,辅助信息!H:I,2,FALSE)</f>
        <v>18820030907</v>
      </c>
      <c r="L645" s="32" t="str">
        <f>VLOOKUP(B645,辅助信息!E:J,6,FALSE)</f>
        <v>五冶建设送货单,送货车型13米,装货前联系收货人核实到场规格,没提前告知进场规格现场不给予接收</v>
      </c>
      <c r="M645" s="82">
        <v>45711</v>
      </c>
      <c r="O645" s="15">
        <f ca="1" t="shared" si="16"/>
        <v>0</v>
      </c>
      <c r="P645" s="49">
        <f ca="1" t="shared" si="17"/>
        <v>142</v>
      </c>
      <c r="Q645" s="15" t="str">
        <f>VLOOKUP(B645,辅助信息!E:M,9,FALSE)</f>
        <v>ZTWM-CDGS-XS-2024-0181-五冶天府-国道542项目（二批次）</v>
      </c>
    </row>
    <row r="646" s="15" customFormat="1" hidden="1" spans="2:17">
      <c r="B646" s="29" t="s">
        <v>74</v>
      </c>
      <c r="C646" s="57">
        <v>45709</v>
      </c>
      <c r="D646" s="29" t="str">
        <f>VLOOKUP(B646,辅助信息!E:K,7,FALSE)</f>
        <v>JWDDCD2024102400111</v>
      </c>
      <c r="E646" s="29" t="str">
        <f>VLOOKUP(F646,辅助信息!A:B,2,FALSE)</f>
        <v>螺纹钢</v>
      </c>
      <c r="F646" s="29" t="s">
        <v>33</v>
      </c>
      <c r="G646" s="29">
        <v>12</v>
      </c>
      <c r="H646" s="29" t="str">
        <f>_xlfn._xlws.FILTER('[1]2025年已发货'!$E:$E,'[1]2025年已发货'!$F:$F&amp;'[1]2025年已发货'!$C:$C&amp;'[1]2025年已发货'!$G:$G&amp;'[1]2025年已发货'!$H:$H=C646&amp;F646&amp;I646&amp;J646,"未发货")</f>
        <v>未发货</v>
      </c>
      <c r="I646" s="29" t="str">
        <f>VLOOKUP(B646,辅助信息!E:I,3,FALSE)</f>
        <v>（五冶达州国道542项目-桥梁4标）四川省达州市达川区大堰镇双井村</v>
      </c>
      <c r="J646" s="29" t="str">
        <f>VLOOKUP(B646,辅助信息!E:I,4,FALSE)</f>
        <v>吴志强</v>
      </c>
      <c r="K646" s="29">
        <f>VLOOKUP(J646,辅助信息!H:I,2,FALSE)</f>
        <v>18820030907</v>
      </c>
      <c r="L646" s="65"/>
      <c r="M646" s="82">
        <v>45711</v>
      </c>
      <c r="O646" s="15">
        <f ca="1" t="shared" si="16"/>
        <v>0</v>
      </c>
      <c r="P646" s="49">
        <f ca="1" t="shared" si="17"/>
        <v>142</v>
      </c>
      <c r="Q646" s="15" t="str">
        <f>VLOOKUP(B646,辅助信息!E:M,9,FALSE)</f>
        <v>ZTWM-CDGS-XS-2024-0181-五冶天府-国道542项目（二批次）</v>
      </c>
    </row>
    <row r="647" s="15" customFormat="1" hidden="1" spans="2:17">
      <c r="B647" s="29" t="s">
        <v>74</v>
      </c>
      <c r="C647" s="57">
        <v>45709</v>
      </c>
      <c r="D647" s="29" t="str">
        <f>VLOOKUP(B647,辅助信息!E:K,7,FALSE)</f>
        <v>JWDDCD2024102400111</v>
      </c>
      <c r="E647" s="29" t="str">
        <f>VLOOKUP(F647,辅助信息!A:B,2,FALSE)</f>
        <v>螺纹钢</v>
      </c>
      <c r="F647" s="29" t="s">
        <v>28</v>
      </c>
      <c r="G647" s="29">
        <v>12</v>
      </c>
      <c r="H647" s="29" t="str">
        <f>_xlfn._xlws.FILTER('[1]2025年已发货'!$E:$E,'[1]2025年已发货'!$F:$F&amp;'[1]2025年已发货'!$C:$C&amp;'[1]2025年已发货'!$G:$G&amp;'[1]2025年已发货'!$H:$H=C647&amp;F647&amp;I647&amp;J647,"未发货")</f>
        <v>未发货</v>
      </c>
      <c r="I647" s="29" t="str">
        <f>VLOOKUP(B647,辅助信息!E:I,3,FALSE)</f>
        <v>（五冶达州国道542项目-桥梁4标）四川省达州市达川区大堰镇双井村</v>
      </c>
      <c r="J647" s="29" t="str">
        <f>VLOOKUP(B647,辅助信息!E:I,4,FALSE)</f>
        <v>吴志强</v>
      </c>
      <c r="K647" s="29">
        <f>VLOOKUP(J647,辅助信息!H:I,2,FALSE)</f>
        <v>18820030907</v>
      </c>
      <c r="L647" s="65"/>
      <c r="M647" s="82">
        <v>45711</v>
      </c>
      <c r="O647" s="15">
        <f ca="1" t="shared" si="16"/>
        <v>0</v>
      </c>
      <c r="P647" s="49">
        <f ca="1" t="shared" si="17"/>
        <v>142</v>
      </c>
      <c r="Q647" s="15" t="str">
        <f>VLOOKUP(B647,辅助信息!E:M,9,FALSE)</f>
        <v>ZTWM-CDGS-XS-2024-0181-五冶天府-国道542项目（二批次）</v>
      </c>
    </row>
    <row r="648" s="15" customFormat="1" hidden="1" spans="2:17">
      <c r="B648" s="29" t="s">
        <v>74</v>
      </c>
      <c r="C648" s="57">
        <v>45709</v>
      </c>
      <c r="D648" s="29" t="str">
        <f>VLOOKUP(B648,辅助信息!E:K,7,FALSE)</f>
        <v>JWDDCD2024102400111</v>
      </c>
      <c r="E648" s="29" t="str">
        <f>VLOOKUP(F648,辅助信息!A:B,2,FALSE)</f>
        <v>螺纹钢</v>
      </c>
      <c r="F648" s="29" t="s">
        <v>18</v>
      </c>
      <c r="G648" s="29">
        <v>3</v>
      </c>
      <c r="H648" s="29" t="str">
        <f>_xlfn._xlws.FILTER('[1]2025年已发货'!$E:$E,'[1]2025年已发货'!$F:$F&amp;'[1]2025年已发货'!$C:$C&amp;'[1]2025年已发货'!$G:$G&amp;'[1]2025年已发货'!$H:$H=C648&amp;F648&amp;I648&amp;J648,"未发货")</f>
        <v>未发货</v>
      </c>
      <c r="I648" s="29" t="str">
        <f>VLOOKUP(B648,辅助信息!E:I,3,FALSE)</f>
        <v>（五冶达州国道542项目-桥梁4标）四川省达州市达川区大堰镇双井村</v>
      </c>
      <c r="J648" s="29" t="str">
        <f>VLOOKUP(B648,辅助信息!E:I,4,FALSE)</f>
        <v>吴志强</v>
      </c>
      <c r="K648" s="29">
        <f>VLOOKUP(J648,辅助信息!H:I,2,FALSE)</f>
        <v>18820030907</v>
      </c>
      <c r="L648" s="63"/>
      <c r="M648" s="82">
        <v>45711</v>
      </c>
      <c r="O648" s="15">
        <f ca="1" t="shared" si="16"/>
        <v>0</v>
      </c>
      <c r="P648" s="49">
        <f ca="1" t="shared" si="17"/>
        <v>142</v>
      </c>
      <c r="Q648" s="15" t="str">
        <f>VLOOKUP(B648,辅助信息!E:M,9,FALSE)</f>
        <v>ZTWM-CDGS-XS-2024-0181-五冶天府-国道542项目（二批次）</v>
      </c>
    </row>
    <row r="649" s="15" customFormat="1" hidden="1" spans="1:17">
      <c r="A649" s="83" t="s">
        <v>97</v>
      </c>
      <c r="B649" s="29" t="s">
        <v>98</v>
      </c>
      <c r="C649" s="57">
        <v>45709</v>
      </c>
      <c r="D649" s="29" t="str">
        <f>VLOOKUP(B649,辅助信息!E:K,7,FALSE)</f>
        <v>JWDDCD2025051000019</v>
      </c>
      <c r="E649" s="29" t="str">
        <f>VLOOKUP(F649,辅助信息!A:B,2,FALSE)</f>
        <v>高线</v>
      </c>
      <c r="F649" s="29" t="s">
        <v>51</v>
      </c>
      <c r="G649" s="29">
        <v>10</v>
      </c>
      <c r="H649" s="29" t="str">
        <f>_xlfn._xlws.FILTER('[1]2025年已发货'!$E:$E,'[1]2025年已发货'!$F:$F&amp;'[1]2025年已发货'!$C:$C&amp;'[1]2025年已发货'!$G:$G&amp;'[1]2025年已发货'!$H:$H=C649&amp;F649&amp;I649&amp;J649,"未发货")</f>
        <v>未发货</v>
      </c>
      <c r="I649" s="29" t="str">
        <f>VLOOKUP(B649,辅助信息!E:I,3,FALSE)</f>
        <v>(五冶钢构医学科学产业园建设项目房建一部-一标（2-6）)四川省南充市顺庆区搬罾街道学府大道二段</v>
      </c>
      <c r="J649" s="29" t="str">
        <f>VLOOKUP(B649,辅助信息!E:I,4,FALSE)</f>
        <v>胡泽宇</v>
      </c>
      <c r="K649" s="29">
        <f>VLOOKUP(J649,辅助信息!H:I,2,FALSE)</f>
        <v>18141337338</v>
      </c>
      <c r="L649" s="32" t="str">
        <f>VLOOKUP(B649,辅助信息!E:J,6,FALSE)</f>
        <v>送货单：送货单位：南充思临新材料科技有限公司,收货单位：五冶集团川北(南充)建设有限公司,项目名称：南充医学科学产业园,送货车型13米,装货前联系收货人核实到场规格</v>
      </c>
      <c r="M649" s="82">
        <v>45709</v>
      </c>
      <c r="O649" s="15">
        <f ca="1" t="shared" si="16"/>
        <v>0</v>
      </c>
      <c r="P649" s="49">
        <f ca="1" t="shared" si="17"/>
        <v>144</v>
      </c>
      <c r="Q649" s="15" t="str">
        <f>VLOOKUP(B649,辅助信息!E:M,9,FALSE)</f>
        <v>ZTWM-CDGS-XS-2024-0248-五冶钢构-南充市医学院项目</v>
      </c>
    </row>
    <row r="650" s="15" customFormat="1" hidden="1" spans="2:17">
      <c r="B650" s="29" t="s">
        <v>99</v>
      </c>
      <c r="C650" s="57">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5"/>
      <c r="M650" s="82">
        <v>45709</v>
      </c>
      <c r="O650" s="15">
        <f ca="1" t="shared" si="16"/>
        <v>0</v>
      </c>
      <c r="P650" s="49">
        <f ca="1" t="shared" si="17"/>
        <v>144</v>
      </c>
      <c r="Q650" s="15" t="e">
        <f>VLOOKUP(B650,辅助信息!E:M,9,FALSE)</f>
        <v>#N/A</v>
      </c>
    </row>
    <row r="651" s="15" customFormat="1" hidden="1" spans="2:17">
      <c r="B651" s="29" t="s">
        <v>99</v>
      </c>
      <c r="C651" s="57">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5"/>
      <c r="M651" s="82">
        <v>45709</v>
      </c>
      <c r="O651" s="15">
        <f ca="1" t="shared" si="16"/>
        <v>0</v>
      </c>
      <c r="P651" s="49">
        <f ca="1" t="shared" si="17"/>
        <v>144</v>
      </c>
      <c r="Q651" s="15" t="e">
        <f>VLOOKUP(B651,辅助信息!E:M,9,FALSE)</f>
        <v>#N/A</v>
      </c>
    </row>
    <row r="652" s="15" customFormat="1" hidden="1" spans="2:17">
      <c r="B652" s="29" t="s">
        <v>99</v>
      </c>
      <c r="C652" s="57">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5"/>
      <c r="M652" s="82">
        <v>45709</v>
      </c>
      <c r="O652" s="15">
        <f ca="1" t="shared" si="16"/>
        <v>0</v>
      </c>
      <c r="P652" s="49">
        <f ca="1" t="shared" si="17"/>
        <v>144</v>
      </c>
      <c r="Q652" s="15" t="e">
        <f>VLOOKUP(B652,辅助信息!E:M,9,FALSE)</f>
        <v>#N/A</v>
      </c>
    </row>
    <row r="653" s="15" customFormat="1" hidden="1" spans="2:17">
      <c r="B653" s="29" t="s">
        <v>99</v>
      </c>
      <c r="C653" s="57">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5"/>
      <c r="M653" s="82">
        <v>45709</v>
      </c>
      <c r="O653" s="15">
        <f ca="1" t="shared" si="16"/>
        <v>0</v>
      </c>
      <c r="P653" s="49">
        <f ca="1" t="shared" si="17"/>
        <v>144</v>
      </c>
      <c r="Q653" s="15" t="e">
        <f>VLOOKUP(B653,辅助信息!E:M,9,FALSE)</f>
        <v>#N/A</v>
      </c>
    </row>
    <row r="654" s="15" customFormat="1" hidden="1" spans="2:17">
      <c r="B654" s="29" t="s">
        <v>99</v>
      </c>
      <c r="C654" s="57">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3"/>
      <c r="M654" s="82">
        <v>45709</v>
      </c>
      <c r="O654" s="15">
        <f ca="1" t="shared" si="16"/>
        <v>0</v>
      </c>
      <c r="P654" s="49">
        <f ca="1" t="shared" si="17"/>
        <v>144</v>
      </c>
      <c r="Q654" s="15" t="e">
        <f>VLOOKUP(B654,辅助信息!E:M,9,FALSE)</f>
        <v>#N/A</v>
      </c>
    </row>
    <row r="655" s="15" customFormat="1" hidden="1" spans="2:17">
      <c r="B655" s="29" t="s">
        <v>31</v>
      </c>
      <c r="C655" s="57">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2">
        <v>45708</v>
      </c>
      <c r="O655" s="15">
        <f ca="1" t="shared" si="16"/>
        <v>0</v>
      </c>
      <c r="P655" s="49">
        <f ca="1" t="shared" si="17"/>
        <v>145</v>
      </c>
      <c r="Q655" s="15" t="str">
        <f>VLOOKUP(B655,辅助信息!E:M,9,FALSE)</f>
        <v>ZTWM-CDGS-XS-2024-0179-四川商投-射洪城乡一体化建设项目</v>
      </c>
    </row>
    <row r="656" s="15" customFormat="1" hidden="1" spans="2:17">
      <c r="B656" s="29" t="s">
        <v>31</v>
      </c>
      <c r="C656" s="57">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3"/>
      <c r="M656" s="82">
        <v>45708</v>
      </c>
      <c r="O656" s="15">
        <f ca="1" t="shared" si="16"/>
        <v>0</v>
      </c>
      <c r="P656" s="49">
        <f ca="1" t="shared" si="17"/>
        <v>145</v>
      </c>
      <c r="Q656" s="15" t="str">
        <f>VLOOKUP(B656,辅助信息!E:M,9,FALSE)</f>
        <v>ZTWM-CDGS-XS-2024-0179-四川商投-射洪城乡一体化建设项目</v>
      </c>
    </row>
    <row r="657" s="15" customFormat="1" ht="36" hidden="1" customHeight="1" spans="1:17">
      <c r="A657" s="49" t="s">
        <v>103</v>
      </c>
      <c r="B657" s="29" t="s">
        <v>81</v>
      </c>
      <c r="C657" s="57">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78">
        <v>45711</v>
      </c>
      <c r="N657" s="49"/>
      <c r="O657" s="15">
        <f ca="1" t="shared" si="16"/>
        <v>0</v>
      </c>
      <c r="P657" s="49">
        <f ca="1" t="shared" si="17"/>
        <v>142</v>
      </c>
      <c r="Q657" s="15" t="str">
        <f>VLOOKUP(B657,辅助信息!E:M,9,FALSE)</f>
        <v>ZTWM-CDGS-XS-2024-0030-华西集采-简州大道</v>
      </c>
    </row>
    <row r="658" s="15" customFormat="1" ht="36" hidden="1" customHeight="1" spans="2:17">
      <c r="B658" s="29" t="s">
        <v>69</v>
      </c>
      <c r="C658" s="57">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2">
        <v>45704</v>
      </c>
      <c r="O658" s="15">
        <f ca="1" t="shared" si="16"/>
        <v>0</v>
      </c>
      <c r="P658" s="49">
        <f ca="1" t="shared" si="17"/>
        <v>149</v>
      </c>
      <c r="Q658" s="15" t="str">
        <f>VLOOKUP(B658,辅助信息!E:M,9,FALSE)</f>
        <v>ZTWM-CDGS-XS-2024-0134-商投建工达州中医药科技成果示范园项目</v>
      </c>
    </row>
    <row r="659" s="15" customFormat="1" hidden="1" spans="2:17">
      <c r="B659" s="29" t="s">
        <v>84</v>
      </c>
      <c r="C659" s="57">
        <v>45710</v>
      </c>
      <c r="D659" s="29" t="str">
        <f>VLOOKUP(B659,辅助信息!E:K,7,FALSE)</f>
        <v>JWDDCD2024102400111</v>
      </c>
      <c r="E659" s="29" t="str">
        <f>VLOOKUP(F659,辅助信息!A:B,2,FALSE)</f>
        <v>螺纹钢</v>
      </c>
      <c r="F659" s="29" t="s">
        <v>27</v>
      </c>
      <c r="G659" s="29">
        <v>20</v>
      </c>
      <c r="H659" s="29">
        <f>_xlfn._xlws.FILTER('[1]2025年已发货'!$E:$E,'[1]2025年已发货'!$F:$F&amp;'[1]2025年已发货'!$C:$C&amp;'[1]2025年已发货'!$G:$G&amp;'[1]2025年已发货'!$H:$H=C659&amp;F659&amp;I659&amp;J659,"未发货")</f>
        <v>11</v>
      </c>
      <c r="I659" s="29" t="str">
        <f>VLOOKUP(B659,辅助信息!E:I,3,FALSE)</f>
        <v>（五冶达州国道542项目-一工区路基一工段）四川省达州市达川区石梯火车站盖板加工点</v>
      </c>
      <c r="J659" s="29" t="str">
        <f>VLOOKUP(B659,辅助信息!E:I,4,FALSE)</f>
        <v>郑松</v>
      </c>
      <c r="K659" s="29">
        <f>VLOOKUP(J659,辅助信息!H:I,2,FALSE)</f>
        <v>13527304849</v>
      </c>
      <c r="L659" s="32" t="str">
        <f>VLOOKUP(B659,辅助信息!E:J,6,FALSE)</f>
        <v>五冶建设送货单,送货车型13米,装货前联系收货人核实到场规格,没提前告知进场规格现场不给予接收</v>
      </c>
      <c r="M659" s="82">
        <v>45705</v>
      </c>
      <c r="O659" s="15">
        <f ca="1" t="shared" si="16"/>
        <v>0</v>
      </c>
      <c r="P659" s="49">
        <f ca="1" t="shared" si="17"/>
        <v>148</v>
      </c>
      <c r="Q659" s="15" t="str">
        <f>VLOOKUP(B659,辅助信息!E:M,9,FALSE)</f>
        <v>ZTWM-CDGS-XS-2024-0181-五冶天府-国道542项目（二批次）</v>
      </c>
    </row>
    <row r="660" s="15" customFormat="1" hidden="1" spans="2:17">
      <c r="B660" s="29" t="s">
        <v>84</v>
      </c>
      <c r="C660" s="57">
        <v>45710</v>
      </c>
      <c r="D660" s="29" t="str">
        <f>VLOOKUP(B660,辅助信息!E:K,7,FALSE)</f>
        <v>JWDDCD2024102400111</v>
      </c>
      <c r="E660" s="29" t="str">
        <f>VLOOKUP(F660,辅助信息!A:B,2,FALSE)</f>
        <v>螺纹钢</v>
      </c>
      <c r="F660" s="29" t="s">
        <v>33</v>
      </c>
      <c r="G660" s="29">
        <v>8</v>
      </c>
      <c r="H660" s="29">
        <f>_xlfn._xlws.FILTER('[1]2025年已发货'!$E:$E,'[1]2025年已发货'!$F:$F&amp;'[1]2025年已发货'!$C:$C&amp;'[1]2025年已发货'!$G:$G&amp;'[1]2025年已发货'!$H:$H=C660&amp;F660&amp;I660&amp;J660,"未发货")</f>
        <v>8</v>
      </c>
      <c r="I660" s="29" t="str">
        <f>VLOOKUP(B660,辅助信息!E:I,3,FALSE)</f>
        <v>（五冶达州国道542项目-一工区路基一工段）四川省达州市达川区石梯火车站盖板加工点</v>
      </c>
      <c r="J660" s="29" t="str">
        <f>VLOOKUP(B660,辅助信息!E:I,4,FALSE)</f>
        <v>郑松</v>
      </c>
      <c r="K660" s="29">
        <f>VLOOKUP(J660,辅助信息!H:I,2,FALSE)</f>
        <v>13527304849</v>
      </c>
      <c r="L660" s="65"/>
      <c r="M660" s="82">
        <v>45705</v>
      </c>
      <c r="O660" s="15">
        <f ca="1" t="shared" si="16"/>
        <v>0</v>
      </c>
      <c r="P660" s="49">
        <f ca="1" t="shared" si="17"/>
        <v>148</v>
      </c>
      <c r="Q660" s="15" t="str">
        <f>VLOOKUP(B660,辅助信息!E:M,9,FALSE)</f>
        <v>ZTWM-CDGS-XS-2024-0181-五冶天府-国道542项目（二批次）</v>
      </c>
    </row>
    <row r="661" s="15" customFormat="1" hidden="1" spans="2:17">
      <c r="B661" s="29" t="s">
        <v>84</v>
      </c>
      <c r="C661" s="57">
        <v>45710</v>
      </c>
      <c r="D661" s="29" t="str">
        <f>VLOOKUP(B661,辅助信息!E:K,7,FALSE)</f>
        <v>JWDDCD2024102400111</v>
      </c>
      <c r="E661" s="29" t="str">
        <f>VLOOKUP(F661,辅助信息!A:B,2,FALSE)</f>
        <v>螺纹钢</v>
      </c>
      <c r="F661" s="29" t="s">
        <v>18</v>
      </c>
      <c r="G661" s="29">
        <v>12</v>
      </c>
      <c r="H661" s="29">
        <f>_xlfn._xlws.FILTER('[1]2025年已发货'!$E:$E,'[1]2025年已发货'!$F:$F&amp;'[1]2025年已发货'!$C:$C&amp;'[1]2025年已发货'!$G:$G&amp;'[1]2025年已发货'!$H:$H=C661&amp;F661&amp;I661&amp;J661,"未发货")</f>
        <v>11</v>
      </c>
      <c r="I661" s="29" t="str">
        <f>VLOOKUP(B661,辅助信息!E:I,3,FALSE)</f>
        <v>（五冶达州国道542项目-一工区路基一工段）四川省达州市达川区石梯火车站盖板加工点</v>
      </c>
      <c r="J661" s="29" t="str">
        <f>VLOOKUP(B661,辅助信息!E:I,4,FALSE)</f>
        <v>郑松</v>
      </c>
      <c r="K661" s="29">
        <f>VLOOKUP(J661,辅助信息!H:I,2,FALSE)</f>
        <v>13527304849</v>
      </c>
      <c r="L661" s="65"/>
      <c r="M661" s="82">
        <v>45705</v>
      </c>
      <c r="O661" s="15">
        <f ca="1" t="shared" si="16"/>
        <v>0</v>
      </c>
      <c r="P661" s="49">
        <f ca="1" t="shared" si="17"/>
        <v>148</v>
      </c>
      <c r="Q661" s="15" t="str">
        <f>VLOOKUP(B661,辅助信息!E:M,9,FALSE)</f>
        <v>ZTWM-CDGS-XS-2024-0181-五冶天府-国道542项目（二批次）</v>
      </c>
    </row>
    <row r="662" s="15" customFormat="1" hidden="1" spans="2:17">
      <c r="B662" s="29" t="s">
        <v>84</v>
      </c>
      <c r="C662" s="57">
        <v>45710</v>
      </c>
      <c r="D662" s="29" t="str">
        <f>VLOOKUP(B662,辅助信息!E:K,7,FALSE)</f>
        <v>JWDDCD2024102400111</v>
      </c>
      <c r="E662" s="29" t="str">
        <f>VLOOKUP(F662,辅助信息!A:B,2,FALSE)</f>
        <v>高线</v>
      </c>
      <c r="F662" s="29" t="s">
        <v>51</v>
      </c>
      <c r="G662" s="29">
        <v>5</v>
      </c>
      <c r="H662" s="29">
        <f>_xlfn._xlws.FILTER('[1]2025年已发货'!$E:$E,'[1]2025年已发货'!$F:$F&amp;'[1]2025年已发货'!$C:$C&amp;'[1]2025年已发货'!$G:$G&amp;'[1]2025年已发货'!$H:$H=C662&amp;F662&amp;I662&amp;J662,"未发货")</f>
        <v>4</v>
      </c>
      <c r="I662" s="29" t="str">
        <f>VLOOKUP(B662,辅助信息!E:I,3,FALSE)</f>
        <v>（五冶达州国道542项目-一工区路基一工段）四川省达州市达川区石梯火车站盖板加工点</v>
      </c>
      <c r="J662" s="29" t="str">
        <f>VLOOKUP(B662,辅助信息!E:I,4,FALSE)</f>
        <v>郑松</v>
      </c>
      <c r="K662" s="29">
        <f>VLOOKUP(J662,辅助信息!H:I,2,FALSE)</f>
        <v>13527304849</v>
      </c>
      <c r="L662" s="63"/>
      <c r="M662" s="82">
        <v>45705</v>
      </c>
      <c r="O662" s="15">
        <f ca="1" t="shared" si="16"/>
        <v>0</v>
      </c>
      <c r="P662" s="49">
        <f ca="1" t="shared" si="17"/>
        <v>148</v>
      </c>
      <c r="Q662" s="15" t="str">
        <f>VLOOKUP(B662,辅助信息!E:M,9,FALSE)</f>
        <v>ZTWM-CDGS-XS-2024-0181-五冶天府-国道542项目（二批次）</v>
      </c>
    </row>
    <row r="663" s="15" customFormat="1" hidden="1" spans="2:17">
      <c r="B663" s="29" t="s">
        <v>74</v>
      </c>
      <c r="C663" s="57">
        <v>45710</v>
      </c>
      <c r="D663" s="29" t="str">
        <f>VLOOKUP(B663,辅助信息!E:K,7,FALSE)</f>
        <v>JWDDCD2024102400111</v>
      </c>
      <c r="E663" s="29" t="str">
        <f>VLOOKUP(F663,辅助信息!A:B,2,FALSE)</f>
        <v>螺纹钢</v>
      </c>
      <c r="F663" s="29" t="s">
        <v>19</v>
      </c>
      <c r="G663" s="29">
        <v>12</v>
      </c>
      <c r="H663" s="29">
        <f>_xlfn._xlws.FILTER('[1]2025年已发货'!$E:$E,'[1]2025年已发货'!$F:$F&amp;'[1]2025年已发货'!$C:$C&amp;'[1]2025年已发货'!$G:$G&amp;'[1]2025年已发货'!$H:$H=C663&amp;F663&amp;I663&amp;J663,"未发货")</f>
        <v>12</v>
      </c>
      <c r="I663" s="29" t="str">
        <f>VLOOKUP(B663,辅助信息!E:I,3,FALSE)</f>
        <v>（五冶达州国道542项目-桥梁4标）四川省达州市达川区大堰镇双井村</v>
      </c>
      <c r="J663" s="29" t="str">
        <f>VLOOKUP(B663,辅助信息!E:I,4,FALSE)</f>
        <v>吴志强</v>
      </c>
      <c r="K663" s="29">
        <f>VLOOKUP(J663,辅助信息!H:I,2,FALSE)</f>
        <v>18820030907</v>
      </c>
      <c r="L663" s="32" t="str">
        <f>VLOOKUP(B663,辅助信息!E:J,6,FALSE)</f>
        <v>五冶建设送货单,送货车型13米,装货前联系收货人核实到场规格,没提前告知进场规格现场不给予接收</v>
      </c>
      <c r="M663" s="82">
        <v>45711</v>
      </c>
      <c r="O663" s="15">
        <f ca="1" t="shared" si="16"/>
        <v>0</v>
      </c>
      <c r="P663" s="49">
        <f ca="1" t="shared" si="17"/>
        <v>142</v>
      </c>
      <c r="Q663" s="15" t="str">
        <f>VLOOKUP(B663,辅助信息!E:M,9,FALSE)</f>
        <v>ZTWM-CDGS-XS-2024-0181-五冶天府-国道542项目（二批次）</v>
      </c>
    </row>
    <row r="664" s="15" customFormat="1" hidden="1" spans="2:17">
      <c r="B664" s="29" t="s">
        <v>74</v>
      </c>
      <c r="C664" s="57">
        <v>45710</v>
      </c>
      <c r="D664" s="29" t="str">
        <f>VLOOKUP(B664,辅助信息!E:K,7,FALSE)</f>
        <v>JWDDCD2024102400111</v>
      </c>
      <c r="E664" s="29" t="str">
        <f>VLOOKUP(F664,辅助信息!A:B,2,FALSE)</f>
        <v>螺纹钢</v>
      </c>
      <c r="F664" s="29" t="s">
        <v>33</v>
      </c>
      <c r="G664" s="29">
        <v>12</v>
      </c>
      <c r="H664" s="29">
        <f>_xlfn._xlws.FILTER('[1]2025年已发货'!$E:$E,'[1]2025年已发货'!$F:$F&amp;'[1]2025年已发货'!$C:$C&amp;'[1]2025年已发货'!$G:$G&amp;'[1]2025年已发货'!$H:$H=C664&amp;F664&amp;I664&amp;J664,"未发货")</f>
        <v>12</v>
      </c>
      <c r="I664" s="29" t="str">
        <f>VLOOKUP(B664,辅助信息!E:I,3,FALSE)</f>
        <v>（五冶达州国道542项目-桥梁4标）四川省达州市达川区大堰镇双井村</v>
      </c>
      <c r="J664" s="29" t="str">
        <f>VLOOKUP(B664,辅助信息!E:I,4,FALSE)</f>
        <v>吴志强</v>
      </c>
      <c r="K664" s="29">
        <f>VLOOKUP(J664,辅助信息!H:I,2,FALSE)</f>
        <v>18820030907</v>
      </c>
      <c r="L664" s="65"/>
      <c r="M664" s="82">
        <v>45711</v>
      </c>
      <c r="O664" s="15">
        <f ca="1" t="shared" si="16"/>
        <v>0</v>
      </c>
      <c r="P664" s="49">
        <f ca="1" t="shared" si="17"/>
        <v>142</v>
      </c>
      <c r="Q664" s="15" t="str">
        <f>VLOOKUP(B664,辅助信息!E:M,9,FALSE)</f>
        <v>ZTWM-CDGS-XS-2024-0181-五冶天府-国道542项目（二批次）</v>
      </c>
    </row>
    <row r="665" s="15" customFormat="1" hidden="1" spans="2:17">
      <c r="B665" s="29" t="s">
        <v>74</v>
      </c>
      <c r="C665" s="57">
        <v>45710</v>
      </c>
      <c r="D665" s="29" t="str">
        <f>VLOOKUP(B665,辅助信息!E:K,7,FALSE)</f>
        <v>JWDDCD2024102400111</v>
      </c>
      <c r="E665" s="29" t="str">
        <f>VLOOKUP(F665,辅助信息!A:B,2,FALSE)</f>
        <v>螺纹钢</v>
      </c>
      <c r="F665" s="29" t="s">
        <v>28</v>
      </c>
      <c r="G665" s="29">
        <v>12</v>
      </c>
      <c r="H665" s="29">
        <f>_xlfn._xlws.FILTER('[1]2025年已发货'!$E:$E,'[1]2025年已发货'!$F:$F&amp;'[1]2025年已发货'!$C:$C&amp;'[1]2025年已发货'!$G:$G&amp;'[1]2025年已发货'!$H:$H=C665&amp;F665&amp;I665&amp;J665,"未发货")</f>
        <v>12</v>
      </c>
      <c r="I665" s="29" t="str">
        <f>VLOOKUP(B665,辅助信息!E:I,3,FALSE)</f>
        <v>（五冶达州国道542项目-桥梁4标）四川省达州市达川区大堰镇双井村</v>
      </c>
      <c r="J665" s="29" t="str">
        <f>VLOOKUP(B665,辅助信息!E:I,4,FALSE)</f>
        <v>吴志强</v>
      </c>
      <c r="K665" s="29">
        <f>VLOOKUP(J665,辅助信息!H:I,2,FALSE)</f>
        <v>18820030907</v>
      </c>
      <c r="L665" s="65"/>
      <c r="M665" s="82">
        <v>45711</v>
      </c>
      <c r="O665" s="15">
        <f ca="1" t="shared" si="16"/>
        <v>0</v>
      </c>
      <c r="P665" s="49">
        <f ca="1" t="shared" si="17"/>
        <v>142</v>
      </c>
      <c r="Q665" s="15" t="str">
        <f>VLOOKUP(B665,辅助信息!E:M,9,FALSE)</f>
        <v>ZTWM-CDGS-XS-2024-0181-五冶天府-国道542项目（二批次）</v>
      </c>
    </row>
    <row r="666" s="15" customFormat="1" hidden="1" spans="2:17">
      <c r="B666" s="29" t="s">
        <v>74</v>
      </c>
      <c r="C666" s="57">
        <v>45710</v>
      </c>
      <c r="D666" s="29" t="str">
        <f>VLOOKUP(B666,辅助信息!E:K,7,FALSE)</f>
        <v>JWDDCD2024102400111</v>
      </c>
      <c r="E666" s="29" t="str">
        <f>VLOOKUP(F666,辅助信息!A:B,2,FALSE)</f>
        <v>螺纹钢</v>
      </c>
      <c r="F666" s="29" t="s">
        <v>18</v>
      </c>
      <c r="G666" s="29">
        <v>3</v>
      </c>
      <c r="H666" s="29">
        <f>_xlfn._xlws.FILTER('[1]2025年已发货'!$E:$E,'[1]2025年已发货'!$F:$F&amp;'[1]2025年已发货'!$C:$C&amp;'[1]2025年已发货'!$G:$G&amp;'[1]2025年已发货'!$H:$H=C666&amp;F666&amp;I666&amp;J666,"未发货")</f>
        <v>3</v>
      </c>
      <c r="I666" s="29" t="str">
        <f>VLOOKUP(B666,辅助信息!E:I,3,FALSE)</f>
        <v>（五冶达州国道542项目-桥梁4标）四川省达州市达川区大堰镇双井村</v>
      </c>
      <c r="J666" s="29" t="str">
        <f>VLOOKUP(B666,辅助信息!E:I,4,FALSE)</f>
        <v>吴志强</v>
      </c>
      <c r="K666" s="29">
        <f>VLOOKUP(J666,辅助信息!H:I,2,FALSE)</f>
        <v>18820030907</v>
      </c>
      <c r="L666" s="63"/>
      <c r="M666" s="82">
        <v>45711</v>
      </c>
      <c r="O666" s="15">
        <f ca="1" t="shared" si="16"/>
        <v>0</v>
      </c>
      <c r="P666" s="49">
        <f ca="1" t="shared" si="17"/>
        <v>142</v>
      </c>
      <c r="Q666" s="15" t="str">
        <f>VLOOKUP(B666,辅助信息!E:M,9,FALSE)</f>
        <v>ZTWM-CDGS-XS-2024-0181-五冶天府-国道542项目（二批次）</v>
      </c>
    </row>
    <row r="667" s="15" customFormat="1" hidden="1" spans="1:17">
      <c r="A667" s="15" t="s">
        <v>97</v>
      </c>
      <c r="B667" s="29" t="s">
        <v>98</v>
      </c>
      <c r="C667" s="57">
        <v>45710</v>
      </c>
      <c r="D667" s="29" t="str">
        <f>VLOOKUP(B667,辅助信息!E:K,7,FALSE)</f>
        <v>JWDDCD2025051000019</v>
      </c>
      <c r="E667" s="29" t="str">
        <f>VLOOKUP(F667,辅助信息!A:B,2,FALSE)</f>
        <v>高线</v>
      </c>
      <c r="F667" s="29" t="s">
        <v>51</v>
      </c>
      <c r="G667" s="29">
        <v>10</v>
      </c>
      <c r="H667" s="29" t="str">
        <f>_xlfn._xlws.FILTER('[1]2025年已发货'!$E:$E,'[1]2025年已发货'!$F:$F&amp;'[1]2025年已发货'!$C:$C&amp;'[1]2025年已发货'!$G:$G&amp;'[1]2025年已发货'!$H:$H=C667&amp;F667&amp;I667&amp;J667,"未发货")</f>
        <v>未发货</v>
      </c>
      <c r="I667" s="29" t="str">
        <f>VLOOKUP(B667,辅助信息!E:I,3,FALSE)</f>
        <v>(五冶钢构医学科学产业园建设项目房建一部-一标（2-6）)四川省南充市顺庆区搬罾街道学府大道二段</v>
      </c>
      <c r="J667" s="29" t="str">
        <f>VLOOKUP(B667,辅助信息!E:I,4,FALSE)</f>
        <v>胡泽宇</v>
      </c>
      <c r="K667" s="29">
        <f>VLOOKUP(J667,辅助信息!H:I,2,FALSE)</f>
        <v>18141337338</v>
      </c>
      <c r="L667" s="32" t="str">
        <f>VLOOKUP(B667,辅助信息!E:J,6,FALSE)</f>
        <v>送货单：送货单位：南充思临新材料科技有限公司,收货单位：五冶集团川北(南充)建设有限公司,项目名称：南充医学科学产业园,送货车型13米,装货前联系收货人核实到场规格</v>
      </c>
      <c r="M667" s="82">
        <v>45709</v>
      </c>
      <c r="O667" s="15">
        <f ca="1" t="shared" si="16"/>
        <v>0</v>
      </c>
      <c r="P667" s="49">
        <f ca="1" t="shared" si="17"/>
        <v>144</v>
      </c>
      <c r="Q667" s="15" t="str">
        <f>VLOOKUP(B667,辅助信息!E:M,9,FALSE)</f>
        <v>ZTWM-CDGS-XS-2024-0248-五冶钢构-南充市医学院项目</v>
      </c>
    </row>
    <row r="668" s="15" customFormat="1" hidden="1" spans="2:17">
      <c r="B668" s="29" t="s">
        <v>99</v>
      </c>
      <c r="C668" s="57">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5"/>
      <c r="M668" s="82">
        <v>45709</v>
      </c>
      <c r="O668" s="15">
        <f ca="1" t="shared" si="16"/>
        <v>0</v>
      </c>
      <c r="P668" s="49">
        <f ca="1" t="shared" si="17"/>
        <v>144</v>
      </c>
      <c r="Q668" s="15" t="e">
        <f>VLOOKUP(B668,辅助信息!E:M,9,FALSE)</f>
        <v>#N/A</v>
      </c>
    </row>
    <row r="669" s="15" customFormat="1" hidden="1" spans="2:17">
      <c r="B669" s="29" t="s">
        <v>99</v>
      </c>
      <c r="C669" s="57">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5"/>
      <c r="M669" s="82">
        <v>45709</v>
      </c>
      <c r="O669" s="15">
        <f ca="1" t="shared" si="16"/>
        <v>0</v>
      </c>
      <c r="P669" s="49">
        <f ca="1" t="shared" si="17"/>
        <v>144</v>
      </c>
      <c r="Q669" s="15" t="e">
        <f>VLOOKUP(B669,辅助信息!E:M,9,FALSE)</f>
        <v>#N/A</v>
      </c>
    </row>
    <row r="670" s="15" customFormat="1" hidden="1" spans="2:17">
      <c r="B670" s="29" t="s">
        <v>99</v>
      </c>
      <c r="C670" s="57">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5"/>
      <c r="M670" s="82">
        <v>45709</v>
      </c>
      <c r="O670" s="15">
        <f ca="1" t="shared" si="16"/>
        <v>0</v>
      </c>
      <c r="P670" s="49">
        <f ca="1" t="shared" si="17"/>
        <v>144</v>
      </c>
      <c r="Q670" s="15" t="e">
        <f>VLOOKUP(B670,辅助信息!E:M,9,FALSE)</f>
        <v>#N/A</v>
      </c>
    </row>
    <row r="671" s="15" customFormat="1" hidden="1" spans="2:17">
      <c r="B671" s="29" t="s">
        <v>99</v>
      </c>
      <c r="C671" s="57">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5"/>
      <c r="M671" s="82">
        <v>45709</v>
      </c>
      <c r="O671" s="15">
        <f ca="1" t="shared" si="16"/>
        <v>0</v>
      </c>
      <c r="P671" s="49">
        <f ca="1" t="shared" si="17"/>
        <v>144</v>
      </c>
      <c r="Q671" s="15" t="e">
        <f>VLOOKUP(B671,辅助信息!E:M,9,FALSE)</f>
        <v>#N/A</v>
      </c>
    </row>
    <row r="672" s="15" customFormat="1" hidden="1" spans="2:17">
      <c r="B672" s="29" t="s">
        <v>99</v>
      </c>
      <c r="C672" s="57">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3"/>
      <c r="M672" s="82">
        <v>45709</v>
      </c>
      <c r="O672" s="15">
        <f ca="1" t="shared" si="16"/>
        <v>0</v>
      </c>
      <c r="P672" s="49">
        <f ca="1" t="shared" si="17"/>
        <v>144</v>
      </c>
      <c r="Q672" s="15" t="e">
        <f>VLOOKUP(B672,辅助信息!E:M,9,FALSE)</f>
        <v>#N/A</v>
      </c>
    </row>
    <row r="673" s="15" customFormat="1" hidden="1" spans="2:17">
      <c r="B673" s="29" t="s">
        <v>31</v>
      </c>
      <c r="C673" s="57">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2">
        <v>45708</v>
      </c>
      <c r="O673" s="15">
        <f ca="1" t="shared" si="16"/>
        <v>0</v>
      </c>
      <c r="P673" s="49">
        <f ca="1" t="shared" si="17"/>
        <v>145</v>
      </c>
      <c r="Q673" s="15" t="str">
        <f>VLOOKUP(B673,辅助信息!E:M,9,FALSE)</f>
        <v>ZTWM-CDGS-XS-2024-0179-四川商投-射洪城乡一体化建设项目</v>
      </c>
    </row>
    <row r="674" s="15" customFormat="1" hidden="1" spans="2:17">
      <c r="B674" s="29" t="s">
        <v>31</v>
      </c>
      <c r="C674" s="57">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3"/>
      <c r="M674" s="82">
        <v>45708</v>
      </c>
      <c r="O674" s="15">
        <f ca="1" t="shared" si="16"/>
        <v>0</v>
      </c>
      <c r="P674" s="49">
        <f ca="1" t="shared" si="17"/>
        <v>145</v>
      </c>
      <c r="Q674" s="15" t="str">
        <f>VLOOKUP(B674,辅助信息!E:M,9,FALSE)</f>
        <v>ZTWM-CDGS-XS-2024-0179-四川商投-射洪城乡一体化建设项目</v>
      </c>
    </row>
    <row r="675" hidden="1" spans="2:18">
      <c r="B675" s="29" t="s">
        <v>25</v>
      </c>
      <c r="C675" s="57">
        <v>45711</v>
      </c>
      <c r="D675" s="29" t="str">
        <f>VLOOKUP(B675,辅助信息!E:K,7,FALSE)</f>
        <v>JWDDCD2024102400111</v>
      </c>
      <c r="E675" s="29" t="str">
        <f>VLOOKUP(F675,辅助信息!A:B,2,FALSE)</f>
        <v>螺纹钢</v>
      </c>
      <c r="F675" s="29" t="s">
        <v>27</v>
      </c>
      <c r="G675" s="25">
        <v>22</v>
      </c>
      <c r="H675" s="29">
        <f>_xlfn._xlws.FILTER('[1]2025年已发货'!$E:$E,'[1]2025年已发货'!$F:$F&amp;'[1]2025年已发货'!$C:$C&amp;'[1]2025年已发货'!$G:$G&amp;'[1]2025年已发货'!$H:$H=C675&amp;F675&amp;I675&amp;J675,"未发货")</f>
        <v>21</v>
      </c>
      <c r="I675" s="29" t="str">
        <f>VLOOKUP(B675,辅助信息!E:I,3,FALSE)</f>
        <v>（五冶达州国道542项目-二工区路基五工段）四川省达州市达川区赵固镇黄家坡</v>
      </c>
      <c r="J675" s="29" t="str">
        <f>VLOOKUP(B675,辅助信息!E:I,4,FALSE)</f>
        <v>潘远林</v>
      </c>
      <c r="K675" s="29">
        <f>VLOOKUP(J675,辅助信息!H:I,2,FALSE)</f>
        <v>18281865966</v>
      </c>
      <c r="L675" s="32" t="str">
        <f>VLOOKUP(B675,辅助信息!E:J,6,FALSE)</f>
        <v>五冶建设送货单,4份材质书,送货车型9.6米,（运输车辆不能走从赵固到工地上这条路,村民群体堵路只能走9号便道）,装货前联系收货人核实到场规格,没提前告知进场规格现场不给予接收</v>
      </c>
      <c r="M675" s="82">
        <v>45712</v>
      </c>
      <c r="N675" s="45"/>
      <c r="O675" s="15">
        <f ca="1" t="shared" si="16"/>
        <v>0</v>
      </c>
      <c r="P675" s="49">
        <f ca="1" t="shared" si="17"/>
        <v>141</v>
      </c>
      <c r="Q675" s="15" t="str">
        <f>VLOOKUP(B675,辅助信息!E:M,9,FALSE)</f>
        <v>ZTWM-CDGS-XS-2024-0181-五冶天府-国道542项目（二批次）</v>
      </c>
      <c r="R675" s="15"/>
    </row>
    <row r="676" hidden="1" spans="2:18">
      <c r="B676" s="29" t="s">
        <v>25</v>
      </c>
      <c r="C676" s="57">
        <v>45711</v>
      </c>
      <c r="D676" s="29" t="str">
        <f>VLOOKUP(B676,辅助信息!E:K,7,FALSE)</f>
        <v>JWDDCD2024102400111</v>
      </c>
      <c r="E676" s="29" t="str">
        <f>VLOOKUP(F676,辅助信息!A:B,2,FALSE)</f>
        <v>螺纹钢</v>
      </c>
      <c r="F676" s="29" t="s">
        <v>19</v>
      </c>
      <c r="G676" s="25">
        <v>10</v>
      </c>
      <c r="H676" s="29">
        <f>_xlfn._xlws.FILTER('[1]2025年已发货'!$E:$E,'[1]2025年已发货'!$F:$F&amp;'[1]2025年已发货'!$C:$C&amp;'[1]2025年已发货'!$G:$G&amp;'[1]2025年已发货'!$H:$H=C676&amp;F676&amp;I676&amp;J676,"未发货")</f>
        <v>9</v>
      </c>
      <c r="I676" s="29" t="str">
        <f>VLOOKUP(B676,辅助信息!E:I,3,FALSE)</f>
        <v>（五冶达州国道542项目-二工区路基五工段）四川省达州市达川区赵固镇黄家坡</v>
      </c>
      <c r="J676" s="29" t="str">
        <f>VLOOKUP(B676,辅助信息!E:I,4,FALSE)</f>
        <v>潘远林</v>
      </c>
      <c r="K676" s="29">
        <f>VLOOKUP(J676,辅助信息!H:I,2,FALSE)</f>
        <v>18281865966</v>
      </c>
      <c r="L676" s="65"/>
      <c r="M676" s="82">
        <v>45712</v>
      </c>
      <c r="N676" s="45"/>
      <c r="O676" s="15">
        <f ca="1" t="shared" si="16"/>
        <v>0</v>
      </c>
      <c r="P676" s="49">
        <f ca="1" t="shared" si="17"/>
        <v>141</v>
      </c>
      <c r="Q676" s="15" t="str">
        <f>VLOOKUP(B676,辅助信息!E:M,9,FALSE)</f>
        <v>ZTWM-CDGS-XS-2024-0181-五冶天府-国道542项目（二批次）</v>
      </c>
      <c r="R676" s="15"/>
    </row>
    <row r="677" hidden="1" spans="2:18">
      <c r="B677" s="29" t="s">
        <v>25</v>
      </c>
      <c r="C677" s="57">
        <v>45711</v>
      </c>
      <c r="D677" s="29" t="str">
        <f>VLOOKUP(B677,辅助信息!E:K,7,FALSE)</f>
        <v>JWDDCD2024102400111</v>
      </c>
      <c r="E677" s="29" t="str">
        <f>VLOOKUP(F677,辅助信息!A:B,2,FALSE)</f>
        <v>螺纹钢</v>
      </c>
      <c r="F677" s="29" t="s">
        <v>32</v>
      </c>
      <c r="G677" s="25">
        <v>50</v>
      </c>
      <c r="H677" s="29">
        <f>_xlfn._xlws.FILTER('[1]2025年已发货'!$E:$E,'[1]2025年已发货'!$F:$F&amp;'[1]2025年已发货'!$C:$C&amp;'[1]2025年已发货'!$G:$G&amp;'[1]2025年已发货'!$H:$H=C677&amp;F677&amp;I677&amp;J677,"未发货")</f>
        <v>48</v>
      </c>
      <c r="I677" s="29" t="str">
        <f>VLOOKUP(B677,辅助信息!E:I,3,FALSE)</f>
        <v>（五冶达州国道542项目-二工区路基五工段）四川省达州市达川区赵固镇黄家坡</v>
      </c>
      <c r="J677" s="29" t="str">
        <f>VLOOKUP(B677,辅助信息!E:I,4,FALSE)</f>
        <v>潘远林</v>
      </c>
      <c r="K677" s="29">
        <f>VLOOKUP(J677,辅助信息!H:I,2,FALSE)</f>
        <v>18281865966</v>
      </c>
      <c r="L677" s="65"/>
      <c r="M677" s="82">
        <v>45712</v>
      </c>
      <c r="N677" s="45"/>
      <c r="O677" s="15">
        <f ca="1" t="shared" si="16"/>
        <v>0</v>
      </c>
      <c r="P677" s="49">
        <f ca="1" t="shared" si="17"/>
        <v>141</v>
      </c>
      <c r="Q677" s="15" t="str">
        <f>VLOOKUP(B677,辅助信息!E:M,9,FALSE)</f>
        <v>ZTWM-CDGS-XS-2024-0181-五冶天府-国道542项目（二批次）</v>
      </c>
      <c r="R677" s="15"/>
    </row>
    <row r="678" hidden="1" spans="2:18">
      <c r="B678" s="29" t="s">
        <v>25</v>
      </c>
      <c r="C678" s="57">
        <v>45711</v>
      </c>
      <c r="D678" s="29" t="str">
        <f>VLOOKUP(B678,辅助信息!E:K,7,FALSE)</f>
        <v>JWDDCD2024102400111</v>
      </c>
      <c r="E678" s="29" t="str">
        <f>VLOOKUP(F678,辅助信息!A:B,2,FALSE)</f>
        <v>螺纹钢</v>
      </c>
      <c r="F678" s="29" t="s">
        <v>30</v>
      </c>
      <c r="G678" s="25">
        <v>4</v>
      </c>
      <c r="H678" s="29">
        <f>_xlfn._xlws.FILTER('[1]2025年已发货'!$E:$E,'[1]2025年已发货'!$F:$F&amp;'[1]2025年已发货'!$C:$C&amp;'[1]2025年已发货'!$G:$G&amp;'[1]2025年已发货'!$H:$H=C678&amp;F678&amp;I678&amp;J678,"未发货")</f>
        <v>3</v>
      </c>
      <c r="I678" s="29" t="str">
        <f>VLOOKUP(B678,辅助信息!E:I,3,FALSE)</f>
        <v>（五冶达州国道542项目-二工区路基五工段）四川省达州市达川区赵固镇黄家坡</v>
      </c>
      <c r="J678" s="29" t="str">
        <f>VLOOKUP(B678,辅助信息!E:I,4,FALSE)</f>
        <v>潘远林</v>
      </c>
      <c r="K678" s="29">
        <f>VLOOKUP(J678,辅助信息!H:I,2,FALSE)</f>
        <v>18281865966</v>
      </c>
      <c r="L678" s="65"/>
      <c r="M678" s="82">
        <v>45712</v>
      </c>
      <c r="N678" s="45"/>
      <c r="O678" s="15">
        <f ca="1" t="shared" si="16"/>
        <v>0</v>
      </c>
      <c r="P678" s="49">
        <f ca="1" t="shared" si="17"/>
        <v>141</v>
      </c>
      <c r="Q678" s="15" t="str">
        <f>VLOOKUP(B678,辅助信息!E:M,9,FALSE)</f>
        <v>ZTWM-CDGS-XS-2024-0181-五冶天府-国道542项目（二批次）</v>
      </c>
      <c r="R678" s="15"/>
    </row>
    <row r="679" hidden="1" spans="2:18">
      <c r="B679" s="29" t="s">
        <v>25</v>
      </c>
      <c r="C679" s="57">
        <v>45711</v>
      </c>
      <c r="D679" s="29" t="str">
        <f>VLOOKUP(B679,辅助信息!E:K,7,FALSE)</f>
        <v>JWDDCD2024102400111</v>
      </c>
      <c r="E679" s="29" t="str">
        <f>VLOOKUP(F679,辅助信息!A:B,2,FALSE)</f>
        <v>螺纹钢</v>
      </c>
      <c r="F679" s="29" t="s">
        <v>65</v>
      </c>
      <c r="G679" s="25">
        <v>16</v>
      </c>
      <c r="H679" s="29" t="str">
        <f>_xlfn._xlws.FILTER('[1]2025年已发货'!$E:$E,'[1]2025年已发货'!$F:$F&amp;'[1]2025年已发货'!$C:$C&amp;'[1]2025年已发货'!$G:$G&amp;'[1]2025年已发货'!$H:$H=C679&amp;F679&amp;I679&amp;J679,"未发货")</f>
        <v>未发货</v>
      </c>
      <c r="I679" s="29" t="str">
        <f>VLOOKUP(B679,辅助信息!E:I,3,FALSE)</f>
        <v>（五冶达州国道542项目-二工区路基五工段）四川省达州市达川区赵固镇黄家坡</v>
      </c>
      <c r="J679" s="29" t="str">
        <f>VLOOKUP(B679,辅助信息!E:I,4,FALSE)</f>
        <v>潘远林</v>
      </c>
      <c r="K679" s="29">
        <f>VLOOKUP(J679,辅助信息!H:I,2,FALSE)</f>
        <v>18281865966</v>
      </c>
      <c r="L679" s="65"/>
      <c r="M679" s="82">
        <v>45712</v>
      </c>
      <c r="N679" s="45"/>
      <c r="O679" s="15">
        <f ca="1" t="shared" si="16"/>
        <v>0</v>
      </c>
      <c r="P679" s="49">
        <f ca="1" t="shared" si="17"/>
        <v>141</v>
      </c>
      <c r="Q679" s="15" t="str">
        <f>VLOOKUP(B679,辅助信息!E:M,9,FALSE)</f>
        <v>ZTWM-CDGS-XS-2024-0181-五冶天府-国道542项目（二批次）</v>
      </c>
      <c r="R679" s="15"/>
    </row>
    <row r="680" hidden="1" spans="2:18">
      <c r="B680" s="29" t="s">
        <v>25</v>
      </c>
      <c r="C680" s="57">
        <v>45711</v>
      </c>
      <c r="D680" s="29" t="str">
        <f>VLOOKUP(B680,辅助信息!E:K,7,FALSE)</f>
        <v>JWDDCD2024102400111</v>
      </c>
      <c r="E680" s="29" t="str">
        <f>VLOOKUP(F680,辅助信息!A:B,2,FALSE)</f>
        <v>螺纹钢</v>
      </c>
      <c r="F680" s="29" t="s">
        <v>52</v>
      </c>
      <c r="G680" s="25">
        <v>6</v>
      </c>
      <c r="H680" s="29" t="str">
        <f>_xlfn._xlws.FILTER('[1]2025年已发货'!$E:$E,'[1]2025年已发货'!$F:$F&amp;'[1]2025年已发货'!$C:$C&amp;'[1]2025年已发货'!$G:$G&amp;'[1]2025年已发货'!$H:$H=C680&amp;F680&amp;I680&amp;J680,"未发货")</f>
        <v>未发货</v>
      </c>
      <c r="I680" s="29" t="str">
        <f>VLOOKUP(B680,辅助信息!E:I,3,FALSE)</f>
        <v>（五冶达州国道542项目-二工区路基五工段）四川省达州市达川区赵固镇黄家坡</v>
      </c>
      <c r="J680" s="29" t="str">
        <f>VLOOKUP(B680,辅助信息!E:I,4,FALSE)</f>
        <v>潘远林</v>
      </c>
      <c r="K680" s="29">
        <f>VLOOKUP(J680,辅助信息!H:I,2,FALSE)</f>
        <v>18281865966</v>
      </c>
      <c r="L680" s="63"/>
      <c r="M680" s="82">
        <v>45712</v>
      </c>
      <c r="N680" s="45"/>
      <c r="O680" s="15">
        <f ca="1" t="shared" si="16"/>
        <v>0</v>
      </c>
      <c r="P680" s="49">
        <f ca="1" t="shared" si="17"/>
        <v>141</v>
      </c>
      <c r="Q680" s="15" t="str">
        <f>VLOOKUP(B680,辅助信息!E:M,9,FALSE)</f>
        <v>ZTWM-CDGS-XS-2024-0181-五冶天府-国道542项目（二批次）</v>
      </c>
      <c r="R680" s="15"/>
    </row>
    <row r="681" hidden="1" spans="2:18">
      <c r="B681" s="29" t="s">
        <v>74</v>
      </c>
      <c r="C681" s="57">
        <v>45711</v>
      </c>
      <c r="D681" s="29" t="str">
        <f>VLOOKUP(B681,辅助信息!E:K,7,FALSE)</f>
        <v>JWDDCD2024102400111</v>
      </c>
      <c r="E681" s="29" t="str">
        <f>VLOOKUP(F681,辅助信息!A:B,2,FALSE)</f>
        <v>螺纹钢</v>
      </c>
      <c r="F681" s="29" t="s">
        <v>19</v>
      </c>
      <c r="G681" s="25">
        <v>15</v>
      </c>
      <c r="H681" s="29">
        <f>_xlfn._xlws.FILTER('[1]2025年已发货'!$E:$E,'[1]2025年已发货'!$F:$F&amp;'[1]2025年已发货'!$C:$C&amp;'[1]2025年已发货'!$G:$G&amp;'[1]2025年已发货'!$H:$H=C681&amp;F681&amp;I681&amp;J681,"未发货")</f>
        <v>15</v>
      </c>
      <c r="I681" s="29" t="str">
        <f>VLOOKUP(B681,辅助信息!E:I,3,FALSE)</f>
        <v>（五冶达州国道542项目-桥梁4标）四川省达州市达川区大堰镇双井村</v>
      </c>
      <c r="J681" s="29" t="str">
        <f>VLOOKUP(B681,辅助信息!E:I,4,FALSE)</f>
        <v>吴志强</v>
      </c>
      <c r="K681" s="29">
        <f>VLOOKUP(J681,辅助信息!H:I,2,FALSE)</f>
        <v>18820030907</v>
      </c>
      <c r="L681" s="32" t="str">
        <f>VLOOKUP(B681,辅助信息!E:J,6,FALSE)</f>
        <v>五冶建设送货单,送货车型13米,装货前联系收货人核实到场规格,没提前告知进场规格现场不给予接收</v>
      </c>
      <c r="M681" s="82">
        <v>45718</v>
      </c>
      <c r="N681" s="45"/>
      <c r="O681" s="15">
        <f ca="1" t="shared" si="16"/>
        <v>0</v>
      </c>
      <c r="P681" s="49">
        <f ca="1" t="shared" si="17"/>
        <v>135</v>
      </c>
      <c r="Q681" s="15" t="str">
        <f>VLOOKUP(B681,辅助信息!E:M,9,FALSE)</f>
        <v>ZTWM-CDGS-XS-2024-0181-五冶天府-国道542项目（二批次）</v>
      </c>
      <c r="R681" s="15"/>
    </row>
    <row r="682" hidden="1" spans="2:18">
      <c r="B682" s="29" t="s">
        <v>74</v>
      </c>
      <c r="C682" s="57">
        <v>45711</v>
      </c>
      <c r="D682" s="29" t="str">
        <f>VLOOKUP(B682,辅助信息!E:K,7,FALSE)</f>
        <v>JWDDCD2024102400111</v>
      </c>
      <c r="E682" s="29" t="str">
        <f>VLOOKUP(F682,辅助信息!A:B,2,FALSE)</f>
        <v>螺纹钢</v>
      </c>
      <c r="F682" s="29" t="s">
        <v>33</v>
      </c>
      <c r="G682" s="25">
        <v>15</v>
      </c>
      <c r="H682" s="29">
        <f>_xlfn._xlws.FILTER('[1]2025年已发货'!$E:$E,'[1]2025年已发货'!$F:$F&amp;'[1]2025年已发货'!$C:$C&amp;'[1]2025年已发货'!$G:$G&amp;'[1]2025年已发货'!$H:$H=C682&amp;F682&amp;I682&amp;J682,"未发货")</f>
        <v>15</v>
      </c>
      <c r="I682" s="29" t="str">
        <f>VLOOKUP(B682,辅助信息!E:I,3,FALSE)</f>
        <v>（五冶达州国道542项目-桥梁4标）四川省达州市达川区大堰镇双井村</v>
      </c>
      <c r="J682" s="29" t="str">
        <f>VLOOKUP(B682,辅助信息!E:I,4,FALSE)</f>
        <v>吴志强</v>
      </c>
      <c r="K682" s="29">
        <f>VLOOKUP(J682,辅助信息!H:I,2,FALSE)</f>
        <v>18820030907</v>
      </c>
      <c r="L682" s="65"/>
      <c r="M682" s="82">
        <v>45718</v>
      </c>
      <c r="N682" s="45"/>
      <c r="O682" s="15">
        <f ca="1" t="shared" si="16"/>
        <v>0</v>
      </c>
      <c r="P682" s="49">
        <f ca="1" t="shared" si="17"/>
        <v>135</v>
      </c>
      <c r="Q682" s="15" t="str">
        <f>VLOOKUP(B682,辅助信息!E:M,9,FALSE)</f>
        <v>ZTWM-CDGS-XS-2024-0181-五冶天府-国道542项目（二批次）</v>
      </c>
      <c r="R682" s="15"/>
    </row>
    <row r="683" hidden="1" spans="2:18">
      <c r="B683" s="29" t="s">
        <v>74</v>
      </c>
      <c r="C683" s="57">
        <v>45711</v>
      </c>
      <c r="D683" s="29" t="str">
        <f>VLOOKUP(B683,辅助信息!E:K,7,FALSE)</f>
        <v>JWDDCD2024102400111</v>
      </c>
      <c r="E683" s="29" t="str">
        <f>VLOOKUP(F683,辅助信息!A:B,2,FALSE)</f>
        <v>螺纹钢</v>
      </c>
      <c r="F683" s="29" t="s">
        <v>28</v>
      </c>
      <c r="G683" s="25">
        <v>15</v>
      </c>
      <c r="H683" s="29">
        <f>_xlfn._xlws.FILTER('[1]2025年已发货'!$E:$E,'[1]2025年已发货'!$F:$F&amp;'[1]2025年已发货'!$C:$C&amp;'[1]2025年已发货'!$G:$G&amp;'[1]2025年已发货'!$H:$H=C683&amp;F683&amp;I683&amp;J683,"未发货")</f>
        <v>15</v>
      </c>
      <c r="I683" s="29" t="str">
        <f>VLOOKUP(B683,辅助信息!E:I,3,FALSE)</f>
        <v>（五冶达州国道542项目-桥梁4标）四川省达州市达川区大堰镇双井村</v>
      </c>
      <c r="J683" s="29" t="str">
        <f>VLOOKUP(B683,辅助信息!E:I,4,FALSE)</f>
        <v>吴志强</v>
      </c>
      <c r="K683" s="29">
        <f>VLOOKUP(J683,辅助信息!H:I,2,FALSE)</f>
        <v>18820030907</v>
      </c>
      <c r="L683" s="65"/>
      <c r="M683" s="82">
        <v>45718</v>
      </c>
      <c r="N683" s="45"/>
      <c r="O683" s="15">
        <f ca="1" t="shared" si="16"/>
        <v>0</v>
      </c>
      <c r="P683" s="49">
        <f ca="1" t="shared" si="17"/>
        <v>135</v>
      </c>
      <c r="Q683" s="15" t="str">
        <f>VLOOKUP(B683,辅助信息!E:M,9,FALSE)</f>
        <v>ZTWM-CDGS-XS-2024-0181-五冶天府-国道542项目（二批次）</v>
      </c>
      <c r="R683" s="15"/>
    </row>
    <row r="684" hidden="1" spans="2:18">
      <c r="B684" s="29" t="s">
        <v>74</v>
      </c>
      <c r="C684" s="57">
        <v>45711</v>
      </c>
      <c r="D684" s="29" t="str">
        <f>VLOOKUP(B684,辅助信息!E:K,7,FALSE)</f>
        <v>JWDDCD2024102400111</v>
      </c>
      <c r="E684" s="29" t="str">
        <f>VLOOKUP(F684,辅助信息!A:B,2,FALSE)</f>
        <v>螺纹钢</v>
      </c>
      <c r="F684" s="29" t="s">
        <v>18</v>
      </c>
      <c r="G684" s="25">
        <v>6</v>
      </c>
      <c r="H684" s="29">
        <f>_xlfn._xlws.FILTER('[1]2025年已发货'!$E:$E,'[1]2025年已发货'!$F:$F&amp;'[1]2025年已发货'!$C:$C&amp;'[1]2025年已发货'!$G:$G&amp;'[1]2025年已发货'!$H:$H=C684&amp;F684&amp;I684&amp;J684,"未发货")</f>
        <v>6</v>
      </c>
      <c r="I684" s="29" t="str">
        <f>VLOOKUP(B684,辅助信息!E:I,3,FALSE)</f>
        <v>（五冶达州国道542项目-桥梁4标）四川省达州市达川区大堰镇双井村</v>
      </c>
      <c r="J684" s="29" t="str">
        <f>VLOOKUP(B684,辅助信息!E:I,4,FALSE)</f>
        <v>吴志强</v>
      </c>
      <c r="K684" s="29">
        <f>VLOOKUP(J684,辅助信息!H:I,2,FALSE)</f>
        <v>18820030907</v>
      </c>
      <c r="L684" s="65"/>
      <c r="M684" s="82">
        <v>45718</v>
      </c>
      <c r="N684" s="45"/>
      <c r="O684" s="15">
        <f ca="1" t="shared" si="16"/>
        <v>0</v>
      </c>
      <c r="P684" s="49">
        <f ca="1" t="shared" si="17"/>
        <v>135</v>
      </c>
      <c r="Q684" s="15" t="str">
        <f>VLOOKUP(B684,辅助信息!E:M,9,FALSE)</f>
        <v>ZTWM-CDGS-XS-2024-0181-五冶天府-国道542项目（二批次）</v>
      </c>
      <c r="R684" s="15"/>
    </row>
    <row r="685" hidden="1" spans="2:18">
      <c r="B685" s="29" t="s">
        <v>74</v>
      </c>
      <c r="C685" s="57">
        <v>45711</v>
      </c>
      <c r="D685" s="29" t="str">
        <f>VLOOKUP(B685,辅助信息!E:K,7,FALSE)</f>
        <v>JWDDCD2024102400111</v>
      </c>
      <c r="E685" s="29" t="str">
        <f>VLOOKUP(F685,辅助信息!A:B,2,FALSE)</f>
        <v>螺纹钢</v>
      </c>
      <c r="F685" s="29" t="s">
        <v>65</v>
      </c>
      <c r="G685" s="25">
        <v>30</v>
      </c>
      <c r="H685" s="29">
        <f>_xlfn._xlws.FILTER('[1]2025年已发货'!$E:$E,'[1]2025年已发货'!$F:$F&amp;'[1]2025年已发货'!$C:$C&amp;'[1]2025年已发货'!$G:$G&amp;'[1]2025年已发货'!$H:$H=C685&amp;F685&amp;I685&amp;J685,"未发货")</f>
        <v>39</v>
      </c>
      <c r="I685" s="29" t="str">
        <f>VLOOKUP(B685,辅助信息!E:I,3,FALSE)</f>
        <v>（五冶达州国道542项目-桥梁4标）四川省达州市达川区大堰镇双井村</v>
      </c>
      <c r="J685" s="29" t="str">
        <f>VLOOKUP(B685,辅助信息!E:I,4,FALSE)</f>
        <v>吴志强</v>
      </c>
      <c r="K685" s="29">
        <f>VLOOKUP(J685,辅助信息!H:I,2,FALSE)</f>
        <v>18820030907</v>
      </c>
      <c r="L685" s="63"/>
      <c r="M685" s="82">
        <v>45718</v>
      </c>
      <c r="N685" s="45"/>
      <c r="O685" s="15">
        <f ca="1" t="shared" si="16"/>
        <v>0</v>
      </c>
      <c r="P685" s="49">
        <f ca="1" t="shared" si="17"/>
        <v>135</v>
      </c>
      <c r="Q685" s="15" t="str">
        <f>VLOOKUP(B685,辅助信息!E:M,9,FALSE)</f>
        <v>ZTWM-CDGS-XS-2024-0181-五冶天府-国道542项目（二批次）</v>
      </c>
      <c r="R685" s="15"/>
    </row>
    <row r="686" hidden="1" spans="2:18">
      <c r="B686" s="29" t="s">
        <v>63</v>
      </c>
      <c r="C686" s="57">
        <v>45711</v>
      </c>
      <c r="D686" s="29" t="str">
        <f>VLOOKUP(B686,辅助信息!E:K,7,FALSE)</f>
        <v>JWDDCD2024102400111</v>
      </c>
      <c r="E686" s="29" t="str">
        <f>VLOOKUP(F686,辅助信息!A:B,2,FALSE)</f>
        <v>高线</v>
      </c>
      <c r="F686" s="29" t="s">
        <v>51</v>
      </c>
      <c r="G686" s="25">
        <v>7</v>
      </c>
      <c r="H686" s="29" t="str">
        <f>_xlfn._xlws.FILTER('[1]2025年已发货'!$E:$E,'[1]2025年已发货'!$F:$F&amp;'[1]2025年已发货'!$C:$C&amp;'[1]2025年已发货'!$G:$G&amp;'[1]2025年已发货'!$H:$H=C686&amp;F686&amp;I686&amp;J686,"未发货")</f>
        <v>未发货</v>
      </c>
      <c r="I686" s="29" t="str">
        <f>VLOOKUP(B686,辅助信息!E:I,3,FALSE)</f>
        <v>（五冶达州国道542项目-三工区路基六工段）四川省达州市达川区赵固镇水文村</v>
      </c>
      <c r="J686" s="29" t="str">
        <f>VLOOKUP(B686,辅助信息!E:I,4,FALSE)</f>
        <v>谭鹏程</v>
      </c>
      <c r="K686" s="29">
        <f>VLOOKUP(J686,辅助信息!H:I,2,FALSE)</f>
        <v>18280895666</v>
      </c>
      <c r="L686" s="32" t="str">
        <f>VLOOKUP(B686,辅助信息!E:J,6,FALSE)</f>
        <v>五冶建设送货单,送货车型9.6米,装货前联系收货人核实到场规格,没提前告知进场规格现场不给予接收</v>
      </c>
      <c r="M686" s="82">
        <v>45714</v>
      </c>
      <c r="N686" s="45"/>
      <c r="O686" s="15">
        <f ca="1" t="shared" si="16"/>
        <v>0</v>
      </c>
      <c r="P686" s="49">
        <f ca="1" t="shared" si="17"/>
        <v>139</v>
      </c>
      <c r="Q686" s="15" t="str">
        <f>VLOOKUP(B686,辅助信息!E:M,9,FALSE)</f>
        <v>ZTWM-CDGS-XS-2024-0181-五冶天府-国道542项目（二批次）</v>
      </c>
      <c r="R686" s="15"/>
    </row>
    <row r="687" hidden="1" spans="2:18">
      <c r="B687" s="29" t="s">
        <v>63</v>
      </c>
      <c r="C687" s="57">
        <v>45711</v>
      </c>
      <c r="D687" s="29" t="str">
        <f>VLOOKUP(B687,辅助信息!E:K,7,FALSE)</f>
        <v>JWDDCD2024102400111</v>
      </c>
      <c r="E687" s="29" t="str">
        <f>VLOOKUP(F687,辅助信息!A:B,2,FALSE)</f>
        <v>螺纹钢</v>
      </c>
      <c r="F687" s="29" t="s">
        <v>52</v>
      </c>
      <c r="G687" s="25">
        <v>30</v>
      </c>
      <c r="H687" s="29" t="str">
        <f>_xlfn._xlws.FILTER('[1]2025年已发货'!$E:$E,'[1]2025年已发货'!$F:$F&amp;'[1]2025年已发货'!$C:$C&amp;'[1]2025年已发货'!$G:$G&amp;'[1]2025年已发货'!$H:$H=C687&amp;F687&amp;I687&amp;J687,"未发货")</f>
        <v>未发货</v>
      </c>
      <c r="I687" s="29" t="str">
        <f>VLOOKUP(B687,辅助信息!E:I,3,FALSE)</f>
        <v>（五冶达州国道542项目-三工区路基六工段）四川省达州市达川区赵固镇水文村</v>
      </c>
      <c r="J687" s="29" t="str">
        <f>VLOOKUP(B687,辅助信息!E:I,4,FALSE)</f>
        <v>谭鹏程</v>
      </c>
      <c r="K687" s="29">
        <f>VLOOKUP(J687,辅助信息!H:I,2,FALSE)</f>
        <v>18280895666</v>
      </c>
      <c r="L687" s="63"/>
      <c r="M687" s="82">
        <v>45714</v>
      </c>
      <c r="N687" s="45"/>
      <c r="O687" s="15">
        <f ca="1" t="shared" si="16"/>
        <v>0</v>
      </c>
      <c r="P687" s="49">
        <f ca="1" t="shared" si="17"/>
        <v>139</v>
      </c>
      <c r="Q687" s="15" t="str">
        <f>VLOOKUP(B687,辅助信息!E:M,9,FALSE)</f>
        <v>ZTWM-CDGS-XS-2024-0181-五冶天府-国道542项目（二批次）</v>
      </c>
      <c r="R687" s="15"/>
    </row>
    <row r="688" hidden="1" spans="2:18">
      <c r="B688" s="29" t="s">
        <v>75</v>
      </c>
      <c r="C688" s="57">
        <v>45711</v>
      </c>
      <c r="D688" s="29" t="str">
        <f>VLOOKUP(B688,辅助信息!E:K,7,FALSE)</f>
        <v>JWDDCD2024102400111</v>
      </c>
      <c r="E688" s="29" t="str">
        <f>VLOOKUP(F688,辅助信息!A:B,2,FALSE)</f>
        <v>螺纹钢</v>
      </c>
      <c r="F688" s="29" t="s">
        <v>28</v>
      </c>
      <c r="G688" s="25">
        <v>15</v>
      </c>
      <c r="H688" s="29">
        <f>_xlfn._xlws.FILTER('[1]2025年已发货'!$E:$E,'[1]2025年已发货'!$F:$F&amp;'[1]2025年已发货'!$C:$C&amp;'[1]2025年已发货'!$G:$G&amp;'[1]2025年已发货'!$H:$H=C688&amp;F688&amp;I688&amp;J688,"未发货")</f>
        <v>15</v>
      </c>
      <c r="I688" s="29" t="str">
        <f>VLOOKUP(B688,辅助信息!E:I,3,FALSE)</f>
        <v>（五冶达州国道542项目-一工区桥梁一工段）四川省达州市四川省达州市达川区石桥镇武寨村</v>
      </c>
      <c r="J688" s="29" t="str">
        <f>VLOOKUP(B688,辅助信息!E:I,4,FALSE)</f>
        <v>杨勇</v>
      </c>
      <c r="K688" s="29">
        <f>VLOOKUP(J688,辅助信息!H:I,2,FALSE)</f>
        <v>18398563998</v>
      </c>
      <c r="L688" s="32" t="str">
        <f>VLOOKUP(B688,辅助信息!E:J,6,FALSE)</f>
        <v>五冶建设送货单,送货车型13米,装货前联系收货人核实到场规格,没提前告知进场规格现场不给予接收</v>
      </c>
      <c r="M688" s="82">
        <v>45716</v>
      </c>
      <c r="N688" s="45"/>
      <c r="O688" s="15">
        <f ca="1" t="shared" si="16"/>
        <v>0</v>
      </c>
      <c r="P688" s="49">
        <f ca="1" t="shared" si="17"/>
        <v>137</v>
      </c>
      <c r="Q688" s="15" t="str">
        <f>VLOOKUP(B688,辅助信息!E:M,9,FALSE)</f>
        <v>ZTWM-CDGS-XS-2024-0181-五冶天府-国道542项目（二批次）</v>
      </c>
      <c r="R688" s="15"/>
    </row>
    <row r="689" hidden="1" spans="2:18">
      <c r="B689" s="29" t="s">
        <v>75</v>
      </c>
      <c r="C689" s="57">
        <v>45711</v>
      </c>
      <c r="D689" s="29" t="str">
        <f>VLOOKUP(B689,辅助信息!E:K,7,FALSE)</f>
        <v>JWDDCD2024102400111</v>
      </c>
      <c r="E689" s="29" t="str">
        <f>VLOOKUP(F689,辅助信息!A:B,2,FALSE)</f>
        <v>螺纹钢</v>
      </c>
      <c r="F689" s="29" t="s">
        <v>18</v>
      </c>
      <c r="G689" s="25">
        <v>15</v>
      </c>
      <c r="H689" s="29">
        <f>_xlfn._xlws.FILTER('[1]2025年已发货'!$E:$E,'[1]2025年已发货'!$F:$F&amp;'[1]2025年已发货'!$C:$C&amp;'[1]2025年已发货'!$G:$G&amp;'[1]2025年已发货'!$H:$H=C689&amp;F689&amp;I689&amp;J689,"未发货")</f>
        <v>15</v>
      </c>
      <c r="I689" s="29" t="str">
        <f>VLOOKUP(B689,辅助信息!E:I,3,FALSE)</f>
        <v>（五冶达州国道542项目-一工区桥梁一工段）四川省达州市四川省达州市达川区石桥镇武寨村</v>
      </c>
      <c r="J689" s="29" t="str">
        <f>VLOOKUP(B689,辅助信息!E:I,4,FALSE)</f>
        <v>杨勇</v>
      </c>
      <c r="K689" s="29">
        <f>VLOOKUP(J689,辅助信息!H:I,2,FALSE)</f>
        <v>18398563998</v>
      </c>
      <c r="L689" s="65"/>
      <c r="M689" s="82">
        <v>45716</v>
      </c>
      <c r="N689" s="45"/>
      <c r="O689" s="15">
        <f ca="1" t="shared" si="16"/>
        <v>0</v>
      </c>
      <c r="P689" s="49">
        <f ca="1" t="shared" si="17"/>
        <v>137</v>
      </c>
      <c r="Q689" s="15" t="str">
        <f>VLOOKUP(B689,辅助信息!E:M,9,FALSE)</f>
        <v>ZTWM-CDGS-XS-2024-0181-五冶天府-国道542项目（二批次）</v>
      </c>
      <c r="R689" s="15"/>
    </row>
    <row r="690" hidden="1" spans="2:18">
      <c r="B690" s="29" t="s">
        <v>75</v>
      </c>
      <c r="C690" s="57">
        <v>45711</v>
      </c>
      <c r="D690" s="29" t="str">
        <f>VLOOKUP(B690,辅助信息!E:K,7,FALSE)</f>
        <v>JWDDCD2024102400111</v>
      </c>
      <c r="E690" s="29" t="str">
        <f>VLOOKUP(F690,辅助信息!A:B,2,FALSE)</f>
        <v>螺纹钢</v>
      </c>
      <c r="F690" s="29" t="s">
        <v>65</v>
      </c>
      <c r="G690" s="25">
        <v>45</v>
      </c>
      <c r="H690" s="29">
        <f>_xlfn._xlws.FILTER('[1]2025年已发货'!$E:$E,'[1]2025年已发货'!$F:$F&amp;'[1]2025年已发货'!$C:$C&amp;'[1]2025年已发货'!$G:$G&amp;'[1]2025年已发货'!$H:$H=C690&amp;F690&amp;I690&amp;J690,"未发货")</f>
        <v>15</v>
      </c>
      <c r="I690" s="29" t="str">
        <f>VLOOKUP(B690,辅助信息!E:I,3,FALSE)</f>
        <v>（五冶达州国道542项目-一工区桥梁一工段）四川省达州市四川省达州市达川区石桥镇武寨村</v>
      </c>
      <c r="J690" s="29" t="str">
        <f>VLOOKUP(B690,辅助信息!E:I,4,FALSE)</f>
        <v>杨勇</v>
      </c>
      <c r="K690" s="29">
        <f>VLOOKUP(J690,辅助信息!H:I,2,FALSE)</f>
        <v>18398563998</v>
      </c>
      <c r="L690" s="65"/>
      <c r="M690" s="82">
        <v>45716</v>
      </c>
      <c r="N690" s="45"/>
      <c r="O690" s="15">
        <f ca="1" t="shared" ref="O690:O712" si="18">IF(OR(M690="",N690&lt;&gt;""),"",MAX(M690-TODAY(),0))</f>
        <v>0</v>
      </c>
      <c r="P690" s="49">
        <f ca="1" t="shared" ref="P690:P712" si="19">IF(M690="","",IF(N690&lt;&gt;"",MAX(N690-M690,0),IF(TODAY()&gt;M690,TODAY()-M690,0)))</f>
        <v>137</v>
      </c>
      <c r="Q690" s="15" t="str">
        <f>VLOOKUP(B690,辅助信息!E:M,9,FALSE)</f>
        <v>ZTWM-CDGS-XS-2024-0181-五冶天府-国道542项目（二批次）</v>
      </c>
      <c r="R690" s="15"/>
    </row>
    <row r="691" hidden="1" spans="2:18">
      <c r="B691" s="29" t="s">
        <v>75</v>
      </c>
      <c r="C691" s="57">
        <v>45711</v>
      </c>
      <c r="D691" s="29" t="str">
        <f>VLOOKUP(B691,辅助信息!E:K,7,FALSE)</f>
        <v>JWDDCD2024102400111</v>
      </c>
      <c r="E691" s="29" t="str">
        <f>VLOOKUP(F691,辅助信息!A:B,2,FALSE)</f>
        <v>螺纹钢</v>
      </c>
      <c r="F691" s="29" t="s">
        <v>52</v>
      </c>
      <c r="G691" s="25">
        <v>30</v>
      </c>
      <c r="H691" s="29" t="str">
        <f>_xlfn._xlws.FILTER('[1]2025年已发货'!$E:$E,'[1]2025年已发货'!$F:$F&amp;'[1]2025年已发货'!$C:$C&amp;'[1]2025年已发货'!$G:$G&amp;'[1]2025年已发货'!$H:$H=C691&amp;F691&amp;I691&amp;J691,"未发货")</f>
        <v>未发货</v>
      </c>
      <c r="I691" s="29" t="str">
        <f>VLOOKUP(B691,辅助信息!E:I,3,FALSE)</f>
        <v>（五冶达州国道542项目-一工区桥梁一工段）四川省达州市四川省达州市达川区石桥镇武寨村</v>
      </c>
      <c r="J691" s="29" t="str">
        <f>VLOOKUP(B691,辅助信息!E:I,4,FALSE)</f>
        <v>杨勇</v>
      </c>
      <c r="K691" s="29">
        <f>VLOOKUP(J691,辅助信息!H:I,2,FALSE)</f>
        <v>18398563998</v>
      </c>
      <c r="L691" s="65"/>
      <c r="M691" s="82">
        <v>45716</v>
      </c>
      <c r="N691" s="45"/>
      <c r="O691" s="15">
        <f ca="1" t="shared" si="18"/>
        <v>0</v>
      </c>
      <c r="P691" s="49">
        <f ca="1" t="shared" si="19"/>
        <v>137</v>
      </c>
      <c r="Q691" s="15" t="str">
        <f>VLOOKUP(B691,辅助信息!E:M,9,FALSE)</f>
        <v>ZTWM-CDGS-XS-2024-0181-五冶天府-国道542项目（二批次）</v>
      </c>
      <c r="R691" s="15"/>
    </row>
    <row r="692" hidden="1" spans="2:18">
      <c r="B692" s="29" t="s">
        <v>75</v>
      </c>
      <c r="C692" s="57">
        <v>45711</v>
      </c>
      <c r="D692" s="29" t="str">
        <f>VLOOKUP(B692,辅助信息!E:K,7,FALSE)</f>
        <v>JWDDCD2024102400111</v>
      </c>
      <c r="E692" s="29" t="str">
        <f>VLOOKUP(F692,辅助信息!A:B,2,FALSE)</f>
        <v>螺纹钢</v>
      </c>
      <c r="F692" s="29" t="s">
        <v>86</v>
      </c>
      <c r="G692" s="25">
        <v>30</v>
      </c>
      <c r="H692" s="29" t="str">
        <f>_xlfn._xlws.FILTER('[1]2025年已发货'!$E:$E,'[1]2025年已发货'!$F:$F&amp;'[1]2025年已发货'!$C:$C&amp;'[1]2025年已发货'!$G:$G&amp;'[1]2025年已发货'!$H:$H=C692&amp;F692&amp;I692&amp;J692,"未发货")</f>
        <v>未发货</v>
      </c>
      <c r="I692" s="29" t="str">
        <f>VLOOKUP(B692,辅助信息!E:I,3,FALSE)</f>
        <v>（五冶达州国道542项目-一工区桥梁一工段）四川省达州市四川省达州市达川区石桥镇武寨村</v>
      </c>
      <c r="J692" s="29" t="str">
        <f>VLOOKUP(B692,辅助信息!E:I,4,FALSE)</f>
        <v>杨勇</v>
      </c>
      <c r="K692" s="29">
        <f>VLOOKUP(J692,辅助信息!H:I,2,FALSE)</f>
        <v>18398563998</v>
      </c>
      <c r="L692" s="63"/>
      <c r="M692" s="82">
        <v>45716</v>
      </c>
      <c r="N692" s="45"/>
      <c r="O692" s="15">
        <f ca="1" t="shared" si="18"/>
        <v>0</v>
      </c>
      <c r="P692" s="49">
        <f ca="1" t="shared" si="19"/>
        <v>137</v>
      </c>
      <c r="Q692" s="15" t="str">
        <f>VLOOKUP(B692,辅助信息!E:M,9,FALSE)</f>
        <v>ZTWM-CDGS-XS-2024-0181-五冶天府-国道542项目（二批次）</v>
      </c>
      <c r="R692" s="15"/>
    </row>
    <row r="693" hidden="1" spans="2:18">
      <c r="B693" s="29" t="s">
        <v>25</v>
      </c>
      <c r="C693" s="57">
        <v>45713</v>
      </c>
      <c r="D693" s="29" t="str">
        <f>VLOOKUP(B693,辅助信息!E:K,7,FALSE)</f>
        <v>JWDDCD2024102400111</v>
      </c>
      <c r="E693" s="29" t="str">
        <f>VLOOKUP(F693,辅助信息!A:B,2,FALSE)</f>
        <v>螺纹钢</v>
      </c>
      <c r="F693" s="29" t="s">
        <v>19</v>
      </c>
      <c r="G693" s="25">
        <v>8</v>
      </c>
      <c r="H693" s="25">
        <f>_xlfn._xlws.FILTER('[1]2025年已发货'!$E:$E,'[1]2025年已发货'!$F:$F&amp;'[1]2025年已发货'!$C:$C&amp;'[1]2025年已发货'!$G:$G&amp;'[1]2025年已发货'!$H:$H=C693&amp;F693&amp;I693&amp;J693,"未发货")</f>
        <v>8</v>
      </c>
      <c r="I693" s="29" t="str">
        <f>VLOOKUP(B693,辅助信息!E:I,3,FALSE)</f>
        <v>（五冶达州国道542项目-二工区路基五工段）四川省达州市达川区赵固镇黄家坡</v>
      </c>
      <c r="J693" s="29" t="str">
        <f>VLOOKUP(B693,辅助信息!E:I,4,FALSE)</f>
        <v>潘远林</v>
      </c>
      <c r="K693" s="29">
        <f>VLOOKUP(J693,辅助信息!H:I,2,FALSE)</f>
        <v>18281865966</v>
      </c>
      <c r="L693" s="45" t="str">
        <f>VLOOKUP(B694,辅助信息!E:J,6,FALSE)</f>
        <v>五冶建设送货单,4份材质书,送货车型9.6米,（运输车辆不能走从赵固到工地上这条路,村民群体堵路只能走9号便道）,装货前联系收货人核实到场规格,没提前告知进场规格现场不给予接收</v>
      </c>
      <c r="M693" s="78">
        <v>45712</v>
      </c>
      <c r="O693" s="49">
        <f ca="1" t="shared" si="18"/>
        <v>0</v>
      </c>
      <c r="P693" s="49">
        <f ca="1" t="shared" si="19"/>
        <v>141</v>
      </c>
      <c r="Q693" s="15"/>
      <c r="R693" s="15"/>
    </row>
    <row r="694" hidden="1" spans="2:18">
      <c r="B694" s="29" t="s">
        <v>25</v>
      </c>
      <c r="C694" s="57">
        <v>45713</v>
      </c>
      <c r="D694" s="29" t="str">
        <f>VLOOKUP(B694,辅助信息!E:K,7,FALSE)</f>
        <v>JWDDCD2024102400111</v>
      </c>
      <c r="E694" s="29" t="str">
        <f>VLOOKUP(F694,辅助信息!A:B,2,FALSE)</f>
        <v>螺纹钢</v>
      </c>
      <c r="F694" s="29" t="s">
        <v>32</v>
      </c>
      <c r="G694" s="25">
        <v>8</v>
      </c>
      <c r="H694" s="25">
        <f>_xlfn._xlws.FILTER('[1]2025年已发货'!$E:$E,'[1]2025年已发货'!$F:$F&amp;'[1]2025年已发货'!$C:$C&amp;'[1]2025年已发货'!$G:$G&amp;'[1]2025年已发货'!$H:$H=C694&amp;F694&amp;I694&amp;J694,"未发货")</f>
        <v>8</v>
      </c>
      <c r="I694" s="29" t="str">
        <f>VLOOKUP(B694,辅助信息!E:I,3,FALSE)</f>
        <v>（五冶达州国道542项目-二工区路基五工段）四川省达州市达川区赵固镇黄家坡</v>
      </c>
      <c r="J694" s="29" t="str">
        <f>VLOOKUP(B694,辅助信息!E:I,4,FALSE)</f>
        <v>潘远林</v>
      </c>
      <c r="K694" s="29">
        <f>VLOOKUP(J694,辅助信息!H:I,2,FALSE)</f>
        <v>18281865966</v>
      </c>
      <c r="M694" s="78">
        <v>45712</v>
      </c>
      <c r="O694" s="49">
        <f ca="1" t="shared" si="18"/>
        <v>0</v>
      </c>
      <c r="P694" s="49">
        <f ca="1" t="shared" si="19"/>
        <v>141</v>
      </c>
      <c r="Q694" s="15" t="str">
        <f>VLOOKUP(B694,辅助信息!E:M,9,FALSE)</f>
        <v>ZTWM-CDGS-XS-2024-0181-五冶天府-国道542项目（二批次）</v>
      </c>
      <c r="R694" s="15"/>
    </row>
    <row r="695" hidden="1" spans="2:18">
      <c r="B695" s="29" t="s">
        <v>25</v>
      </c>
      <c r="C695" s="57">
        <v>45713</v>
      </c>
      <c r="D695" s="29" t="str">
        <f>VLOOKUP(B695,辅助信息!E:K,7,FALSE)</f>
        <v>JWDDCD2024102400111</v>
      </c>
      <c r="E695" s="29" t="str">
        <f>VLOOKUP(F695,辅助信息!A:B,2,FALSE)</f>
        <v>螺纹钢</v>
      </c>
      <c r="F695" s="29" t="s">
        <v>65</v>
      </c>
      <c r="G695" s="25">
        <v>18</v>
      </c>
      <c r="H695" s="25">
        <f>_xlfn._xlws.FILTER('[1]2025年已发货'!$E:$E,'[1]2025年已发货'!$F:$F&amp;'[1]2025年已发货'!$C:$C&amp;'[1]2025年已发货'!$G:$G&amp;'[1]2025年已发货'!$H:$H=C695&amp;F695&amp;I695&amp;J695,"未发货")</f>
        <v>18</v>
      </c>
      <c r="I695" s="29" t="str">
        <f>VLOOKUP(B695,辅助信息!E:I,3,FALSE)</f>
        <v>（五冶达州国道542项目-二工区路基五工段）四川省达州市达川区赵固镇黄家坡</v>
      </c>
      <c r="J695" s="29" t="str">
        <f>VLOOKUP(B695,辅助信息!E:I,4,FALSE)</f>
        <v>潘远林</v>
      </c>
      <c r="K695" s="29">
        <f>VLOOKUP(J695,辅助信息!H:I,2,FALSE)</f>
        <v>18281865966</v>
      </c>
      <c r="M695" s="78">
        <v>45712</v>
      </c>
      <c r="O695" s="49">
        <f ca="1" t="shared" si="18"/>
        <v>0</v>
      </c>
      <c r="P695" s="49">
        <f ca="1" t="shared" si="19"/>
        <v>141</v>
      </c>
      <c r="Q695" s="15" t="str">
        <f>VLOOKUP(B695,辅助信息!E:M,9,FALSE)</f>
        <v>ZTWM-CDGS-XS-2024-0181-五冶天府-国道542项目（二批次）</v>
      </c>
      <c r="R695" s="15"/>
    </row>
    <row r="696" hidden="1" spans="2:18">
      <c r="B696" s="29" t="s">
        <v>25</v>
      </c>
      <c r="C696" s="57">
        <v>45713</v>
      </c>
      <c r="D696" s="29" t="str">
        <f>VLOOKUP(B696,辅助信息!E:K,7,FALSE)</f>
        <v>JWDDCD2024102400111</v>
      </c>
      <c r="E696" s="29" t="str">
        <f>VLOOKUP(F696,辅助信息!A:B,2,FALSE)</f>
        <v>螺纹钢</v>
      </c>
      <c r="F696" s="29" t="s">
        <v>52</v>
      </c>
      <c r="G696" s="25">
        <v>2</v>
      </c>
      <c r="H696" s="25">
        <f>_xlfn._xlws.FILTER('[1]2025年已发货'!$E:$E,'[1]2025年已发货'!$F:$F&amp;'[1]2025年已发货'!$C:$C&amp;'[1]2025年已发货'!$G:$G&amp;'[1]2025年已发货'!$H:$H=C696&amp;F696&amp;I696&amp;J696,"未发货")</f>
        <v>2</v>
      </c>
      <c r="I696" s="29" t="str">
        <f>VLOOKUP(B696,辅助信息!E:I,3,FALSE)</f>
        <v>（五冶达州国道542项目-二工区路基五工段）四川省达州市达川区赵固镇黄家坡</v>
      </c>
      <c r="J696" s="29" t="str">
        <f>VLOOKUP(B696,辅助信息!E:I,4,FALSE)</f>
        <v>潘远林</v>
      </c>
      <c r="K696" s="29">
        <f>VLOOKUP(J696,辅助信息!H:I,2,FALSE)</f>
        <v>18281865966</v>
      </c>
      <c r="M696" s="78">
        <v>45712</v>
      </c>
      <c r="O696" s="49">
        <f ca="1" t="shared" si="18"/>
        <v>0</v>
      </c>
      <c r="P696" s="49">
        <f ca="1" t="shared" si="19"/>
        <v>141</v>
      </c>
      <c r="Q696" s="15" t="str">
        <f>VLOOKUP(B696,辅助信息!E:M,9,FALSE)</f>
        <v>ZTWM-CDGS-XS-2024-0181-五冶天府-国道542项目（二批次）</v>
      </c>
      <c r="R696" s="15"/>
    </row>
    <row r="697" hidden="1" spans="2:18">
      <c r="B697" s="29" t="s">
        <v>63</v>
      </c>
      <c r="C697" s="57">
        <v>45713</v>
      </c>
      <c r="D697" s="29" t="str">
        <f>VLOOKUP(B697,辅助信息!E:K,7,FALSE)</f>
        <v>JWDDCD2024102400111</v>
      </c>
      <c r="E697" s="29" t="str">
        <f>VLOOKUP(F697,辅助信息!A:B,2,FALSE)</f>
        <v>高线</v>
      </c>
      <c r="F697" s="29" t="s">
        <v>51</v>
      </c>
      <c r="G697" s="25">
        <v>7</v>
      </c>
      <c r="H697" s="25">
        <f>_xlfn._xlws.FILTER('[1]2025年已发货'!$E:$E,'[1]2025年已发货'!$F:$F&amp;'[1]2025年已发货'!$C:$C&amp;'[1]2025年已发货'!$G:$G&amp;'[1]2025年已发货'!$H:$H=C697&amp;F697&amp;I697&amp;J697,"未发货")</f>
        <v>7</v>
      </c>
      <c r="I697" s="29" t="str">
        <f>VLOOKUP(B697,辅助信息!E:I,3,FALSE)</f>
        <v>（五冶达州国道542项目-三工区路基六工段）四川省达州市达川区赵固镇水文村</v>
      </c>
      <c r="J697" s="29" t="str">
        <f>VLOOKUP(B697,辅助信息!E:I,4,FALSE)</f>
        <v>谭鹏程</v>
      </c>
      <c r="K697" s="29">
        <f>VLOOKUP(J697,辅助信息!H:I,2,FALSE)</f>
        <v>18280895666</v>
      </c>
      <c r="L697" s="45" t="str">
        <f>VLOOKUP(B697,辅助信息!E:J,6,FALSE)</f>
        <v>五冶建设送货单,送货车型9.6米,装货前联系收货人核实到场规格,没提前告知进场规格现场不给予接收</v>
      </c>
      <c r="M697" s="78">
        <v>45714</v>
      </c>
      <c r="O697" s="49">
        <f ca="1" t="shared" si="18"/>
        <v>0</v>
      </c>
      <c r="P697" s="49">
        <f ca="1" t="shared" si="19"/>
        <v>139</v>
      </c>
      <c r="Q697" s="15" t="str">
        <f>VLOOKUP(B697,辅助信息!E:M,9,FALSE)</f>
        <v>ZTWM-CDGS-XS-2024-0181-五冶天府-国道542项目（二批次）</v>
      </c>
      <c r="R697" s="15"/>
    </row>
    <row r="698" hidden="1" spans="2:18">
      <c r="B698" s="29" t="s">
        <v>63</v>
      </c>
      <c r="C698" s="57">
        <v>45713</v>
      </c>
      <c r="D698" s="29" t="str">
        <f>VLOOKUP(B698,辅助信息!E:K,7,FALSE)</f>
        <v>JWDDCD2024102400111</v>
      </c>
      <c r="E698" s="29" t="str">
        <f>VLOOKUP(F698,辅助信息!A:B,2,FALSE)</f>
        <v>螺纹钢</v>
      </c>
      <c r="F698" s="29" t="s">
        <v>52</v>
      </c>
      <c r="G698" s="25">
        <v>30</v>
      </c>
      <c r="H698" s="25">
        <f>_xlfn._xlws.FILTER('[1]2025年已发货'!$E:$E,'[1]2025年已发货'!$F:$F&amp;'[1]2025年已发货'!$C:$C&amp;'[1]2025年已发货'!$G:$G&amp;'[1]2025年已发货'!$H:$H=C698&amp;F698&amp;I698&amp;J698,"未发货")</f>
        <v>30</v>
      </c>
      <c r="I698" s="29" t="str">
        <f>VLOOKUP(B698,辅助信息!E:I,3,FALSE)</f>
        <v>（五冶达州国道542项目-三工区路基六工段）四川省达州市达川区赵固镇水文村</v>
      </c>
      <c r="J698" s="29" t="str">
        <f>VLOOKUP(B698,辅助信息!E:I,4,FALSE)</f>
        <v>谭鹏程</v>
      </c>
      <c r="K698" s="29">
        <f>VLOOKUP(J698,辅助信息!H:I,2,FALSE)</f>
        <v>18280895666</v>
      </c>
      <c r="M698" s="78">
        <v>45714</v>
      </c>
      <c r="O698" s="49">
        <f ca="1" t="shared" si="18"/>
        <v>0</v>
      </c>
      <c r="P698" s="49">
        <f ca="1" t="shared" si="19"/>
        <v>139</v>
      </c>
      <c r="Q698" s="15" t="str">
        <f>VLOOKUP(B698,辅助信息!E:M,9,FALSE)</f>
        <v>ZTWM-CDGS-XS-2024-0181-五冶天府-国道542项目（二批次）</v>
      </c>
      <c r="R698" s="15"/>
    </row>
    <row r="699" hidden="1" spans="2:18">
      <c r="B699" s="29" t="s">
        <v>75</v>
      </c>
      <c r="C699" s="57">
        <v>45713</v>
      </c>
      <c r="D699" s="29" t="str">
        <f>VLOOKUP(B699,辅助信息!E:K,7,FALSE)</f>
        <v>JWDDCD2024102400111</v>
      </c>
      <c r="E699" s="29" t="str">
        <f>VLOOKUP(F699,辅助信息!A:B,2,FALSE)</f>
        <v>螺纹钢</v>
      </c>
      <c r="F699" s="29" t="s">
        <v>65</v>
      </c>
      <c r="G699" s="25">
        <v>30</v>
      </c>
      <c r="H699" s="25">
        <f>_xlfn._xlws.FILTER('[1]2025年已发货'!$E:$E,'[1]2025年已发货'!$F:$F&amp;'[1]2025年已发货'!$C:$C&amp;'[1]2025年已发货'!$G:$G&amp;'[1]2025年已发货'!$H:$H=C699&amp;F699&amp;I699&amp;J699,"未发货")</f>
        <v>30</v>
      </c>
      <c r="I699" s="29" t="str">
        <f>VLOOKUP(B699,辅助信息!E:I,3,FALSE)</f>
        <v>（五冶达州国道542项目-一工区桥梁一工段）四川省达州市四川省达州市达川区石桥镇武寨村</v>
      </c>
      <c r="J699" s="29" t="str">
        <f>VLOOKUP(B699,辅助信息!E:I,4,FALSE)</f>
        <v>杨勇</v>
      </c>
      <c r="K699" s="29">
        <f>VLOOKUP(J699,辅助信息!H:I,2,FALSE)</f>
        <v>18398563998</v>
      </c>
      <c r="L699" s="45" t="str">
        <f>VLOOKUP(B699,辅助信息!E:J,6,FALSE)</f>
        <v>五冶建设送货单,送货车型13米,装货前联系收货人核实到场规格,没提前告知进场规格现场不给予接收</v>
      </c>
      <c r="M699" s="78">
        <v>45716</v>
      </c>
      <c r="O699" s="49">
        <f ca="1" t="shared" si="18"/>
        <v>0</v>
      </c>
      <c r="P699" s="49">
        <f ca="1" t="shared" si="19"/>
        <v>137</v>
      </c>
      <c r="Q699" s="15" t="str">
        <f>VLOOKUP(B699,辅助信息!E:M,9,FALSE)</f>
        <v>ZTWM-CDGS-XS-2024-0181-五冶天府-国道542项目（二批次）</v>
      </c>
      <c r="R699" s="15"/>
    </row>
    <row r="700" hidden="1" spans="2:18">
      <c r="B700" s="29" t="s">
        <v>75</v>
      </c>
      <c r="C700" s="57">
        <v>45713</v>
      </c>
      <c r="D700" s="29" t="str">
        <f>VLOOKUP(B700,辅助信息!E:K,7,FALSE)</f>
        <v>JWDDCD2024102400111</v>
      </c>
      <c r="E700" s="29" t="str">
        <f>VLOOKUP(F700,辅助信息!A:B,2,FALSE)</f>
        <v>螺纹钢</v>
      </c>
      <c r="F700" s="29" t="s">
        <v>52</v>
      </c>
      <c r="G700" s="25">
        <v>30</v>
      </c>
      <c r="H700" s="25" t="str">
        <f>_xlfn._xlws.FILTER('[1]2025年已发货'!$E:$E,'[1]2025年已发货'!$F:$F&amp;'[1]2025年已发货'!$C:$C&amp;'[1]2025年已发货'!$G:$G&amp;'[1]2025年已发货'!$H:$H=C700&amp;F700&amp;I700&amp;J700,"未发货")</f>
        <v>未发货</v>
      </c>
      <c r="I700" s="29" t="str">
        <f>VLOOKUP(B700,辅助信息!E:I,3,FALSE)</f>
        <v>（五冶达州国道542项目-一工区桥梁一工段）四川省达州市四川省达州市达川区石桥镇武寨村</v>
      </c>
      <c r="J700" s="29" t="str">
        <f>VLOOKUP(B700,辅助信息!E:I,4,FALSE)</f>
        <v>杨勇</v>
      </c>
      <c r="K700" s="29">
        <f>VLOOKUP(J700,辅助信息!H:I,2,FALSE)</f>
        <v>18398563998</v>
      </c>
      <c r="M700" s="78">
        <v>45716</v>
      </c>
      <c r="O700" s="49">
        <f ca="1" t="shared" si="18"/>
        <v>0</v>
      </c>
      <c r="P700" s="49">
        <f ca="1" t="shared" si="19"/>
        <v>137</v>
      </c>
      <c r="Q700" s="15" t="str">
        <f>VLOOKUP(B700,辅助信息!E:M,9,FALSE)</f>
        <v>ZTWM-CDGS-XS-2024-0181-五冶天府-国道542项目（二批次）</v>
      </c>
      <c r="R700" s="15"/>
    </row>
    <row r="701" hidden="1" spans="2:18">
      <c r="B701" s="70" t="s">
        <v>75</v>
      </c>
      <c r="C701" s="57">
        <v>45713</v>
      </c>
      <c r="D701" s="70" t="str">
        <f>VLOOKUP(B701,辅助信息!E:K,7,FALSE)</f>
        <v>JWDDCD2024102400111</v>
      </c>
      <c r="E701" s="70" t="str">
        <f>VLOOKUP(F701,辅助信息!A:B,2,FALSE)</f>
        <v>螺纹钢</v>
      </c>
      <c r="F701" s="70" t="s">
        <v>86</v>
      </c>
      <c r="G701" s="72">
        <v>30</v>
      </c>
      <c r="H701" s="72">
        <f>_xlfn._xlws.FILTER('[1]2025年已发货'!$E:$E,'[1]2025年已发货'!$F:$F&amp;'[1]2025年已发货'!$C:$C&amp;'[1]2025年已发货'!$G:$G&amp;'[1]2025年已发货'!$H:$H=C701&amp;F701&amp;I701&amp;J701,"未发货")</f>
        <v>30</v>
      </c>
      <c r="I701" s="70" t="str">
        <f>VLOOKUP(B701,辅助信息!E:I,3,FALSE)</f>
        <v>（五冶达州国道542项目-一工区桥梁一工段）四川省达州市四川省达州市达川区石桥镇武寨村</v>
      </c>
      <c r="J701" s="70" t="str">
        <f>VLOOKUP(B701,辅助信息!E:I,4,FALSE)</f>
        <v>杨勇</v>
      </c>
      <c r="K701" s="70">
        <f>VLOOKUP(J701,辅助信息!H:I,2,FALSE)</f>
        <v>18398563998</v>
      </c>
      <c r="M701" s="78">
        <v>45716</v>
      </c>
      <c r="O701" s="49">
        <f ca="1" t="shared" si="18"/>
        <v>0</v>
      </c>
      <c r="P701" s="49">
        <f ca="1" t="shared" si="19"/>
        <v>137</v>
      </c>
      <c r="Q701" s="15" t="str">
        <f>VLOOKUP(B701,辅助信息!E:M,9,FALSE)</f>
        <v>ZTWM-CDGS-XS-2024-0181-五冶天府-国道542项目（二批次）</v>
      </c>
      <c r="R701" s="15"/>
    </row>
    <row r="702" hidden="1" spans="1:18">
      <c r="A702" s="69" t="s">
        <v>96</v>
      </c>
      <c r="B702" s="29" t="s">
        <v>43</v>
      </c>
      <c r="C702" s="57">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4" t="str">
        <f>VLOOKUP(B702,辅助信息!E:J,6,FALSE)</f>
        <v>提前联系到场规格,一天到场车辆不低于2车</v>
      </c>
      <c r="M702" s="78">
        <v>45714</v>
      </c>
      <c r="O702" s="49">
        <f ca="1" t="shared" si="18"/>
        <v>0</v>
      </c>
      <c r="P702" s="49">
        <f ca="1" t="shared" si="19"/>
        <v>139</v>
      </c>
      <c r="Q702" s="15"/>
      <c r="R702" s="15"/>
    </row>
    <row r="703" hidden="1" spans="1:18">
      <c r="A703" s="65"/>
      <c r="B703" s="29" t="s">
        <v>43</v>
      </c>
      <c r="C703" s="57">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5"/>
      <c r="M703" s="78">
        <v>45714</v>
      </c>
      <c r="O703" s="49">
        <f ca="1" t="shared" si="18"/>
        <v>0</v>
      </c>
      <c r="P703" s="49">
        <f ca="1" t="shared" si="19"/>
        <v>139</v>
      </c>
      <c r="Q703" s="15"/>
      <c r="R703" s="15"/>
    </row>
    <row r="704" hidden="1" spans="1:18">
      <c r="A704" s="65"/>
      <c r="B704" s="29" t="s">
        <v>43</v>
      </c>
      <c r="C704" s="57">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5"/>
      <c r="M704" s="78">
        <v>45714</v>
      </c>
      <c r="O704" s="49">
        <f ca="1" t="shared" si="18"/>
        <v>0</v>
      </c>
      <c r="P704" s="49">
        <f ca="1" t="shared" si="19"/>
        <v>139</v>
      </c>
      <c r="Q704" s="15"/>
      <c r="R704" s="15"/>
    </row>
    <row r="705" hidden="1" spans="1:18">
      <c r="A705" s="65"/>
      <c r="B705" s="29" t="s">
        <v>104</v>
      </c>
      <c r="C705" s="57">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5"/>
      <c r="M705" s="78">
        <v>45714</v>
      </c>
      <c r="O705" s="49">
        <f ca="1" t="shared" si="18"/>
        <v>0</v>
      </c>
      <c r="P705" s="49">
        <f ca="1" t="shared" si="19"/>
        <v>139</v>
      </c>
      <c r="Q705" s="15"/>
      <c r="R705" s="15"/>
    </row>
    <row r="706" hidden="1" spans="1:18">
      <c r="A706" s="65"/>
      <c r="B706" s="29" t="s">
        <v>104</v>
      </c>
      <c r="C706" s="57">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5"/>
      <c r="M706" s="78">
        <v>45714</v>
      </c>
      <c r="O706" s="49">
        <f ca="1" t="shared" si="18"/>
        <v>0</v>
      </c>
      <c r="P706" s="49">
        <f ca="1" t="shared" si="19"/>
        <v>139</v>
      </c>
      <c r="Q706" s="15"/>
      <c r="R706" s="15"/>
    </row>
    <row r="707" hidden="1" spans="1:18">
      <c r="A707" s="63"/>
      <c r="B707" s="29" t="s">
        <v>104</v>
      </c>
      <c r="C707" s="57">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3"/>
      <c r="M707" s="78">
        <v>45714</v>
      </c>
      <c r="O707" s="49">
        <f ca="1" t="shared" si="18"/>
        <v>0</v>
      </c>
      <c r="P707" s="49">
        <f ca="1" t="shared" si="19"/>
        <v>139</v>
      </c>
      <c r="Q707" s="15"/>
      <c r="R707" s="15"/>
    </row>
    <row r="708" hidden="1" spans="1:18">
      <c r="A708" s="86" t="s">
        <v>105</v>
      </c>
      <c r="B708" s="29" t="s">
        <v>99</v>
      </c>
      <c r="C708" s="57">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49" t="s">
        <v>34</v>
      </c>
      <c r="M708" s="82">
        <v>45709</v>
      </c>
      <c r="N708" s="15"/>
      <c r="O708" s="15">
        <f ca="1" t="shared" si="18"/>
        <v>0</v>
      </c>
      <c r="P708" s="15">
        <f ca="1" t="shared" si="19"/>
        <v>144</v>
      </c>
      <c r="Q708" s="15" t="e">
        <f>VLOOKUP(B708,辅助信息!E:M,9,FALSE)</f>
        <v>#N/A</v>
      </c>
      <c r="R708" s="15"/>
    </row>
    <row r="709" hidden="1" spans="1:18">
      <c r="A709" s="65"/>
      <c r="B709" s="29" t="s">
        <v>99</v>
      </c>
      <c r="C709" s="57">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2">
        <v>45709</v>
      </c>
      <c r="N709" s="15"/>
      <c r="O709" s="15">
        <f ca="1" t="shared" si="18"/>
        <v>0</v>
      </c>
      <c r="P709" s="15">
        <f ca="1" t="shared" si="19"/>
        <v>144</v>
      </c>
      <c r="Q709" s="15" t="e">
        <f>VLOOKUP(B709,辅助信息!E:M,9,FALSE)</f>
        <v>#N/A</v>
      </c>
      <c r="R709" s="15"/>
    </row>
    <row r="710" hidden="1" spans="1:18">
      <c r="A710" s="65"/>
      <c r="B710" s="29" t="s">
        <v>99</v>
      </c>
      <c r="C710" s="57">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2">
        <v>45709</v>
      </c>
      <c r="N710" s="15"/>
      <c r="O710" s="15">
        <f ca="1" t="shared" si="18"/>
        <v>0</v>
      </c>
      <c r="P710" s="15">
        <f ca="1" t="shared" si="19"/>
        <v>144</v>
      </c>
      <c r="Q710" s="15" t="e">
        <f>VLOOKUP(B710,辅助信息!E:M,9,FALSE)</f>
        <v>#N/A</v>
      </c>
      <c r="R710" s="15"/>
    </row>
    <row r="711" hidden="1" spans="1:18">
      <c r="A711" s="65"/>
      <c r="B711" s="29" t="s">
        <v>99</v>
      </c>
      <c r="C711" s="57">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2">
        <v>45709</v>
      </c>
      <c r="N711" s="15"/>
      <c r="O711" s="15">
        <f ca="1" t="shared" si="18"/>
        <v>0</v>
      </c>
      <c r="P711" s="15">
        <f ca="1" t="shared" si="19"/>
        <v>144</v>
      </c>
      <c r="Q711" s="15" t="e">
        <f>VLOOKUP(B711,辅助信息!E:M,9,FALSE)</f>
        <v>#N/A</v>
      </c>
      <c r="R711" s="15"/>
    </row>
    <row r="712" hidden="1" spans="1:18">
      <c r="A712" s="63"/>
      <c r="B712" s="29" t="s">
        <v>99</v>
      </c>
      <c r="C712" s="57">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2">
        <v>45709</v>
      </c>
      <c r="N712" s="15"/>
      <c r="O712" s="15">
        <f ca="1" t="shared" si="18"/>
        <v>0</v>
      </c>
      <c r="P712" s="15">
        <f ca="1" t="shared" si="19"/>
        <v>144</v>
      </c>
      <c r="Q712" s="15" t="e">
        <f>VLOOKUP(B712,辅助信息!E:M,9,FALSE)</f>
        <v>#N/A</v>
      </c>
      <c r="R712" s="15"/>
    </row>
    <row r="713" hidden="1" spans="2:18">
      <c r="B713" s="29" t="s">
        <v>79</v>
      </c>
      <c r="C713" s="57">
        <v>45713</v>
      </c>
      <c r="D713" s="29" t="str">
        <f>VLOOKUP(B713,辅助信息!E:K,7,FALSE)</f>
        <v>JWDDCD2024102400111</v>
      </c>
      <c r="E713" s="29" t="str">
        <f>VLOOKUP(F713,辅助信息!A:B,2,FALSE)</f>
        <v>盘螺</v>
      </c>
      <c r="F713" s="29" t="s">
        <v>40</v>
      </c>
      <c r="G713" s="25">
        <v>2</v>
      </c>
      <c r="H713" s="29">
        <f>_xlfn._xlws.FILTER('[1]2025年已发货'!$E:$E,'[1]2025年已发货'!$F:$F&amp;'[1]2025年已发货'!$C:$C&amp;'[1]2025年已发货'!$G:$G&amp;'[1]2025年已发货'!$H:$H=C713&amp;F713&amp;I713&amp;J713,"未发货")</f>
        <v>2.5</v>
      </c>
      <c r="I713" s="29" t="str">
        <f>VLOOKUP(B713,辅助信息!E:I,3,FALSE)</f>
        <v>（五冶达州国道542项目-养护工区）四川省达州市达川区管村镇油房村</v>
      </c>
      <c r="J713" s="29" t="str">
        <f>VLOOKUP(B713,辅助信息!E:I,4,FALSE)</f>
        <v>侯自强</v>
      </c>
      <c r="K713" s="29">
        <f>VLOOKUP(J713,辅助信息!H:I,2,FALSE)</f>
        <v>13281725223</v>
      </c>
      <c r="L713" s="45" t="str">
        <f>VLOOKUP(B713,辅助信息!E:J,6,FALSE)</f>
        <v>五冶建设送货单,送货车型9.6米,装货前联系收货人核实到场规格,没提前告知进场规格现场不给予接收</v>
      </c>
      <c r="M713" s="45"/>
      <c r="N713" s="45"/>
      <c r="O713" s="45"/>
      <c r="P713" s="45"/>
      <c r="Q713" s="15"/>
      <c r="R713" s="15"/>
    </row>
    <row r="714" hidden="1" spans="2:18">
      <c r="B714" s="29" t="s">
        <v>79</v>
      </c>
      <c r="C714" s="57">
        <v>45713</v>
      </c>
      <c r="D714" s="29" t="str">
        <f>VLOOKUP(B714,辅助信息!E:K,7,FALSE)</f>
        <v>JWDDCD2024102400111</v>
      </c>
      <c r="E714" s="29" t="str">
        <f>VLOOKUP(F714,辅助信息!A:B,2,FALSE)</f>
        <v>螺纹钢</v>
      </c>
      <c r="F714" s="29" t="s">
        <v>27</v>
      </c>
      <c r="G714" s="25">
        <v>3</v>
      </c>
      <c r="H714" s="29">
        <f>_xlfn._xlws.FILTER('[1]2025年已发货'!$E:$E,'[1]2025年已发货'!$F:$F&amp;'[1]2025年已发货'!$C:$C&amp;'[1]2025年已发货'!$G:$G&amp;'[1]2025年已发货'!$H:$H=C714&amp;F714&amp;I714&amp;J714,"未发货")</f>
        <v>3</v>
      </c>
      <c r="I714" s="29" t="str">
        <f>VLOOKUP(B714,辅助信息!E:I,3,FALSE)</f>
        <v>（五冶达州国道542项目-养护工区）四川省达州市达川区管村镇油房村</v>
      </c>
      <c r="J714" s="29" t="str">
        <f>VLOOKUP(B714,辅助信息!E:I,4,FALSE)</f>
        <v>侯自强</v>
      </c>
      <c r="K714" s="29">
        <f>VLOOKUP(J714,辅助信息!H:I,2,FALSE)</f>
        <v>13281725223</v>
      </c>
      <c r="M714" s="45"/>
      <c r="N714" s="45"/>
      <c r="O714" s="45"/>
      <c r="P714" s="45"/>
      <c r="Q714" s="15"/>
      <c r="R714" s="15"/>
    </row>
    <row r="715" hidden="1" spans="2:18">
      <c r="B715" s="29" t="s">
        <v>79</v>
      </c>
      <c r="C715" s="57">
        <v>45713</v>
      </c>
      <c r="D715" s="29" t="str">
        <f>VLOOKUP(B715,辅助信息!E:K,7,FALSE)</f>
        <v>JWDDCD2024102400111</v>
      </c>
      <c r="E715" s="29" t="str">
        <f>VLOOKUP(F715,辅助信息!A:B,2,FALSE)</f>
        <v>螺纹钢</v>
      </c>
      <c r="F715" s="29" t="s">
        <v>32</v>
      </c>
      <c r="G715" s="25">
        <v>91</v>
      </c>
      <c r="H715" s="29">
        <f>_xlfn._xlws.FILTER('[1]2025年已发货'!$E:$E,'[1]2025年已发货'!$F:$F&amp;'[1]2025年已发货'!$C:$C&amp;'[1]2025年已发货'!$G:$G&amp;'[1]2025年已发货'!$H:$H=C715&amp;F715&amp;I715&amp;J715,"未发货")</f>
        <v>90</v>
      </c>
      <c r="I715" s="29" t="str">
        <f>VLOOKUP(B715,辅助信息!E:I,3,FALSE)</f>
        <v>（五冶达州国道542项目-养护工区）四川省达州市达川区管村镇油房村</v>
      </c>
      <c r="J715" s="29" t="str">
        <f>VLOOKUP(B715,辅助信息!E:I,4,FALSE)</f>
        <v>侯自强</v>
      </c>
      <c r="K715" s="29">
        <f>VLOOKUP(J715,辅助信息!H:I,2,FALSE)</f>
        <v>13281725223</v>
      </c>
      <c r="M715" s="45"/>
      <c r="N715" s="45"/>
      <c r="O715" s="45"/>
      <c r="P715" s="45"/>
      <c r="Q715" s="15"/>
      <c r="R715" s="15"/>
    </row>
    <row r="716" hidden="1" spans="2:18">
      <c r="B716" s="29" t="s">
        <v>79</v>
      </c>
      <c r="C716" s="57">
        <v>45713</v>
      </c>
      <c r="D716" s="29" t="str">
        <f>VLOOKUP(B716,辅助信息!E:K,7,FALSE)</f>
        <v>JWDDCD2024102400111</v>
      </c>
      <c r="E716" s="29" t="str">
        <f>VLOOKUP(F716,辅助信息!A:B,2,FALSE)</f>
        <v>螺纹钢</v>
      </c>
      <c r="F716" s="29" t="s">
        <v>33</v>
      </c>
      <c r="G716" s="25">
        <v>22</v>
      </c>
      <c r="H716" s="29">
        <f>_xlfn._xlws.FILTER('[1]2025年已发货'!$E:$E,'[1]2025年已发货'!$F:$F&amp;'[1]2025年已发货'!$C:$C&amp;'[1]2025年已发货'!$G:$G&amp;'[1]2025年已发货'!$H:$H=C716&amp;F716&amp;I716&amp;J716,"未发货")</f>
        <v>21</v>
      </c>
      <c r="I716" s="29" t="str">
        <f>VLOOKUP(B716,辅助信息!E:I,3,FALSE)</f>
        <v>（五冶达州国道542项目-养护工区）四川省达州市达川区管村镇油房村</v>
      </c>
      <c r="J716" s="29" t="str">
        <f>VLOOKUP(B716,辅助信息!E:I,4,FALSE)</f>
        <v>侯自强</v>
      </c>
      <c r="K716" s="29">
        <f>VLOOKUP(J716,辅助信息!H:I,2,FALSE)</f>
        <v>13281725223</v>
      </c>
      <c r="M716" s="45"/>
      <c r="N716" s="45"/>
      <c r="O716" s="45"/>
      <c r="P716" s="45"/>
      <c r="Q716" s="15"/>
      <c r="R716" s="15"/>
    </row>
    <row r="717" hidden="1" spans="2:18">
      <c r="B717" s="70" t="s">
        <v>79</v>
      </c>
      <c r="C717" s="71">
        <v>45713</v>
      </c>
      <c r="D717" s="70" t="str">
        <f>VLOOKUP(B717,辅助信息!E:K,7,FALSE)</f>
        <v>JWDDCD2024102400111</v>
      </c>
      <c r="E717" s="70" t="str">
        <f>VLOOKUP(F717,辅助信息!A:B,2,FALSE)</f>
        <v>螺纹钢</v>
      </c>
      <c r="F717" s="70" t="s">
        <v>18</v>
      </c>
      <c r="G717" s="72">
        <v>45</v>
      </c>
      <c r="H717" s="70">
        <f>_xlfn._xlws.FILTER('[1]2025年已发货'!$E:$E,'[1]2025年已发货'!$F:$F&amp;'[1]2025年已发货'!$C:$C&amp;'[1]2025年已发货'!$G:$G&amp;'[1]2025年已发货'!$H:$H=C717&amp;F717&amp;I717&amp;J717,"未发货")</f>
        <v>45</v>
      </c>
      <c r="I717" s="70" t="str">
        <f>VLOOKUP(B717,辅助信息!E:I,3,FALSE)</f>
        <v>（五冶达州国道542项目-养护工区）四川省达州市达川区管村镇油房村</v>
      </c>
      <c r="J717" s="70" t="str">
        <f>VLOOKUP(B717,辅助信息!E:I,4,FALSE)</f>
        <v>侯自强</v>
      </c>
      <c r="K717" s="70">
        <f>VLOOKUP(J717,辅助信息!H:I,2,FALSE)</f>
        <v>13281725223</v>
      </c>
      <c r="M717" s="45"/>
      <c r="N717" s="45"/>
      <c r="O717" s="45"/>
      <c r="P717" s="45"/>
      <c r="Q717" s="15"/>
      <c r="R717" s="15"/>
    </row>
    <row r="718" hidden="1" spans="2:18">
      <c r="B718" s="29" t="s">
        <v>75</v>
      </c>
      <c r="C718" s="57">
        <v>45714</v>
      </c>
      <c r="D718" s="29" t="str">
        <f>VLOOKUP(B718,辅助信息!E:K,7,FALSE)</f>
        <v>JWDDCD2024102400111</v>
      </c>
      <c r="E718" s="29" t="str">
        <f>VLOOKUP(F718,辅助信息!A:B,2,FALSE)</f>
        <v>螺纹钢</v>
      </c>
      <c r="F718" s="29" t="s">
        <v>52</v>
      </c>
      <c r="G718" s="25">
        <v>35</v>
      </c>
      <c r="H718" s="25" t="str">
        <f>_xlfn._xlws.FILTER('[1]2025年已发货'!$E:$E,'[1]2025年已发货'!$F:$F&amp;'[1]2025年已发货'!$C:$C&amp;'[1]2025年已发货'!$G:$G&amp;'[1]2025年已发货'!$H:$H=C718&amp;F718&amp;I718&amp;J718,"未发货")</f>
        <v>未发货</v>
      </c>
      <c r="I718" s="29" t="str">
        <f>VLOOKUP(B718,辅助信息!E:I,3,FALSE)</f>
        <v>（五冶达州国道542项目-一工区桥梁一工段）四川省达州市四川省达州市达川区石桥镇武寨村</v>
      </c>
      <c r="J718" s="29" t="str">
        <f>VLOOKUP(B718,辅助信息!E:I,4,FALSE)</f>
        <v>杨勇</v>
      </c>
      <c r="K718" s="29">
        <f>VLOOKUP(J718,辅助信息!H:I,2,FALSE)</f>
        <v>18398563998</v>
      </c>
      <c r="L718" s="64"/>
      <c r="M718" s="87">
        <v>45716</v>
      </c>
      <c r="N718" s="45"/>
      <c r="O718" s="45">
        <f ca="1" t="shared" ref="O718:O781" si="20">IF(OR(M718="",N718&lt;&gt;""),"",MAX(M718-TODAY(),0))</f>
        <v>0</v>
      </c>
      <c r="P718" s="45">
        <f ca="1" t="shared" ref="P718:P781" si="21">IF(M718="","",IF(N718&lt;&gt;"",MAX(N718-M718,0),IF(TODAY()&gt;M718,TODAY()-M718,0)))</f>
        <v>137</v>
      </c>
      <c r="Q718" s="15" t="str">
        <f>VLOOKUP(B718,辅助信息!E:M,9,FALSE)</f>
        <v>ZTWM-CDGS-XS-2024-0181-五冶天府-国道542项目（二批次）</v>
      </c>
      <c r="R718" s="15"/>
    </row>
    <row r="719" hidden="1" spans="2:18">
      <c r="B719" s="29" t="s">
        <v>106</v>
      </c>
      <c r="C719" s="57">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4" t="str">
        <f>VLOOKUP(B719,辅助信息!E:J,6,FALSE)</f>
        <v>提前联系到场规格</v>
      </c>
      <c r="M719" s="87">
        <v>45716</v>
      </c>
      <c r="N719" s="45"/>
      <c r="O719" s="45">
        <f ca="1" t="shared" si="20"/>
        <v>0</v>
      </c>
      <c r="P719" s="45">
        <f ca="1" t="shared" si="21"/>
        <v>137</v>
      </c>
      <c r="Q719" s="15" t="str">
        <f>VLOOKUP(B719,辅助信息!E:M,9,FALSE)</f>
        <v>ZTWM-CDGS-XS-2024-0169-中冶西部钢构-宜宾市南溪区幸福路东路,高县月江镇建设项目</v>
      </c>
      <c r="R719" s="15"/>
    </row>
    <row r="720" hidden="1" spans="2:18">
      <c r="B720" s="29" t="s">
        <v>106</v>
      </c>
      <c r="C720" s="57">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5"/>
      <c r="M720" s="87">
        <v>45716</v>
      </c>
      <c r="N720" s="45"/>
      <c r="O720" s="45">
        <f ca="1" t="shared" si="20"/>
        <v>0</v>
      </c>
      <c r="P720" s="45">
        <f ca="1" t="shared" si="21"/>
        <v>137</v>
      </c>
      <c r="Q720" s="15" t="str">
        <f>VLOOKUP(B720,辅助信息!E:M,9,FALSE)</f>
        <v>ZTWM-CDGS-XS-2024-0169-中冶西部钢构-宜宾市南溪区幸福路东路,高县月江镇建设项目</v>
      </c>
      <c r="R720" s="15"/>
    </row>
    <row r="721" hidden="1" spans="2:18">
      <c r="B721" s="29" t="s">
        <v>106</v>
      </c>
      <c r="C721" s="57">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5"/>
      <c r="M721" s="87">
        <v>45716</v>
      </c>
      <c r="N721" s="45"/>
      <c r="O721" s="45">
        <f ca="1" t="shared" si="20"/>
        <v>0</v>
      </c>
      <c r="P721" s="45">
        <f ca="1" t="shared" si="21"/>
        <v>137</v>
      </c>
      <c r="Q721" s="15" t="str">
        <f>VLOOKUP(B721,辅助信息!E:M,9,FALSE)</f>
        <v>ZTWM-CDGS-XS-2024-0169-中冶西部钢构-宜宾市南溪区幸福路东路,高县月江镇建设项目</v>
      </c>
      <c r="R721" s="15"/>
    </row>
    <row r="722" hidden="1" spans="2:18">
      <c r="B722" s="29" t="s">
        <v>106</v>
      </c>
      <c r="C722" s="57">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5"/>
      <c r="M722" s="87">
        <v>45716</v>
      </c>
      <c r="N722" s="45"/>
      <c r="O722" s="45">
        <f ca="1" t="shared" si="20"/>
        <v>0</v>
      </c>
      <c r="P722" s="45">
        <f ca="1" t="shared" si="21"/>
        <v>137</v>
      </c>
      <c r="Q722" s="15" t="str">
        <f>VLOOKUP(B722,辅助信息!E:M,9,FALSE)</f>
        <v>ZTWM-CDGS-XS-2024-0169-中冶西部钢构-宜宾市南溪区幸福路东路,高县月江镇建设项目</v>
      </c>
      <c r="R722" s="15"/>
    </row>
    <row r="723" hidden="1" spans="2:18">
      <c r="B723" s="29" t="s">
        <v>106</v>
      </c>
      <c r="C723" s="57">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5"/>
      <c r="M723" s="87">
        <v>45716</v>
      </c>
      <c r="N723" s="45"/>
      <c r="O723" s="45">
        <f ca="1" t="shared" si="20"/>
        <v>0</v>
      </c>
      <c r="P723" s="45">
        <f ca="1" t="shared" si="21"/>
        <v>137</v>
      </c>
      <c r="Q723" s="15" t="str">
        <f>VLOOKUP(B723,辅助信息!E:M,9,FALSE)</f>
        <v>ZTWM-CDGS-XS-2024-0169-中冶西部钢构-宜宾市南溪区幸福路东路,高县月江镇建设项目</v>
      </c>
      <c r="R723" s="15"/>
    </row>
    <row r="724" hidden="1" spans="2:18">
      <c r="B724" s="29" t="s">
        <v>106</v>
      </c>
      <c r="C724" s="57">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5"/>
      <c r="M724" s="87">
        <v>45716</v>
      </c>
      <c r="N724" s="45"/>
      <c r="O724" s="45">
        <f ca="1" t="shared" si="20"/>
        <v>0</v>
      </c>
      <c r="P724" s="45">
        <f ca="1" t="shared" si="21"/>
        <v>137</v>
      </c>
      <c r="Q724" s="15" t="str">
        <f>VLOOKUP(B724,辅助信息!E:M,9,FALSE)</f>
        <v>ZTWM-CDGS-XS-2024-0169-中冶西部钢构-宜宾市南溪区幸福路东路,高县月江镇建设项目</v>
      </c>
      <c r="R724" s="15"/>
    </row>
    <row r="725" hidden="1" spans="2:18">
      <c r="B725" s="29" t="s">
        <v>106</v>
      </c>
      <c r="C725" s="57">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3"/>
      <c r="M725" s="87">
        <v>45716</v>
      </c>
      <c r="N725" s="45"/>
      <c r="O725" s="45">
        <f ca="1" t="shared" si="20"/>
        <v>0</v>
      </c>
      <c r="P725" s="45">
        <f ca="1" t="shared" si="21"/>
        <v>137</v>
      </c>
      <c r="Q725" s="15" t="str">
        <f>VLOOKUP(B725,辅助信息!E:M,9,FALSE)</f>
        <v>ZTWM-CDGS-XS-2024-0169-中冶西部钢构-宜宾市南溪区幸福路东路,高县月江镇建设项目</v>
      </c>
      <c r="R725" s="15"/>
    </row>
    <row r="726" hidden="1" spans="2:18">
      <c r="B726" s="29" t="s">
        <v>107</v>
      </c>
      <c r="C726" s="57">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4" t="str">
        <f>VLOOKUP(B726,辅助信息!E:J,6,FALSE)</f>
        <v>送货单要求：送货单位：宜宾罗投资产管理有限公司,收货单位：中国五冶集团有限公司,装货前联系收货人核实到场规格</v>
      </c>
      <c r="M726" s="87">
        <v>45716</v>
      </c>
      <c r="N726" s="45"/>
      <c r="O726" s="45">
        <f ca="1" t="shared" si="20"/>
        <v>0</v>
      </c>
      <c r="P726" s="45">
        <f ca="1" t="shared" si="21"/>
        <v>137</v>
      </c>
      <c r="Q726" s="15" t="str">
        <f>VLOOKUP(B726,辅助信息!E:M,9,FALSE)</f>
        <v>ZTWM-CDGS-XS-2024-0169-中冶西部钢构-宜宾市南溪区幸福路东路,高县月江镇建设项目</v>
      </c>
      <c r="R726" s="15"/>
    </row>
    <row r="727" hidden="1" spans="2:18">
      <c r="B727" s="29" t="s">
        <v>107</v>
      </c>
      <c r="C727" s="57">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5"/>
      <c r="M727" s="87">
        <v>45716</v>
      </c>
      <c r="N727" s="45"/>
      <c r="O727" s="45">
        <f ca="1" t="shared" si="20"/>
        <v>0</v>
      </c>
      <c r="P727" s="45">
        <f ca="1" t="shared" si="21"/>
        <v>137</v>
      </c>
      <c r="Q727" s="15" t="str">
        <f>VLOOKUP(B727,辅助信息!E:M,9,FALSE)</f>
        <v>ZTWM-CDGS-XS-2024-0169-中冶西部钢构-宜宾市南溪区幸福路东路,高县月江镇建设项目</v>
      </c>
      <c r="R727" s="15"/>
    </row>
    <row r="728" hidden="1" spans="2:18">
      <c r="B728" s="29" t="s">
        <v>107</v>
      </c>
      <c r="C728" s="57">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5"/>
      <c r="M728" s="87">
        <v>45716</v>
      </c>
      <c r="N728" s="45"/>
      <c r="O728" s="45">
        <f ca="1" t="shared" si="20"/>
        <v>0</v>
      </c>
      <c r="P728" s="45">
        <f ca="1" t="shared" si="21"/>
        <v>137</v>
      </c>
      <c r="Q728" s="15" t="str">
        <f>VLOOKUP(B728,辅助信息!E:M,9,FALSE)</f>
        <v>ZTWM-CDGS-XS-2024-0169-中冶西部钢构-宜宾市南溪区幸福路东路,高县月江镇建设项目</v>
      </c>
      <c r="R728" s="15"/>
    </row>
    <row r="729" hidden="1" spans="2:18">
      <c r="B729" s="29" t="s">
        <v>107</v>
      </c>
      <c r="C729" s="57">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5"/>
      <c r="M729" s="87">
        <v>45716</v>
      </c>
      <c r="N729" s="45"/>
      <c r="O729" s="45">
        <f ca="1" t="shared" si="20"/>
        <v>0</v>
      </c>
      <c r="P729" s="45">
        <f ca="1" t="shared" si="21"/>
        <v>137</v>
      </c>
      <c r="Q729" s="15" t="str">
        <f>VLOOKUP(B729,辅助信息!E:M,9,FALSE)</f>
        <v>ZTWM-CDGS-XS-2024-0169-中冶西部钢构-宜宾市南溪区幸福路东路,高县月江镇建设项目</v>
      </c>
      <c r="R729" s="15"/>
    </row>
    <row r="730" hidden="1" spans="2:18">
      <c r="B730" s="29" t="s">
        <v>107</v>
      </c>
      <c r="C730" s="57">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5"/>
      <c r="M730" s="87">
        <v>45716</v>
      </c>
      <c r="N730" s="45"/>
      <c r="O730" s="45">
        <f ca="1" t="shared" si="20"/>
        <v>0</v>
      </c>
      <c r="P730" s="45">
        <f ca="1" t="shared" si="21"/>
        <v>137</v>
      </c>
      <c r="Q730" s="15" t="str">
        <f>VLOOKUP(B730,辅助信息!E:M,9,FALSE)</f>
        <v>ZTWM-CDGS-XS-2024-0169-中冶西部钢构-宜宾市南溪区幸福路东路,高县月江镇建设项目</v>
      </c>
      <c r="R730" s="15"/>
    </row>
    <row r="731" hidden="1" spans="2:18">
      <c r="B731" s="29" t="s">
        <v>107</v>
      </c>
      <c r="C731" s="57">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5"/>
      <c r="M731" s="87">
        <v>45716</v>
      </c>
      <c r="N731" s="45"/>
      <c r="O731" s="45">
        <f ca="1" t="shared" si="20"/>
        <v>0</v>
      </c>
      <c r="P731" s="45">
        <f ca="1" t="shared" si="21"/>
        <v>137</v>
      </c>
      <c r="Q731" s="15" t="str">
        <f>VLOOKUP(B731,辅助信息!E:M,9,FALSE)</f>
        <v>ZTWM-CDGS-XS-2024-0169-中冶西部钢构-宜宾市南溪区幸福路东路,高县月江镇建设项目</v>
      </c>
      <c r="R731" s="15"/>
    </row>
    <row r="732" hidden="1" spans="2:18">
      <c r="B732" s="29" t="s">
        <v>107</v>
      </c>
      <c r="C732" s="57">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3"/>
      <c r="M732" s="87">
        <v>45716</v>
      </c>
      <c r="N732" s="45"/>
      <c r="O732" s="45">
        <f ca="1" t="shared" si="20"/>
        <v>0</v>
      </c>
      <c r="P732" s="45">
        <f ca="1" t="shared" si="21"/>
        <v>137</v>
      </c>
      <c r="Q732" s="15" t="str">
        <f>VLOOKUP(B732,辅助信息!E:M,9,FALSE)</f>
        <v>ZTWM-CDGS-XS-2024-0169-中冶西部钢构-宜宾市南溪区幸福路东路,高县月江镇建设项目</v>
      </c>
      <c r="R732" s="15"/>
    </row>
    <row r="733" hidden="1" spans="2:18">
      <c r="B733" s="29" t="s">
        <v>108</v>
      </c>
      <c r="C733" s="57">
        <v>45714</v>
      </c>
      <c r="D733" s="29" t="str">
        <f>VLOOKUP(B733,辅助信息!E:K,7,FALSE)</f>
        <v>JWDDCD2024102400111</v>
      </c>
      <c r="E733" s="29" t="str">
        <f>VLOOKUP(F733,辅助信息!A:B,2,FALSE)</f>
        <v>高线</v>
      </c>
      <c r="F733" s="29" t="s">
        <v>53</v>
      </c>
      <c r="G733" s="25">
        <v>8</v>
      </c>
      <c r="H733" s="25" t="str">
        <f>_xlfn._xlws.FILTER('[1]2025年已发货'!$E:$E,'[1]2025年已发货'!$F:$F&amp;'[1]2025年已发货'!$C:$C&amp;'[1]2025年已发货'!$G:$G&amp;'[1]2025年已发货'!$H:$H=C733&amp;F733&amp;I733&amp;J733,"未发货")</f>
        <v>未发货</v>
      </c>
      <c r="I733" s="29" t="str">
        <f>VLOOKUP(B733,辅助信息!E:I,3,FALSE)</f>
        <v>（五冶达州国道542项目-三工区路基八工段(连接线)）四川省达州市达川区大堰镇梨子沟</v>
      </c>
      <c r="J733" s="29" t="str">
        <f>VLOOKUP(B733,辅助信息!E:I,4,FALSE)</f>
        <v>谭鹏程</v>
      </c>
      <c r="K733" s="29">
        <f>VLOOKUP(J733,辅助信息!H:I,2,FALSE)</f>
        <v>18280895666</v>
      </c>
      <c r="L733" s="64" t="str">
        <f>VLOOKUP(B733,辅助信息!E:J,6,FALSE)</f>
        <v>五冶建设送货单,送货车型9.6米,装货前联系收货人核实到场规格,没提前告知进场规格现场不给予接收</v>
      </c>
      <c r="M733" s="87">
        <v>45717</v>
      </c>
      <c r="N733" s="45"/>
      <c r="O733" s="45">
        <f ca="1" t="shared" si="20"/>
        <v>0</v>
      </c>
      <c r="P733" s="45">
        <f ca="1" t="shared" si="21"/>
        <v>136</v>
      </c>
      <c r="Q733" s="15" t="str">
        <f>VLOOKUP(B733,辅助信息!E:M,9,FALSE)</f>
        <v>ZTWM-CDGS-XS-2024-0181-五冶天府-国道542项目（二批次）</v>
      </c>
      <c r="R733" s="15"/>
    </row>
    <row r="734" hidden="1" spans="2:18">
      <c r="B734" s="29" t="s">
        <v>108</v>
      </c>
      <c r="C734" s="57">
        <v>45714</v>
      </c>
      <c r="D734" s="29" t="str">
        <f>VLOOKUP(B734,辅助信息!E:K,7,FALSE)</f>
        <v>JWDDCD2024102400111</v>
      </c>
      <c r="E734" s="29" t="str">
        <f>VLOOKUP(F734,辅助信息!A:B,2,FALSE)</f>
        <v>螺纹钢</v>
      </c>
      <c r="F734" s="29" t="s">
        <v>27</v>
      </c>
      <c r="G734" s="25">
        <v>36</v>
      </c>
      <c r="H734" s="25" t="str">
        <f>_xlfn._xlws.FILTER('[1]2025年已发货'!$E:$E,'[1]2025年已发货'!$F:$F&amp;'[1]2025年已发货'!$C:$C&amp;'[1]2025年已发货'!$G:$G&amp;'[1]2025年已发货'!$H:$H=C734&amp;F734&amp;I734&amp;J734,"未发货")</f>
        <v>未发货</v>
      </c>
      <c r="I734" s="29" t="str">
        <f>VLOOKUP(B734,辅助信息!E:I,3,FALSE)</f>
        <v>（五冶达州国道542项目-三工区路基八工段(连接线)）四川省达州市达川区大堰镇梨子沟</v>
      </c>
      <c r="J734" s="29" t="str">
        <f>VLOOKUP(B734,辅助信息!E:I,4,FALSE)</f>
        <v>谭鹏程</v>
      </c>
      <c r="K734" s="29">
        <f>VLOOKUP(J734,辅助信息!H:I,2,FALSE)</f>
        <v>18280895666</v>
      </c>
      <c r="L734" s="65"/>
      <c r="M734" s="87">
        <v>45717</v>
      </c>
      <c r="N734" s="45"/>
      <c r="O734" s="45">
        <f ca="1" t="shared" si="20"/>
        <v>0</v>
      </c>
      <c r="P734" s="45">
        <f ca="1" t="shared" si="21"/>
        <v>136</v>
      </c>
      <c r="Q734" s="15" t="str">
        <f>VLOOKUP(B734,辅助信息!E:M,9,FALSE)</f>
        <v>ZTWM-CDGS-XS-2024-0181-五冶天府-国道542项目（二批次）</v>
      </c>
      <c r="R734" s="15"/>
    </row>
    <row r="735" hidden="1" spans="2:18">
      <c r="B735" s="29" t="s">
        <v>108</v>
      </c>
      <c r="C735" s="57">
        <v>45714</v>
      </c>
      <c r="D735" s="29" t="str">
        <f>VLOOKUP(B735,辅助信息!E:K,7,FALSE)</f>
        <v>JWDDCD2024102400111</v>
      </c>
      <c r="E735" s="29" t="str">
        <f>VLOOKUP(F735,辅助信息!A:B,2,FALSE)</f>
        <v>螺纹钢</v>
      </c>
      <c r="F735" s="29" t="s">
        <v>32</v>
      </c>
      <c r="G735" s="25">
        <v>27</v>
      </c>
      <c r="H735" s="25" t="str">
        <f>_xlfn._xlws.FILTER('[1]2025年已发货'!$E:$E,'[1]2025年已发货'!$F:$F&amp;'[1]2025年已发货'!$C:$C&amp;'[1]2025年已发货'!$G:$G&amp;'[1]2025年已发货'!$H:$H=C735&amp;F735&amp;I735&amp;J735,"未发货")</f>
        <v>未发货</v>
      </c>
      <c r="I735" s="29" t="str">
        <f>VLOOKUP(B735,辅助信息!E:I,3,FALSE)</f>
        <v>（五冶达州国道542项目-三工区路基八工段(连接线)）四川省达州市达川区大堰镇梨子沟</v>
      </c>
      <c r="J735" s="29" t="str">
        <f>VLOOKUP(B735,辅助信息!E:I,4,FALSE)</f>
        <v>谭鹏程</v>
      </c>
      <c r="K735" s="29">
        <f>VLOOKUP(J735,辅助信息!H:I,2,FALSE)</f>
        <v>18280895666</v>
      </c>
      <c r="L735" s="65"/>
      <c r="M735" s="87">
        <v>45717</v>
      </c>
      <c r="N735" s="45"/>
      <c r="O735" s="45">
        <f ca="1" t="shared" si="20"/>
        <v>0</v>
      </c>
      <c r="P735" s="45">
        <f ca="1" t="shared" si="21"/>
        <v>136</v>
      </c>
      <c r="Q735" s="15" t="str">
        <f>VLOOKUP(B735,辅助信息!E:M,9,FALSE)</f>
        <v>ZTWM-CDGS-XS-2024-0181-五冶天府-国道542项目（二批次）</v>
      </c>
      <c r="R735" s="15"/>
    </row>
    <row r="736" hidden="1" spans="2:18">
      <c r="B736" s="29" t="s">
        <v>108</v>
      </c>
      <c r="C736" s="57">
        <v>45714</v>
      </c>
      <c r="D736" s="29" t="str">
        <f>VLOOKUP(B736,辅助信息!E:K,7,FALSE)</f>
        <v>JWDDCD2024102400111</v>
      </c>
      <c r="E736" s="29" t="str">
        <f>VLOOKUP(F736,辅助信息!A:B,2,FALSE)</f>
        <v>螺纹钢</v>
      </c>
      <c r="F736" s="29" t="s">
        <v>30</v>
      </c>
      <c r="G736" s="25">
        <v>60</v>
      </c>
      <c r="H736" s="25" t="str">
        <f>_xlfn._xlws.FILTER('[1]2025年已发货'!$E:$E,'[1]2025年已发货'!$F:$F&amp;'[1]2025年已发货'!$C:$C&amp;'[1]2025年已发货'!$G:$G&amp;'[1]2025年已发货'!$H:$H=C736&amp;F736&amp;I736&amp;J736,"未发货")</f>
        <v>未发货</v>
      </c>
      <c r="I736" s="29" t="str">
        <f>VLOOKUP(B736,辅助信息!E:I,3,FALSE)</f>
        <v>（五冶达州国道542项目-三工区路基八工段(连接线)）四川省达州市达川区大堰镇梨子沟</v>
      </c>
      <c r="J736" s="29" t="str">
        <f>VLOOKUP(B736,辅助信息!E:I,4,FALSE)</f>
        <v>谭鹏程</v>
      </c>
      <c r="K736" s="29">
        <f>VLOOKUP(J736,辅助信息!H:I,2,FALSE)</f>
        <v>18280895666</v>
      </c>
      <c r="L736" s="65"/>
      <c r="M736" s="87">
        <v>45717</v>
      </c>
      <c r="N736" s="45"/>
      <c r="O736" s="45">
        <f ca="1" t="shared" si="20"/>
        <v>0</v>
      </c>
      <c r="P736" s="45">
        <f ca="1" t="shared" si="21"/>
        <v>136</v>
      </c>
      <c r="Q736" s="15" t="str">
        <f>VLOOKUP(B736,辅助信息!E:M,9,FALSE)</f>
        <v>ZTWM-CDGS-XS-2024-0181-五冶天府-国道542项目（二批次）</v>
      </c>
      <c r="R736" s="15"/>
    </row>
    <row r="737" hidden="1" spans="2:18">
      <c r="B737" s="29" t="s">
        <v>108</v>
      </c>
      <c r="C737" s="57">
        <v>45714</v>
      </c>
      <c r="D737" s="29" t="str">
        <f>VLOOKUP(B737,辅助信息!E:K,7,FALSE)</f>
        <v>JWDDCD2024102400111</v>
      </c>
      <c r="E737" s="29" t="str">
        <f>VLOOKUP(F737,辅助信息!A:B,2,FALSE)</f>
        <v>螺纹钢</v>
      </c>
      <c r="F737" s="29" t="s">
        <v>52</v>
      </c>
      <c r="G737" s="25">
        <v>10</v>
      </c>
      <c r="H737" s="25" t="str">
        <f>_xlfn._xlws.FILTER('[1]2025年已发货'!$E:$E,'[1]2025年已发货'!$F:$F&amp;'[1]2025年已发货'!$C:$C&amp;'[1]2025年已发货'!$G:$G&amp;'[1]2025年已发货'!$H:$H=C737&amp;F737&amp;I737&amp;J737,"未发货")</f>
        <v>未发货</v>
      </c>
      <c r="I737" s="29" t="str">
        <f>VLOOKUP(B737,辅助信息!E:I,3,FALSE)</f>
        <v>（五冶达州国道542项目-三工区路基八工段(连接线)）四川省达州市达川区大堰镇梨子沟</v>
      </c>
      <c r="J737" s="29" t="str">
        <f>VLOOKUP(B737,辅助信息!E:I,4,FALSE)</f>
        <v>谭鹏程</v>
      </c>
      <c r="K737" s="29">
        <f>VLOOKUP(J737,辅助信息!H:I,2,FALSE)</f>
        <v>18280895666</v>
      </c>
      <c r="L737" s="63"/>
      <c r="M737" s="87">
        <v>45717</v>
      </c>
      <c r="N737" s="45"/>
      <c r="O737" s="45">
        <f ca="1" t="shared" si="20"/>
        <v>0</v>
      </c>
      <c r="P737" s="45">
        <f ca="1" t="shared" si="21"/>
        <v>136</v>
      </c>
      <c r="Q737" s="15" t="str">
        <f>VLOOKUP(B737,辅助信息!E:M,9,FALSE)</f>
        <v>ZTWM-CDGS-XS-2024-0181-五冶天府-国道542项目（二批次）</v>
      </c>
      <c r="R737" s="15"/>
    </row>
    <row r="738" hidden="1" spans="2:18">
      <c r="B738" s="29" t="s">
        <v>69</v>
      </c>
      <c r="C738" s="57">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4" t="str">
        <f>VLOOKUP(B738,辅助信息!E:J,6,FALSE)</f>
        <v>控制炉批号！多了现场不收！,优先安排达钢,提前联系到场规格及数量</v>
      </c>
      <c r="M738" s="87">
        <v>45716</v>
      </c>
      <c r="N738" s="45"/>
      <c r="O738" s="45">
        <f ca="1" t="shared" si="20"/>
        <v>0</v>
      </c>
      <c r="P738" s="45">
        <f ca="1" t="shared" si="21"/>
        <v>137</v>
      </c>
      <c r="Q738" s="15" t="str">
        <f>VLOOKUP(B738,辅助信息!E:M,9,FALSE)</f>
        <v>ZTWM-CDGS-XS-2024-0134-商投建工达州中医药科技成果示范园项目</v>
      </c>
      <c r="R738" s="15"/>
    </row>
    <row r="739" hidden="1" spans="2:18">
      <c r="B739" s="29" t="s">
        <v>69</v>
      </c>
      <c r="C739" s="57">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3"/>
      <c r="M739" s="87">
        <v>45716</v>
      </c>
      <c r="N739" s="45"/>
      <c r="O739" s="45">
        <f ca="1" t="shared" si="20"/>
        <v>0</v>
      </c>
      <c r="P739" s="45">
        <f ca="1" t="shared" si="21"/>
        <v>137</v>
      </c>
      <c r="Q739" s="15" t="str">
        <f>VLOOKUP(B739,辅助信息!E:M,9,FALSE)</f>
        <v>ZTWM-CDGS-XS-2024-0134-商投建工达州中医药科技成果示范园项目</v>
      </c>
      <c r="R739" s="15"/>
    </row>
    <row r="740" hidden="1" spans="2:18">
      <c r="B740" s="29" t="s">
        <v>56</v>
      </c>
      <c r="C740" s="57">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4" t="str">
        <f>VLOOKUP(B740,辅助信息!E:J,6,FALSE)</f>
        <v>控制炉批号！多了现场不收！,优先安排达钢,提前联系到场规格及数量</v>
      </c>
      <c r="M740" s="87">
        <v>45716</v>
      </c>
      <c r="N740" s="45"/>
      <c r="O740" s="45">
        <f ca="1" t="shared" si="20"/>
        <v>0</v>
      </c>
      <c r="P740" s="45">
        <f ca="1" t="shared" si="21"/>
        <v>137</v>
      </c>
      <c r="Q740" s="15" t="str">
        <f>VLOOKUP(B740,辅助信息!E:M,9,FALSE)</f>
        <v>ZTWM-CDGS-XS-2024-0134-商投建工达州中医药科技成果示范园项目</v>
      </c>
      <c r="R740" s="15"/>
    </row>
    <row r="741" hidden="1" spans="2:18">
      <c r="B741" s="29" t="s">
        <v>56</v>
      </c>
      <c r="C741" s="57">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5"/>
      <c r="M741" s="87">
        <v>45716</v>
      </c>
      <c r="N741" s="45"/>
      <c r="O741" s="45">
        <f ca="1" t="shared" si="20"/>
        <v>0</v>
      </c>
      <c r="P741" s="45">
        <f ca="1" t="shared" si="21"/>
        <v>137</v>
      </c>
      <c r="Q741" s="15" t="str">
        <f>VLOOKUP(B741,辅助信息!E:M,9,FALSE)</f>
        <v>ZTWM-CDGS-XS-2024-0134-商投建工达州中医药科技成果示范园项目</v>
      </c>
      <c r="R741" s="15"/>
    </row>
    <row r="742" hidden="1" spans="2:18">
      <c r="B742" s="29" t="s">
        <v>56</v>
      </c>
      <c r="C742" s="57">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5"/>
      <c r="M742" s="87">
        <v>45716</v>
      </c>
      <c r="N742" s="45"/>
      <c r="O742" s="45">
        <f ca="1" t="shared" si="20"/>
        <v>0</v>
      </c>
      <c r="P742" s="45">
        <f ca="1" t="shared" si="21"/>
        <v>137</v>
      </c>
      <c r="Q742" s="15" t="str">
        <f>VLOOKUP(B742,辅助信息!E:M,9,FALSE)</f>
        <v>ZTWM-CDGS-XS-2024-0134-商投建工达州中医药科技成果示范园项目</v>
      </c>
      <c r="R742" s="15"/>
    </row>
    <row r="743" hidden="1" spans="2:18">
      <c r="B743" s="29" t="s">
        <v>56</v>
      </c>
      <c r="C743" s="57">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5"/>
      <c r="M743" s="87">
        <v>45716</v>
      </c>
      <c r="N743" s="45"/>
      <c r="O743" s="45">
        <f ca="1" t="shared" si="20"/>
        <v>0</v>
      </c>
      <c r="P743" s="45">
        <f ca="1" t="shared" si="21"/>
        <v>137</v>
      </c>
      <c r="Q743" s="15" t="str">
        <f>VLOOKUP(B743,辅助信息!E:M,9,FALSE)</f>
        <v>ZTWM-CDGS-XS-2024-0134-商投建工达州中医药科技成果示范园项目</v>
      </c>
      <c r="R743" s="15"/>
    </row>
    <row r="744" hidden="1" spans="2:18">
      <c r="B744" s="29" t="s">
        <v>56</v>
      </c>
      <c r="C744" s="57">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5"/>
      <c r="M744" s="87">
        <v>45716</v>
      </c>
      <c r="N744" s="45"/>
      <c r="O744" s="45">
        <f ca="1" t="shared" si="20"/>
        <v>0</v>
      </c>
      <c r="P744" s="45">
        <f ca="1" t="shared" si="21"/>
        <v>137</v>
      </c>
      <c r="Q744" s="15" t="str">
        <f>VLOOKUP(B744,辅助信息!E:M,9,FALSE)</f>
        <v>ZTWM-CDGS-XS-2024-0134-商投建工达州中医药科技成果示范园项目</v>
      </c>
      <c r="R744" s="15"/>
    </row>
    <row r="745" hidden="1" spans="2:18">
      <c r="B745" s="29" t="s">
        <v>56</v>
      </c>
      <c r="C745" s="57">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3"/>
      <c r="M745" s="87">
        <v>45716</v>
      </c>
      <c r="N745" s="45"/>
      <c r="O745" s="45">
        <f ca="1" t="shared" si="20"/>
        <v>0</v>
      </c>
      <c r="P745" s="45">
        <f ca="1" t="shared" si="21"/>
        <v>137</v>
      </c>
      <c r="Q745" s="15" t="str">
        <f>VLOOKUP(B745,辅助信息!E:M,9,FALSE)</f>
        <v>ZTWM-CDGS-XS-2024-0134-商投建工达州中医药科技成果示范园项目</v>
      </c>
      <c r="R745" s="15"/>
    </row>
    <row r="746" hidden="1" spans="2:18">
      <c r="B746" s="29" t="s">
        <v>20</v>
      </c>
      <c r="C746" s="57">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4" t="str">
        <f>VLOOKUP(B746,辅助信息!E:J,6,FALSE)</f>
        <v>送货单：送货单位：南充思临新材料科技有限公司,收货单位：五冶集团川北(南充)建设有限公司,项目名称：南充医学科学产业园,送货车型13米,装货前联系收货人核实到场规格</v>
      </c>
      <c r="M746" s="87">
        <v>45716</v>
      </c>
      <c r="N746" s="45"/>
      <c r="O746" s="45">
        <f ca="1" t="shared" si="20"/>
        <v>0</v>
      </c>
      <c r="P746" s="45">
        <f ca="1" t="shared" si="21"/>
        <v>137</v>
      </c>
      <c r="Q746" s="15" t="str">
        <f>VLOOKUP(B746,辅助信息!E:M,9,FALSE)</f>
        <v>ZTWM-CDGS-XS-2024-0248-五冶钢构-南充市医学院项目</v>
      </c>
      <c r="R746" s="15"/>
    </row>
    <row r="747" hidden="1" spans="2:18">
      <c r="B747" s="29" t="s">
        <v>20</v>
      </c>
      <c r="C747" s="57">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5"/>
      <c r="M747" s="87">
        <v>45716</v>
      </c>
      <c r="N747" s="45"/>
      <c r="O747" s="45">
        <f ca="1" t="shared" si="20"/>
        <v>0</v>
      </c>
      <c r="P747" s="45">
        <f ca="1" t="shared" si="21"/>
        <v>137</v>
      </c>
      <c r="Q747" s="15" t="str">
        <f>VLOOKUP(B747,辅助信息!E:M,9,FALSE)</f>
        <v>ZTWM-CDGS-XS-2024-0248-五冶钢构-南充市医学院项目</v>
      </c>
      <c r="R747" s="15"/>
    </row>
    <row r="748" hidden="1" spans="2:18">
      <c r="B748" s="29" t="s">
        <v>20</v>
      </c>
      <c r="C748" s="57">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5"/>
      <c r="M748" s="87">
        <v>45716</v>
      </c>
      <c r="N748" s="45"/>
      <c r="O748" s="45">
        <f ca="1" t="shared" si="20"/>
        <v>0</v>
      </c>
      <c r="P748" s="45">
        <f ca="1" t="shared" si="21"/>
        <v>137</v>
      </c>
      <c r="Q748" s="15" t="str">
        <f>VLOOKUP(B748,辅助信息!E:M,9,FALSE)</f>
        <v>ZTWM-CDGS-XS-2024-0248-五冶钢构-南充市医学院项目</v>
      </c>
      <c r="R748" s="15"/>
    </row>
    <row r="749" hidden="1" spans="2:18">
      <c r="B749" s="29" t="s">
        <v>20</v>
      </c>
      <c r="C749" s="57">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5"/>
      <c r="M749" s="87">
        <v>45716</v>
      </c>
      <c r="N749" s="45"/>
      <c r="O749" s="45">
        <f ca="1" t="shared" si="20"/>
        <v>0</v>
      </c>
      <c r="P749" s="45">
        <f ca="1" t="shared" si="21"/>
        <v>137</v>
      </c>
      <c r="Q749" s="15" t="str">
        <f>VLOOKUP(B749,辅助信息!E:M,9,FALSE)</f>
        <v>ZTWM-CDGS-XS-2024-0248-五冶钢构-南充市医学院项目</v>
      </c>
      <c r="R749" s="15"/>
    </row>
    <row r="750" hidden="1" spans="2:18">
      <c r="B750" s="29" t="s">
        <v>20</v>
      </c>
      <c r="C750" s="57">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5"/>
      <c r="M750" s="87">
        <v>45716</v>
      </c>
      <c r="N750" s="45"/>
      <c r="O750" s="45">
        <f ca="1" t="shared" si="20"/>
        <v>0</v>
      </c>
      <c r="P750" s="45">
        <f ca="1" t="shared" si="21"/>
        <v>137</v>
      </c>
      <c r="Q750" s="15" t="str">
        <f>VLOOKUP(B750,辅助信息!E:M,9,FALSE)</f>
        <v>ZTWM-CDGS-XS-2024-0248-五冶钢构-南充市医学院项目</v>
      </c>
      <c r="R750" s="15"/>
    </row>
    <row r="751" hidden="1" spans="2:18">
      <c r="B751" s="29" t="s">
        <v>20</v>
      </c>
      <c r="C751" s="57">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3"/>
      <c r="M751" s="87">
        <v>45716</v>
      </c>
      <c r="N751" s="45"/>
      <c r="O751" s="45">
        <f ca="1" t="shared" si="20"/>
        <v>0</v>
      </c>
      <c r="P751" s="49">
        <f ca="1" t="shared" si="21"/>
        <v>137</v>
      </c>
      <c r="Q751" s="15" t="str">
        <f>VLOOKUP(B751,辅助信息!E:M,9,FALSE)</f>
        <v>ZTWM-CDGS-XS-2024-0248-五冶钢构-南充市医学院项目</v>
      </c>
      <c r="R751" s="15"/>
    </row>
    <row r="752" hidden="1" spans="2:18">
      <c r="B752" s="29" t="s">
        <v>98</v>
      </c>
      <c r="C752" s="57">
        <v>45714</v>
      </c>
      <c r="D752" s="29" t="str">
        <f>VLOOKUP(B752,辅助信息!E:K,7,FALSE)</f>
        <v>JWDDCD2025051000019</v>
      </c>
      <c r="E752" s="29" t="str">
        <f>VLOOKUP(F752,辅助信息!A:B,2,FALSE)</f>
        <v>盘螺</v>
      </c>
      <c r="F752" s="29" t="s">
        <v>41</v>
      </c>
      <c r="G752" s="25">
        <v>8</v>
      </c>
      <c r="H752" s="25">
        <f>_xlfn._xlws.FILTER('[1]2025年已发货'!$E:$E,'[1]2025年已发货'!$F:$F&amp;'[1]2025年已发货'!$C:$C&amp;'[1]2025年已发货'!$G:$G&amp;'[1]2025年已发货'!$H:$H=C752&amp;F752&amp;I752&amp;J752,"未发货")</f>
        <v>8</v>
      </c>
      <c r="I752" s="29" t="str">
        <f>VLOOKUP(B752,辅助信息!E:I,3,FALSE)</f>
        <v>(五冶钢构医学科学产业园建设项目房建一部-一标（2-6）)四川省南充市顺庆区搬罾街道学府大道二段</v>
      </c>
      <c r="J752" s="29" t="str">
        <f>VLOOKUP(B752,辅助信息!E:I,4,FALSE)</f>
        <v>胡泽宇</v>
      </c>
      <c r="K752" s="29">
        <f>VLOOKUP(J752,辅助信息!H:I,2,FALSE)</f>
        <v>18141337338</v>
      </c>
      <c r="L752" s="64" t="str">
        <f>VLOOKUP(B752,辅助信息!E:J,6,FALSE)</f>
        <v>送货单：送货单位：南充思临新材料科技有限公司,收货单位：五冶集团川北(南充)建设有限公司,项目名称：南充医学科学产业园,送货车型13米,装货前联系收货人核实到场规格</v>
      </c>
      <c r="M752" s="87">
        <v>45716</v>
      </c>
      <c r="N752" s="45"/>
      <c r="O752" s="45">
        <f ca="1" t="shared" si="20"/>
        <v>0</v>
      </c>
      <c r="P752" s="49">
        <f ca="1" t="shared" si="21"/>
        <v>137</v>
      </c>
      <c r="Q752" s="15" t="str">
        <f>VLOOKUP(B752,辅助信息!E:M,9,FALSE)</f>
        <v>ZTWM-CDGS-XS-2024-0248-五冶钢构-南充市医学院项目</v>
      </c>
      <c r="R752" s="15"/>
    </row>
    <row r="753" hidden="1" spans="2:18">
      <c r="B753" s="29" t="s">
        <v>98</v>
      </c>
      <c r="C753" s="57">
        <v>45714</v>
      </c>
      <c r="D753" s="29" t="str">
        <f>VLOOKUP(B753,辅助信息!E:K,7,FALSE)</f>
        <v>JWDDCD2025051000019</v>
      </c>
      <c r="E753" s="29" t="str">
        <f>VLOOKUP(F753,辅助信息!A:B,2,FALSE)</f>
        <v>螺纹钢</v>
      </c>
      <c r="F753" s="29" t="s">
        <v>27</v>
      </c>
      <c r="G753" s="25">
        <v>8</v>
      </c>
      <c r="H753" s="25">
        <f>_xlfn._xlws.FILTER('[1]2025年已发货'!$E:$E,'[1]2025年已发货'!$F:$F&amp;'[1]2025年已发货'!$C:$C&amp;'[1]2025年已发货'!$G:$G&amp;'[1]2025年已发货'!$H:$H=C753&amp;F753&amp;I753&amp;J753,"未发货")</f>
        <v>8</v>
      </c>
      <c r="I753" s="29" t="str">
        <f>VLOOKUP(B753,辅助信息!E:I,3,FALSE)</f>
        <v>(五冶钢构医学科学产业园建设项目房建一部-一标（2-6）)四川省南充市顺庆区搬罾街道学府大道二段</v>
      </c>
      <c r="J753" s="29" t="str">
        <f>VLOOKUP(B753,辅助信息!E:I,4,FALSE)</f>
        <v>胡泽宇</v>
      </c>
      <c r="K753" s="29">
        <f>VLOOKUP(J753,辅助信息!H:I,2,FALSE)</f>
        <v>18141337338</v>
      </c>
      <c r="L753" s="65"/>
      <c r="M753" s="87">
        <v>45716</v>
      </c>
      <c r="N753" s="45"/>
      <c r="O753" s="45">
        <f ca="1" t="shared" si="20"/>
        <v>0</v>
      </c>
      <c r="P753" s="49">
        <f ca="1" t="shared" si="21"/>
        <v>137</v>
      </c>
      <c r="Q753" s="15" t="str">
        <f>VLOOKUP(B753,辅助信息!E:M,9,FALSE)</f>
        <v>ZTWM-CDGS-XS-2024-0248-五冶钢构-南充市医学院项目</v>
      </c>
      <c r="R753" s="15"/>
    </row>
    <row r="754" hidden="1" spans="2:18">
      <c r="B754" s="29" t="s">
        <v>98</v>
      </c>
      <c r="C754" s="57">
        <v>45714</v>
      </c>
      <c r="D754" s="29" t="str">
        <f>VLOOKUP(B754,辅助信息!E:K,7,FALSE)</f>
        <v>JWDDCD2025051000019</v>
      </c>
      <c r="E754" s="29" t="str">
        <f>VLOOKUP(F754,辅助信息!A:B,2,FALSE)</f>
        <v>螺纹钢</v>
      </c>
      <c r="F754" s="29" t="s">
        <v>19</v>
      </c>
      <c r="G754" s="25">
        <v>20</v>
      </c>
      <c r="H754" s="25">
        <f>_xlfn._xlws.FILTER('[1]2025年已发货'!$E:$E,'[1]2025年已发货'!$F:$F&amp;'[1]2025年已发货'!$C:$C&amp;'[1]2025年已发货'!$G:$G&amp;'[1]2025年已发货'!$H:$H=C754&amp;F754&amp;I754&amp;J754,"未发货")</f>
        <v>20</v>
      </c>
      <c r="I754" s="29" t="str">
        <f>VLOOKUP(B754,辅助信息!E:I,3,FALSE)</f>
        <v>(五冶钢构医学科学产业园建设项目房建一部-一标（2-6）)四川省南充市顺庆区搬罾街道学府大道二段</v>
      </c>
      <c r="J754" s="29" t="str">
        <f>VLOOKUP(B754,辅助信息!E:I,4,FALSE)</f>
        <v>胡泽宇</v>
      </c>
      <c r="K754" s="29">
        <f>VLOOKUP(J754,辅助信息!H:I,2,FALSE)</f>
        <v>18141337338</v>
      </c>
      <c r="L754" s="63"/>
      <c r="M754" s="87">
        <v>45716</v>
      </c>
      <c r="N754" s="45"/>
      <c r="O754" s="45">
        <f ca="1" t="shared" si="20"/>
        <v>0</v>
      </c>
      <c r="P754" s="49">
        <f ca="1" t="shared" si="21"/>
        <v>137</v>
      </c>
      <c r="Q754" s="15" t="str">
        <f>VLOOKUP(B754,辅助信息!E:M,9,FALSE)</f>
        <v>ZTWM-CDGS-XS-2024-0248-五冶钢构-南充市医学院项目</v>
      </c>
      <c r="R754" s="15"/>
    </row>
    <row r="755" hidden="1" spans="2:18">
      <c r="B755" s="29" t="s">
        <v>31</v>
      </c>
      <c r="C755" s="57">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7" t="str">
        <f>VLOOKUP(B755,辅助信息!E:J,6,FALSE)</f>
        <v>提前联系到场规格及数量</v>
      </c>
      <c r="M755" s="87">
        <v>45716</v>
      </c>
      <c r="N755" s="45"/>
      <c r="O755" s="45">
        <f ca="1" t="shared" si="20"/>
        <v>0</v>
      </c>
      <c r="P755" s="49">
        <f ca="1" t="shared" si="21"/>
        <v>137</v>
      </c>
      <c r="Q755" s="15" t="str">
        <f>VLOOKUP(B755,辅助信息!E:M,9,FALSE)</f>
        <v>ZTWM-CDGS-XS-2024-0179-四川商投-射洪城乡一体化建设项目</v>
      </c>
      <c r="R755" s="15"/>
    </row>
    <row r="756" hidden="1" spans="2:18">
      <c r="B756" s="29" t="s">
        <v>31</v>
      </c>
      <c r="C756" s="57">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7">
        <v>45716</v>
      </c>
      <c r="N756" s="45"/>
      <c r="O756" s="45">
        <f ca="1" t="shared" si="20"/>
        <v>0</v>
      </c>
      <c r="P756" s="49">
        <f ca="1" t="shared" si="21"/>
        <v>137</v>
      </c>
      <c r="Q756" s="15" t="str">
        <f>VLOOKUP(B756,辅助信息!E:M,9,FALSE)</f>
        <v>ZTWM-CDGS-XS-2024-0179-四川商投-射洪城乡一体化建设项目</v>
      </c>
      <c r="R756" s="15"/>
    </row>
    <row r="757" hidden="1" spans="2:18">
      <c r="B757" s="29" t="s">
        <v>31</v>
      </c>
      <c r="C757" s="57">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7">
        <v>45716</v>
      </c>
      <c r="N757" s="45"/>
      <c r="O757" s="45">
        <f ca="1" t="shared" si="20"/>
        <v>0</v>
      </c>
      <c r="P757" s="49">
        <f ca="1" t="shared" si="21"/>
        <v>137</v>
      </c>
      <c r="Q757" s="15" t="str">
        <f>VLOOKUP(B757,辅助信息!E:M,9,FALSE)</f>
        <v>ZTWM-CDGS-XS-2024-0179-四川商投-射洪城乡一体化建设项目</v>
      </c>
      <c r="R757" s="15"/>
    </row>
    <row r="758" hidden="1" spans="2:18">
      <c r="B758" s="29" t="s">
        <v>31</v>
      </c>
      <c r="C758" s="57">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7">
        <v>45716</v>
      </c>
      <c r="N758" s="45"/>
      <c r="O758" s="45">
        <f ca="1" t="shared" si="20"/>
        <v>0</v>
      </c>
      <c r="P758" s="49">
        <f ca="1" t="shared" si="21"/>
        <v>137</v>
      </c>
      <c r="Q758" s="15" t="str">
        <f>VLOOKUP(B758,辅助信息!E:M,9,FALSE)</f>
        <v>ZTWM-CDGS-XS-2024-0179-四川商投-射洪城乡一体化建设项目</v>
      </c>
      <c r="R758" s="15"/>
    </row>
    <row r="759" ht="45" hidden="1" customHeight="1" spans="2:18">
      <c r="B759" s="29" t="s">
        <v>75</v>
      </c>
      <c r="C759" s="57">
        <v>45715</v>
      </c>
      <c r="D759" s="29" t="str">
        <f>VLOOKUP(B759,辅助信息!E:K,7,FALSE)</f>
        <v>JWDDCD2024102400111</v>
      </c>
      <c r="E759" s="29" t="str">
        <f>VLOOKUP(F759,辅助信息!A:B,2,FALSE)</f>
        <v>螺纹钢</v>
      </c>
      <c r="F759" s="29" t="s">
        <v>52</v>
      </c>
      <c r="G759" s="25">
        <v>35</v>
      </c>
      <c r="H759" s="25" t="str">
        <f>_xlfn._xlws.FILTER('[1]2025年已发货'!$E:$E,'[1]2025年已发货'!$F:$F&amp;'[1]2025年已发货'!$C:$C&amp;'[1]2025年已发货'!$G:$G&amp;'[1]2025年已发货'!$H:$H=C759&amp;F759&amp;I759&amp;J759,"未发货")</f>
        <v>未发货</v>
      </c>
      <c r="I759" s="29" t="str">
        <f>VLOOKUP(B759,辅助信息!E:I,3,FALSE)</f>
        <v>（五冶达州国道542项目-一工区桥梁一工段）四川省达州市四川省达州市达川区石桥镇武寨村</v>
      </c>
      <c r="J759" s="29" t="str">
        <f>VLOOKUP(B759,辅助信息!E:I,4,FALSE)</f>
        <v>杨勇</v>
      </c>
      <c r="K759" s="29">
        <f>VLOOKUP(J759,辅助信息!H:I,2,FALSE)</f>
        <v>18398563998</v>
      </c>
      <c r="L759" s="45" t="str">
        <f>VLOOKUP(B759,辅助信息!E:J,6,FALSE)</f>
        <v>五冶建设送货单,送货车型13米,装货前联系收货人核实到场规格,没提前告知进场规格现场不给予接收</v>
      </c>
      <c r="M759" s="87">
        <v>45716</v>
      </c>
      <c r="N759" s="45"/>
      <c r="O759" s="45">
        <f ca="1" t="shared" si="20"/>
        <v>0</v>
      </c>
      <c r="P759" s="49">
        <f ca="1" t="shared" si="21"/>
        <v>137</v>
      </c>
      <c r="Q759" s="15" t="str">
        <f>VLOOKUP(B759,辅助信息!E:M,9,FALSE)</f>
        <v>ZTWM-CDGS-XS-2024-0181-五冶天府-国道542项目（二批次）</v>
      </c>
      <c r="R759" s="15"/>
    </row>
    <row r="760" hidden="1" spans="2:18">
      <c r="B760" s="29" t="s">
        <v>108</v>
      </c>
      <c r="C760" s="57">
        <v>45715</v>
      </c>
      <c r="D760" s="29" t="str">
        <f>VLOOKUP(B760,辅助信息!E:K,7,FALSE)</f>
        <v>JWDDCD2024102400111</v>
      </c>
      <c r="E760" s="29" t="str">
        <f>VLOOKUP(F760,辅助信息!A:B,2,FALSE)</f>
        <v>高线</v>
      </c>
      <c r="F760" s="29" t="s">
        <v>53</v>
      </c>
      <c r="G760" s="25">
        <v>8</v>
      </c>
      <c r="H760" s="25" t="str">
        <f>_xlfn._xlws.FILTER('[1]2025年已发货'!$E:$E,'[1]2025年已发货'!$F:$F&amp;'[1]2025年已发货'!$C:$C&amp;'[1]2025年已发货'!$G:$G&amp;'[1]2025年已发货'!$H:$H=C760&amp;F760&amp;I760&amp;J760,"未发货")</f>
        <v>未发货</v>
      </c>
      <c r="I760" s="29" t="str">
        <f>VLOOKUP(B760,辅助信息!E:I,3,FALSE)</f>
        <v>（五冶达州国道542项目-三工区路基八工段(连接线)）四川省达州市达川区大堰镇梨子沟</v>
      </c>
      <c r="J760" s="29" t="str">
        <f>VLOOKUP(B760,辅助信息!E:I,4,FALSE)</f>
        <v>谭鹏程</v>
      </c>
      <c r="K760" s="29">
        <f>VLOOKUP(J760,辅助信息!H:I,2,FALSE)</f>
        <v>18280895666</v>
      </c>
      <c r="L760" s="45" t="str">
        <f>VLOOKUP(B760,辅助信息!E:J,6,FALSE)</f>
        <v>五冶建设送货单,送货车型9.6米,装货前联系收货人核实到场规格,没提前告知进场规格现场不给予接收</v>
      </c>
      <c r="M760" s="87">
        <v>45717</v>
      </c>
      <c r="N760" s="45"/>
      <c r="O760" s="45">
        <f ca="1" t="shared" si="20"/>
        <v>0</v>
      </c>
      <c r="P760" s="49">
        <f ca="1" t="shared" si="21"/>
        <v>136</v>
      </c>
      <c r="Q760" s="15" t="str">
        <f>VLOOKUP(B760,辅助信息!E:M,9,FALSE)</f>
        <v>ZTWM-CDGS-XS-2024-0181-五冶天府-国道542项目（二批次）</v>
      </c>
      <c r="R760" s="15"/>
    </row>
    <row r="761" hidden="1" spans="2:18">
      <c r="B761" s="29" t="s">
        <v>108</v>
      </c>
      <c r="C761" s="57">
        <v>45715</v>
      </c>
      <c r="D761" s="29" t="str">
        <f>VLOOKUP(B761,辅助信息!E:K,7,FALSE)</f>
        <v>JWDDCD2024102400111</v>
      </c>
      <c r="E761" s="29" t="str">
        <f>VLOOKUP(F761,辅助信息!A:B,2,FALSE)</f>
        <v>螺纹钢</v>
      </c>
      <c r="F761" s="29" t="s">
        <v>27</v>
      </c>
      <c r="G761" s="25">
        <v>36</v>
      </c>
      <c r="H761" s="25" t="str">
        <f>_xlfn._xlws.FILTER('[1]2025年已发货'!$E:$E,'[1]2025年已发货'!$F:$F&amp;'[1]2025年已发货'!$C:$C&amp;'[1]2025年已发货'!$G:$G&amp;'[1]2025年已发货'!$H:$H=C761&amp;F761&amp;I761&amp;J761,"未发货")</f>
        <v>未发货</v>
      </c>
      <c r="I761" s="29" t="str">
        <f>VLOOKUP(B761,辅助信息!E:I,3,FALSE)</f>
        <v>（五冶达州国道542项目-三工区路基八工段(连接线)）四川省达州市达川区大堰镇梨子沟</v>
      </c>
      <c r="J761" s="29" t="str">
        <f>VLOOKUP(B761,辅助信息!E:I,4,FALSE)</f>
        <v>谭鹏程</v>
      </c>
      <c r="K761" s="29">
        <f>VLOOKUP(J761,辅助信息!H:I,2,FALSE)</f>
        <v>18280895666</v>
      </c>
      <c r="M761" s="87">
        <v>45717</v>
      </c>
      <c r="N761" s="45"/>
      <c r="O761" s="45">
        <f ca="1" t="shared" si="20"/>
        <v>0</v>
      </c>
      <c r="P761" s="49">
        <f ca="1" t="shared" si="21"/>
        <v>136</v>
      </c>
      <c r="Q761" s="15" t="str">
        <f>VLOOKUP(B761,辅助信息!E:M,9,FALSE)</f>
        <v>ZTWM-CDGS-XS-2024-0181-五冶天府-国道542项目（二批次）</v>
      </c>
      <c r="R761" s="15"/>
    </row>
    <row r="762" hidden="1" spans="2:18">
      <c r="B762" s="29" t="s">
        <v>108</v>
      </c>
      <c r="C762" s="57">
        <v>45715</v>
      </c>
      <c r="D762" s="29" t="str">
        <f>VLOOKUP(B762,辅助信息!E:K,7,FALSE)</f>
        <v>JWDDCD2024102400111</v>
      </c>
      <c r="E762" s="29" t="str">
        <f>VLOOKUP(F762,辅助信息!A:B,2,FALSE)</f>
        <v>螺纹钢</v>
      </c>
      <c r="F762" s="29" t="s">
        <v>32</v>
      </c>
      <c r="G762" s="25">
        <v>27</v>
      </c>
      <c r="H762" s="25" t="str">
        <f>_xlfn._xlws.FILTER('[1]2025年已发货'!$E:$E,'[1]2025年已发货'!$F:$F&amp;'[1]2025年已发货'!$C:$C&amp;'[1]2025年已发货'!$G:$G&amp;'[1]2025年已发货'!$H:$H=C762&amp;F762&amp;I762&amp;J762,"未发货")</f>
        <v>未发货</v>
      </c>
      <c r="I762" s="29" t="str">
        <f>VLOOKUP(B762,辅助信息!E:I,3,FALSE)</f>
        <v>（五冶达州国道542项目-三工区路基八工段(连接线)）四川省达州市达川区大堰镇梨子沟</v>
      </c>
      <c r="J762" s="29" t="str">
        <f>VLOOKUP(B762,辅助信息!E:I,4,FALSE)</f>
        <v>谭鹏程</v>
      </c>
      <c r="K762" s="29">
        <f>VLOOKUP(J762,辅助信息!H:I,2,FALSE)</f>
        <v>18280895666</v>
      </c>
      <c r="M762" s="87">
        <v>45717</v>
      </c>
      <c r="N762" s="45"/>
      <c r="O762" s="45">
        <f ca="1" t="shared" si="20"/>
        <v>0</v>
      </c>
      <c r="P762" s="49">
        <f ca="1" t="shared" si="21"/>
        <v>136</v>
      </c>
      <c r="Q762" s="15" t="str">
        <f>VLOOKUP(B762,辅助信息!E:M,9,FALSE)</f>
        <v>ZTWM-CDGS-XS-2024-0181-五冶天府-国道542项目（二批次）</v>
      </c>
      <c r="R762" s="15"/>
    </row>
    <row r="763" hidden="1" spans="2:18">
      <c r="B763" s="29" t="s">
        <v>108</v>
      </c>
      <c r="C763" s="57">
        <v>45715</v>
      </c>
      <c r="D763" s="29" t="str">
        <f>VLOOKUP(B763,辅助信息!E:K,7,FALSE)</f>
        <v>JWDDCD2024102400111</v>
      </c>
      <c r="E763" s="29" t="str">
        <f>VLOOKUP(F763,辅助信息!A:B,2,FALSE)</f>
        <v>螺纹钢</v>
      </c>
      <c r="F763" s="29" t="s">
        <v>30</v>
      </c>
      <c r="G763" s="25">
        <v>60</v>
      </c>
      <c r="H763" s="25" t="str">
        <f>_xlfn._xlws.FILTER('[1]2025年已发货'!$E:$E,'[1]2025年已发货'!$F:$F&amp;'[1]2025年已发货'!$C:$C&amp;'[1]2025年已发货'!$G:$G&amp;'[1]2025年已发货'!$H:$H=C763&amp;F763&amp;I763&amp;J763,"未发货")</f>
        <v>未发货</v>
      </c>
      <c r="I763" s="29" t="str">
        <f>VLOOKUP(B763,辅助信息!E:I,3,FALSE)</f>
        <v>（五冶达州国道542项目-三工区路基八工段(连接线)）四川省达州市达川区大堰镇梨子沟</v>
      </c>
      <c r="J763" s="29" t="str">
        <f>VLOOKUP(B763,辅助信息!E:I,4,FALSE)</f>
        <v>谭鹏程</v>
      </c>
      <c r="K763" s="29">
        <f>VLOOKUP(J763,辅助信息!H:I,2,FALSE)</f>
        <v>18280895666</v>
      </c>
      <c r="M763" s="87">
        <v>45717</v>
      </c>
      <c r="N763" s="45"/>
      <c r="O763" s="45">
        <f ca="1" t="shared" si="20"/>
        <v>0</v>
      </c>
      <c r="P763" s="49">
        <f ca="1" t="shared" si="21"/>
        <v>136</v>
      </c>
      <c r="Q763" s="15" t="str">
        <f>VLOOKUP(B763,辅助信息!E:M,9,FALSE)</f>
        <v>ZTWM-CDGS-XS-2024-0181-五冶天府-国道542项目（二批次）</v>
      </c>
      <c r="R763" s="15"/>
    </row>
    <row r="764" hidden="1" spans="2:18">
      <c r="B764" s="29" t="s">
        <v>108</v>
      </c>
      <c r="C764" s="57">
        <v>45715</v>
      </c>
      <c r="D764" s="29" t="str">
        <f>VLOOKUP(B764,辅助信息!E:K,7,FALSE)</f>
        <v>JWDDCD2024102400111</v>
      </c>
      <c r="E764" s="29" t="str">
        <f>VLOOKUP(F764,辅助信息!A:B,2,FALSE)</f>
        <v>螺纹钢</v>
      </c>
      <c r="F764" s="29" t="s">
        <v>52</v>
      </c>
      <c r="G764" s="25">
        <v>10</v>
      </c>
      <c r="H764" s="25" t="str">
        <f>_xlfn._xlws.FILTER('[1]2025年已发货'!$E:$E,'[1]2025年已发货'!$F:$F&amp;'[1]2025年已发货'!$C:$C&amp;'[1]2025年已发货'!$G:$G&amp;'[1]2025年已发货'!$H:$H=C764&amp;F764&amp;I764&amp;J764,"未发货")</f>
        <v>未发货</v>
      </c>
      <c r="I764" s="29" t="str">
        <f>VLOOKUP(B764,辅助信息!E:I,3,FALSE)</f>
        <v>（五冶达州国道542项目-三工区路基八工段(连接线)）四川省达州市达川区大堰镇梨子沟</v>
      </c>
      <c r="J764" s="29" t="str">
        <f>VLOOKUP(B764,辅助信息!E:I,4,FALSE)</f>
        <v>谭鹏程</v>
      </c>
      <c r="K764" s="29">
        <f>VLOOKUP(J764,辅助信息!H:I,2,FALSE)</f>
        <v>18280895666</v>
      </c>
      <c r="M764" s="87">
        <v>45717</v>
      </c>
      <c r="N764" s="45"/>
      <c r="O764" s="45">
        <f ca="1" t="shared" si="20"/>
        <v>0</v>
      </c>
      <c r="P764" s="49">
        <f ca="1" t="shared" si="21"/>
        <v>136</v>
      </c>
      <c r="Q764" s="15" t="str">
        <f>VLOOKUP(B764,辅助信息!E:M,9,FALSE)</f>
        <v>ZTWM-CDGS-XS-2024-0181-五冶天府-国道542项目（二批次）</v>
      </c>
      <c r="R764" s="15"/>
    </row>
    <row r="765" hidden="1" spans="2:18">
      <c r="B765" s="84" t="s">
        <v>69</v>
      </c>
      <c r="C765" s="57">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5" t="str">
        <f>VLOOKUP(B765,辅助信息!E:J,6,FALSE)</f>
        <v>控制炉批号！多了现场不收！,优先安排达钢,提前联系到场规格及数量</v>
      </c>
      <c r="M765" s="87">
        <v>45716</v>
      </c>
      <c r="N765" s="45"/>
      <c r="O765" s="45">
        <f ca="1" t="shared" si="20"/>
        <v>0</v>
      </c>
      <c r="P765" s="49">
        <f ca="1" t="shared" si="21"/>
        <v>137</v>
      </c>
      <c r="Q765" s="15" t="str">
        <f>VLOOKUP(B765,辅助信息!E:M,9,FALSE)</f>
        <v>ZTWM-CDGS-XS-2024-0134-商投建工达州中医药科技成果示范园项目</v>
      </c>
      <c r="R765" s="15"/>
    </row>
    <row r="766" hidden="1" spans="2:18">
      <c r="B766" s="84" t="s">
        <v>69</v>
      </c>
      <c r="C766" s="57">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7">
        <v>45716</v>
      </c>
      <c r="N766" s="45"/>
      <c r="O766" s="45">
        <f ca="1" t="shared" si="20"/>
        <v>0</v>
      </c>
      <c r="P766" s="49">
        <f ca="1" t="shared" si="21"/>
        <v>137</v>
      </c>
      <c r="Q766" s="15" t="str">
        <f>VLOOKUP(B766,辅助信息!E:M,9,FALSE)</f>
        <v>ZTWM-CDGS-XS-2024-0134-商投建工达州中医药科技成果示范园项目</v>
      </c>
      <c r="R766" s="15"/>
    </row>
    <row r="767" hidden="1" spans="2:18">
      <c r="B767" s="29" t="s">
        <v>56</v>
      </c>
      <c r="C767" s="57">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5" t="str">
        <f>VLOOKUP(B767,辅助信息!E:J,6,FALSE)</f>
        <v>控制炉批号！多了现场不收！,优先安排达钢,提前联系到场规格及数量</v>
      </c>
      <c r="M767" s="87">
        <v>45716</v>
      </c>
      <c r="N767" s="45"/>
      <c r="O767" s="45">
        <f ca="1" t="shared" si="20"/>
        <v>0</v>
      </c>
      <c r="P767" s="49">
        <f ca="1" t="shared" si="21"/>
        <v>137</v>
      </c>
      <c r="Q767" s="15" t="str">
        <f>VLOOKUP(B767,辅助信息!E:M,9,FALSE)</f>
        <v>ZTWM-CDGS-XS-2024-0134-商投建工达州中医药科技成果示范园项目</v>
      </c>
      <c r="R767" s="15"/>
    </row>
    <row r="768" hidden="1" spans="2:18">
      <c r="B768" s="29" t="s">
        <v>56</v>
      </c>
      <c r="C768" s="57">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7">
        <v>45716</v>
      </c>
      <c r="N768" s="45"/>
      <c r="O768" s="45">
        <f ca="1" t="shared" si="20"/>
        <v>0</v>
      </c>
      <c r="P768" s="49">
        <f ca="1" t="shared" si="21"/>
        <v>137</v>
      </c>
      <c r="Q768" s="15" t="str">
        <f>VLOOKUP(B768,辅助信息!E:M,9,FALSE)</f>
        <v>ZTWM-CDGS-XS-2024-0134-商投建工达州中医药科技成果示范园项目</v>
      </c>
      <c r="R768" s="15"/>
    </row>
    <row r="769" hidden="1" spans="2:18">
      <c r="B769" s="29" t="s">
        <v>56</v>
      </c>
      <c r="C769" s="57">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7">
        <v>45716</v>
      </c>
      <c r="N769" s="45"/>
      <c r="O769" s="45">
        <f ca="1" t="shared" si="20"/>
        <v>0</v>
      </c>
      <c r="P769" s="49">
        <f ca="1" t="shared" si="21"/>
        <v>137</v>
      </c>
      <c r="Q769" s="15" t="str">
        <f>VLOOKUP(B769,辅助信息!E:M,9,FALSE)</f>
        <v>ZTWM-CDGS-XS-2024-0134-商投建工达州中医药科技成果示范园项目</v>
      </c>
      <c r="R769" s="15"/>
    </row>
    <row r="770" hidden="1" spans="2:18">
      <c r="B770" s="29" t="s">
        <v>56</v>
      </c>
      <c r="C770" s="57">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7">
        <v>45716</v>
      </c>
      <c r="N770" s="45"/>
      <c r="O770" s="45">
        <f ca="1" t="shared" si="20"/>
        <v>0</v>
      </c>
      <c r="P770" s="49">
        <f ca="1" t="shared" si="21"/>
        <v>137</v>
      </c>
      <c r="Q770" s="15" t="str">
        <f>VLOOKUP(B770,辅助信息!E:M,9,FALSE)</f>
        <v>ZTWM-CDGS-XS-2024-0134-商投建工达州中医药科技成果示范园项目</v>
      </c>
      <c r="R770" s="15"/>
    </row>
    <row r="771" hidden="1" spans="2:18">
      <c r="B771" s="29" t="s">
        <v>56</v>
      </c>
      <c r="C771" s="57">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7">
        <v>45716</v>
      </c>
      <c r="N771" s="45"/>
      <c r="O771" s="45">
        <f ca="1" t="shared" si="20"/>
        <v>0</v>
      </c>
      <c r="P771" s="49">
        <f ca="1" t="shared" si="21"/>
        <v>137</v>
      </c>
      <c r="Q771" s="15" t="str">
        <f>VLOOKUP(B771,辅助信息!E:M,9,FALSE)</f>
        <v>ZTWM-CDGS-XS-2024-0134-商投建工达州中医药科技成果示范园项目</v>
      </c>
      <c r="R771" s="15"/>
    </row>
    <row r="772" hidden="1" spans="2:18">
      <c r="B772" s="70" t="s">
        <v>56</v>
      </c>
      <c r="C772" s="71">
        <v>45715</v>
      </c>
      <c r="D772" s="70" t="str">
        <f>VLOOKUP(B772,辅助信息!E:K,7,FALSE)</f>
        <v>JWDDCD2025052800131</v>
      </c>
      <c r="E772" s="70" t="str">
        <f>VLOOKUP(F772,辅助信息!A:B,2,FALSE)</f>
        <v>螺纹钢</v>
      </c>
      <c r="F772" s="70" t="s">
        <v>22</v>
      </c>
      <c r="G772" s="72">
        <v>12</v>
      </c>
      <c r="H772" s="72" t="str">
        <f>_xlfn._xlws.FILTER('[1]2025年已发货'!$E:$E,'[1]2025年已发货'!$F:$F&amp;'[1]2025年已发货'!$C:$C&amp;'[1]2025年已发货'!$G:$G&amp;'[1]2025年已发货'!$H:$H=C772&amp;F772&amp;I772&amp;J772,"未发货")</f>
        <v>未发货</v>
      </c>
      <c r="I772" s="70" t="str">
        <f>VLOOKUP(B772,辅助信息!E:I,3,FALSE)</f>
        <v>（商投建工达州中医药科技园-4工区-7号楼）达州市通川区达州中医药职业学院犀牛大道北段</v>
      </c>
      <c r="J772" s="70" t="str">
        <f>VLOOKUP(B772,辅助信息!E:I,4,FALSE)</f>
        <v>张扬</v>
      </c>
      <c r="K772" s="70">
        <f>VLOOKUP(J772,辅助信息!H:I,2,FALSE)</f>
        <v>18381904567</v>
      </c>
      <c r="M772" s="87">
        <v>45716</v>
      </c>
      <c r="N772" s="45"/>
      <c r="O772" s="45">
        <f ca="1" t="shared" si="20"/>
        <v>0</v>
      </c>
      <c r="P772" s="49">
        <f ca="1" t="shared" si="21"/>
        <v>137</v>
      </c>
      <c r="Q772" s="15" t="str">
        <f>VLOOKUP(B772,辅助信息!E:M,9,FALSE)</f>
        <v>ZTWM-CDGS-XS-2024-0134-商投建工达州中医药科技成果示范园项目</v>
      </c>
      <c r="R772" s="15"/>
    </row>
    <row r="773" ht="45" hidden="1" customHeight="1" spans="2:18">
      <c r="B773" s="29" t="s">
        <v>75</v>
      </c>
      <c r="C773" s="57">
        <v>45716</v>
      </c>
      <c r="D773" s="29" t="str">
        <f>VLOOKUP(B773,辅助信息!E:K,7,FALSE)</f>
        <v>JWDDCD2024102400111</v>
      </c>
      <c r="E773" s="29" t="str">
        <f>VLOOKUP(F773,辅助信息!A:B,2,FALSE)</f>
        <v>螺纹钢</v>
      </c>
      <c r="F773" s="29" t="s">
        <v>52</v>
      </c>
      <c r="G773" s="25">
        <v>35</v>
      </c>
      <c r="H773" s="25">
        <f>_xlfn._xlws.FILTER('[1]2025年已发货'!$E:$E,'[1]2025年已发货'!$F:$F&amp;'[1]2025年已发货'!$C:$C&amp;'[1]2025年已发货'!$G:$G&amp;'[1]2025年已发货'!$H:$H=C773&amp;F773&amp;I773&amp;J773,"未发货")</f>
        <v>45</v>
      </c>
      <c r="I773" s="29" t="str">
        <f>VLOOKUP(B773,辅助信息!E:I,3,FALSE)</f>
        <v>（五冶达州国道542项目-一工区桥梁一工段）四川省达州市四川省达州市达川区石桥镇武寨村</v>
      </c>
      <c r="J773" s="29" t="str">
        <f>VLOOKUP(B773,辅助信息!E:I,4,FALSE)</f>
        <v>杨勇</v>
      </c>
      <c r="K773" s="29">
        <f>VLOOKUP(J773,辅助信息!H:I,2,FALSE)</f>
        <v>18398563998</v>
      </c>
      <c r="L773" s="64" t="str">
        <f>VLOOKUP(B773,辅助信息!E:J,6,FALSE)</f>
        <v>五冶建设送货单,送货车型13米,装货前联系收货人核实到场规格,没提前告知进场规格现场不给予接收</v>
      </c>
      <c r="M773" s="87">
        <v>45716</v>
      </c>
      <c r="N773" s="45"/>
      <c r="O773" s="45">
        <f ca="1" t="shared" si="20"/>
        <v>0</v>
      </c>
      <c r="P773" s="49">
        <f ca="1" t="shared" si="21"/>
        <v>137</v>
      </c>
      <c r="Q773" s="15" t="str">
        <f>VLOOKUP(B773,辅助信息!E:M,9,FALSE)</f>
        <v>ZTWM-CDGS-XS-2024-0181-五冶天府-国道542项目（二批次）</v>
      </c>
      <c r="R773" s="15"/>
    </row>
    <row r="774" hidden="1" spans="2:18">
      <c r="B774" s="29" t="s">
        <v>108</v>
      </c>
      <c r="C774" s="57">
        <v>45719</v>
      </c>
      <c r="D774" s="29" t="str">
        <f>VLOOKUP(B774,辅助信息!E:K,7,FALSE)</f>
        <v>JWDDCD2024102400111</v>
      </c>
      <c r="E774" s="29" t="str">
        <f>VLOOKUP(F774,辅助信息!A:B,2,FALSE)</f>
        <v>高线</v>
      </c>
      <c r="F774" s="29" t="s">
        <v>53</v>
      </c>
      <c r="G774" s="25">
        <v>8</v>
      </c>
      <c r="H774" s="25">
        <f>_xlfn._xlws.FILTER('[1]2025年已发货'!$E:$E,'[1]2025年已发货'!$F:$F&amp;'[1]2025年已发货'!$C:$C&amp;'[1]2025年已发货'!$G:$G&amp;'[1]2025年已发货'!$H:$H=C774&amp;F774&amp;I774&amp;J774,"未发货")</f>
        <v>8</v>
      </c>
      <c r="I774" s="29" t="str">
        <f>VLOOKUP(B774,辅助信息!E:I,3,FALSE)</f>
        <v>（五冶达州国道542项目-三工区路基八工段(连接线)）四川省达州市达川区大堰镇梨子沟</v>
      </c>
      <c r="J774" s="29" t="str">
        <f>VLOOKUP(B774,辅助信息!E:I,4,FALSE)</f>
        <v>谭鹏程</v>
      </c>
      <c r="K774" s="29">
        <f>VLOOKUP(J774,辅助信息!H:I,2,FALSE)</f>
        <v>18280895666</v>
      </c>
      <c r="L774" s="64" t="str">
        <f>VLOOKUP(B774,辅助信息!E:J,6,FALSE)</f>
        <v>五冶建设送货单,送货车型9.6米,装货前联系收货人核实到场规格,没提前告知进场规格现场不给予接收</v>
      </c>
      <c r="M774" s="78">
        <v>45717</v>
      </c>
      <c r="O774" s="49">
        <f ca="1" t="shared" si="20"/>
        <v>0</v>
      </c>
      <c r="P774" s="49">
        <f ca="1" t="shared" si="21"/>
        <v>136</v>
      </c>
      <c r="Q774" s="15" t="str">
        <f>VLOOKUP(B774,辅助信息!E:M,9,FALSE)</f>
        <v>ZTWM-CDGS-XS-2024-0181-五冶天府-国道542项目（二批次）</v>
      </c>
      <c r="R774" s="15"/>
    </row>
    <row r="775" hidden="1" spans="2:18">
      <c r="B775" s="29" t="s">
        <v>108</v>
      </c>
      <c r="C775" s="57">
        <v>45719</v>
      </c>
      <c r="D775" s="29" t="str">
        <f>VLOOKUP(B775,辅助信息!E:K,7,FALSE)</f>
        <v>JWDDCD2024102400111</v>
      </c>
      <c r="E775" s="29" t="str">
        <f>VLOOKUP(F775,辅助信息!A:B,2,FALSE)</f>
        <v>螺纹钢</v>
      </c>
      <c r="F775" s="29" t="s">
        <v>27</v>
      </c>
      <c r="G775" s="25">
        <v>36</v>
      </c>
      <c r="H775" s="25">
        <f>_xlfn._xlws.FILTER('[1]2025年已发货'!$E:$E,'[1]2025年已发货'!$F:$F&amp;'[1]2025年已发货'!$C:$C&amp;'[1]2025年已发货'!$G:$G&amp;'[1]2025年已发货'!$H:$H=C775&amp;F775&amp;I775&amp;J775,"未发货")</f>
        <v>36</v>
      </c>
      <c r="I775" s="29" t="str">
        <f>VLOOKUP(B775,辅助信息!E:I,3,FALSE)</f>
        <v>（五冶达州国道542项目-三工区路基八工段(连接线)）四川省达州市达川区大堰镇梨子沟</v>
      </c>
      <c r="J775" s="29" t="str">
        <f>VLOOKUP(B775,辅助信息!E:I,4,FALSE)</f>
        <v>谭鹏程</v>
      </c>
      <c r="K775" s="29">
        <f>VLOOKUP(J775,辅助信息!H:I,2,FALSE)</f>
        <v>18280895666</v>
      </c>
      <c r="L775" s="65"/>
      <c r="M775" s="78">
        <v>45717</v>
      </c>
      <c r="O775" s="49">
        <f ca="1" t="shared" si="20"/>
        <v>0</v>
      </c>
      <c r="P775" s="49">
        <f ca="1" t="shared" si="21"/>
        <v>136</v>
      </c>
      <c r="Q775" s="15" t="str">
        <f>VLOOKUP(B775,辅助信息!E:M,9,FALSE)</f>
        <v>ZTWM-CDGS-XS-2024-0181-五冶天府-国道542项目（二批次）</v>
      </c>
      <c r="R775" s="15"/>
    </row>
    <row r="776" hidden="1" spans="2:18">
      <c r="B776" s="29" t="s">
        <v>108</v>
      </c>
      <c r="C776" s="57">
        <v>45719</v>
      </c>
      <c r="D776" s="29" t="str">
        <f>VLOOKUP(B776,辅助信息!E:K,7,FALSE)</f>
        <v>JWDDCD2024102400111</v>
      </c>
      <c r="E776" s="29" t="str">
        <f>VLOOKUP(F776,辅助信息!A:B,2,FALSE)</f>
        <v>螺纹钢</v>
      </c>
      <c r="F776" s="29" t="s">
        <v>32</v>
      </c>
      <c r="G776" s="25">
        <v>27</v>
      </c>
      <c r="H776" s="25" t="str">
        <f>_xlfn._xlws.FILTER('[1]2025年已发货'!$E:$E,'[1]2025年已发货'!$F:$F&amp;'[1]2025年已发货'!$C:$C&amp;'[1]2025年已发货'!$G:$G&amp;'[1]2025年已发货'!$H:$H=C776&amp;F776&amp;I776&amp;J776,"未发货")</f>
        <v>未发货</v>
      </c>
      <c r="I776" s="29" t="str">
        <f>VLOOKUP(B776,辅助信息!E:I,3,FALSE)</f>
        <v>（五冶达州国道542项目-三工区路基八工段(连接线)）四川省达州市达川区大堰镇梨子沟</v>
      </c>
      <c r="J776" s="29" t="str">
        <f>VLOOKUP(B776,辅助信息!E:I,4,FALSE)</f>
        <v>谭鹏程</v>
      </c>
      <c r="K776" s="29">
        <f>VLOOKUP(J776,辅助信息!H:I,2,FALSE)</f>
        <v>18280895666</v>
      </c>
      <c r="L776" s="65"/>
      <c r="M776" s="78">
        <v>45717</v>
      </c>
      <c r="O776" s="49">
        <f ca="1" t="shared" si="20"/>
        <v>0</v>
      </c>
      <c r="P776" s="49">
        <f ca="1" t="shared" si="21"/>
        <v>136</v>
      </c>
      <c r="Q776" s="15" t="str">
        <f>VLOOKUP(B776,辅助信息!E:M,9,FALSE)</f>
        <v>ZTWM-CDGS-XS-2024-0181-五冶天府-国道542项目（二批次）</v>
      </c>
      <c r="R776" s="15"/>
    </row>
    <row r="777" hidden="1" spans="2:18">
      <c r="B777" s="29" t="s">
        <v>108</v>
      </c>
      <c r="C777" s="57">
        <v>45719</v>
      </c>
      <c r="D777" s="29" t="str">
        <f>VLOOKUP(B777,辅助信息!E:K,7,FALSE)</f>
        <v>JWDDCD2024102400111</v>
      </c>
      <c r="E777" s="29" t="str">
        <f>VLOOKUP(F777,辅助信息!A:B,2,FALSE)</f>
        <v>螺纹钢</v>
      </c>
      <c r="F777" s="29" t="s">
        <v>30</v>
      </c>
      <c r="G777" s="25">
        <v>60</v>
      </c>
      <c r="H777" s="25" t="str">
        <f>_xlfn._xlws.FILTER('[1]2025年已发货'!$E:$E,'[1]2025年已发货'!$F:$F&amp;'[1]2025年已发货'!$C:$C&amp;'[1]2025年已发货'!$G:$G&amp;'[1]2025年已发货'!$H:$H=C777&amp;F777&amp;I777&amp;J777,"未发货")</f>
        <v>未发货</v>
      </c>
      <c r="I777" s="29" t="str">
        <f>VLOOKUP(B777,辅助信息!E:I,3,FALSE)</f>
        <v>（五冶达州国道542项目-三工区路基八工段(连接线)）四川省达州市达川区大堰镇梨子沟</v>
      </c>
      <c r="J777" s="29" t="str">
        <f>VLOOKUP(B777,辅助信息!E:I,4,FALSE)</f>
        <v>谭鹏程</v>
      </c>
      <c r="K777" s="29">
        <f>VLOOKUP(J777,辅助信息!H:I,2,FALSE)</f>
        <v>18280895666</v>
      </c>
      <c r="L777" s="65"/>
      <c r="M777" s="78">
        <v>45717</v>
      </c>
      <c r="O777" s="49">
        <f ca="1" t="shared" si="20"/>
        <v>0</v>
      </c>
      <c r="P777" s="49">
        <f ca="1" t="shared" si="21"/>
        <v>136</v>
      </c>
      <c r="Q777" s="15" t="str">
        <f>VLOOKUP(B777,辅助信息!E:M,9,FALSE)</f>
        <v>ZTWM-CDGS-XS-2024-0181-五冶天府-国道542项目（二批次）</v>
      </c>
      <c r="R777" s="15"/>
    </row>
    <row r="778" hidden="1" spans="2:18">
      <c r="B778" s="29" t="s">
        <v>108</v>
      </c>
      <c r="C778" s="57">
        <v>45719</v>
      </c>
      <c r="D778" s="29" t="str">
        <f>VLOOKUP(B778,辅助信息!E:K,7,FALSE)</f>
        <v>JWDDCD2024102400111</v>
      </c>
      <c r="E778" s="29" t="str">
        <f>VLOOKUP(F778,辅助信息!A:B,2,FALSE)</f>
        <v>螺纹钢</v>
      </c>
      <c r="F778" s="29" t="s">
        <v>52</v>
      </c>
      <c r="G778" s="25">
        <v>10</v>
      </c>
      <c r="H778" s="25" t="str">
        <f>_xlfn._xlws.FILTER('[1]2025年已发货'!$E:$E,'[1]2025年已发货'!$F:$F&amp;'[1]2025年已发货'!$C:$C&amp;'[1]2025年已发货'!$G:$G&amp;'[1]2025年已发货'!$H:$H=C778&amp;F778&amp;I778&amp;J778,"未发货")</f>
        <v>未发货</v>
      </c>
      <c r="I778" s="29" t="str">
        <f>VLOOKUP(B778,辅助信息!E:I,3,FALSE)</f>
        <v>（五冶达州国道542项目-三工区路基八工段(连接线)）四川省达州市达川区大堰镇梨子沟</v>
      </c>
      <c r="J778" s="29" t="str">
        <f>VLOOKUP(B778,辅助信息!E:I,4,FALSE)</f>
        <v>谭鹏程</v>
      </c>
      <c r="K778" s="29">
        <f>VLOOKUP(J778,辅助信息!H:I,2,FALSE)</f>
        <v>18280895666</v>
      </c>
      <c r="L778" s="63"/>
      <c r="M778" s="78">
        <v>45717</v>
      </c>
      <c r="O778" s="49">
        <f ca="1" t="shared" si="20"/>
        <v>0</v>
      </c>
      <c r="P778" s="49">
        <f ca="1" t="shared" si="21"/>
        <v>136</v>
      </c>
      <c r="Q778" s="15" t="str">
        <f>VLOOKUP(B778,辅助信息!E:M,9,FALSE)</f>
        <v>ZTWM-CDGS-XS-2024-0181-五冶天府-国道542项目（二批次）</v>
      </c>
      <c r="R778" s="15"/>
    </row>
    <row r="779" hidden="1" spans="2:18">
      <c r="B779" s="29" t="s">
        <v>56</v>
      </c>
      <c r="C779" s="57">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4" t="str">
        <f>VLOOKUP(B779,辅助信息!E:J,6,FALSE)</f>
        <v>控制炉批号！多了现场不收！,优先安排达钢,提前联系到场规格及数量</v>
      </c>
      <c r="M779" s="78">
        <v>45716</v>
      </c>
      <c r="O779" s="49">
        <f ca="1" t="shared" si="20"/>
        <v>0</v>
      </c>
      <c r="P779" s="49">
        <f ca="1" t="shared" si="21"/>
        <v>137</v>
      </c>
      <c r="Q779" s="15" t="str">
        <f>VLOOKUP(B779,辅助信息!E:M,9,FALSE)</f>
        <v>ZTWM-CDGS-XS-2024-0134-商投建工达州中医药科技成果示范园项目</v>
      </c>
      <c r="R779" s="15"/>
    </row>
    <row r="780" hidden="1" spans="2:18">
      <c r="B780" s="29" t="s">
        <v>56</v>
      </c>
      <c r="C780" s="57">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5"/>
      <c r="M780" s="78">
        <v>45716</v>
      </c>
      <c r="O780" s="49">
        <f ca="1" t="shared" si="20"/>
        <v>0</v>
      </c>
      <c r="P780" s="49">
        <f ca="1" t="shared" si="21"/>
        <v>137</v>
      </c>
      <c r="Q780" s="15" t="str">
        <f>VLOOKUP(B780,辅助信息!E:M,9,FALSE)</f>
        <v>ZTWM-CDGS-XS-2024-0134-商投建工达州中医药科技成果示范园项目</v>
      </c>
      <c r="R780" s="15"/>
    </row>
    <row r="781" hidden="1" spans="2:18">
      <c r="B781" s="29" t="s">
        <v>56</v>
      </c>
      <c r="C781" s="57">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5"/>
      <c r="M781" s="78">
        <v>45716</v>
      </c>
      <c r="O781" s="49">
        <f ca="1" t="shared" si="20"/>
        <v>0</v>
      </c>
      <c r="P781" s="49">
        <f ca="1" t="shared" si="21"/>
        <v>137</v>
      </c>
      <c r="Q781" s="15" t="str">
        <f>VLOOKUP(B781,辅助信息!E:M,9,FALSE)</f>
        <v>ZTWM-CDGS-XS-2024-0134-商投建工达州中医药科技成果示范园项目</v>
      </c>
      <c r="R781" s="15"/>
    </row>
    <row r="782" hidden="1" spans="2:18">
      <c r="B782" s="29" t="s">
        <v>56</v>
      </c>
      <c r="C782" s="57">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5"/>
      <c r="M782" s="78">
        <v>45716</v>
      </c>
      <c r="O782" s="49">
        <f ca="1" t="shared" ref="O782:O789" si="22">IF(OR(M782="",N782&lt;&gt;""),"",MAX(M782-TODAY(),0))</f>
        <v>0</v>
      </c>
      <c r="P782" s="49">
        <f ca="1" t="shared" ref="P782:P789" si="23">IF(M782="","",IF(N782&lt;&gt;"",MAX(N782-M782,0),IF(TODAY()&gt;M782,TODAY()-M782,0)))</f>
        <v>137</v>
      </c>
      <c r="Q782" s="15" t="str">
        <f>VLOOKUP(B782,辅助信息!E:M,9,FALSE)</f>
        <v>ZTWM-CDGS-XS-2024-0134-商投建工达州中医药科技成果示范园项目</v>
      </c>
      <c r="R782" s="15"/>
    </row>
    <row r="783" hidden="1" spans="2:18">
      <c r="B783" s="29" t="s">
        <v>56</v>
      </c>
      <c r="C783" s="57">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5"/>
      <c r="M783" s="78">
        <v>45716</v>
      </c>
      <c r="O783" s="49">
        <f ca="1" t="shared" si="22"/>
        <v>0</v>
      </c>
      <c r="P783" s="49">
        <f ca="1" t="shared" si="23"/>
        <v>137</v>
      </c>
      <c r="Q783" s="15" t="str">
        <f>VLOOKUP(B783,辅助信息!E:M,9,FALSE)</f>
        <v>ZTWM-CDGS-XS-2024-0134-商投建工达州中医药科技成果示范园项目</v>
      </c>
      <c r="R783" s="15"/>
    </row>
    <row r="784" hidden="1" spans="2:18">
      <c r="B784" s="29" t="s">
        <v>56</v>
      </c>
      <c r="C784" s="57">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3"/>
      <c r="M784" s="78">
        <v>45716</v>
      </c>
      <c r="O784" s="49">
        <f ca="1" t="shared" si="22"/>
        <v>0</v>
      </c>
      <c r="P784" s="49">
        <f ca="1" t="shared" si="23"/>
        <v>137</v>
      </c>
      <c r="Q784" s="15" t="str">
        <f>VLOOKUP(B784,辅助信息!E:M,9,FALSE)</f>
        <v>ZTWM-CDGS-XS-2024-0134-商投建工达州中医药科技成果示范园项目</v>
      </c>
      <c r="R784" s="15"/>
    </row>
    <row r="785" ht="45" hidden="1" customHeight="1" spans="2:18">
      <c r="B785" s="29" t="s">
        <v>63</v>
      </c>
      <c r="C785" s="57">
        <v>45719</v>
      </c>
      <c r="D785" s="29" t="str">
        <f>VLOOKUP(B785,辅助信息!E:K,7,FALSE)</f>
        <v>JWDDCD2024102400111</v>
      </c>
      <c r="E785" s="29" t="str">
        <f>VLOOKUP(F785,辅助信息!A:B,2,FALSE)</f>
        <v>螺纹钢</v>
      </c>
      <c r="F785" s="29" t="s">
        <v>18</v>
      </c>
      <c r="G785" s="25">
        <v>30</v>
      </c>
      <c r="H785" s="25">
        <f>_xlfn._xlws.FILTER('[1]2025年已发货'!$E:$E,'[1]2025年已发货'!$F:$F&amp;'[1]2025年已发货'!$C:$C&amp;'[1]2025年已发货'!$G:$G&amp;'[1]2025年已发货'!$H:$H=C785&amp;F785&amp;I785&amp;J785,"未发货")</f>
        <v>30</v>
      </c>
      <c r="I785" s="29" t="str">
        <f>VLOOKUP(B785,辅助信息!E:I,3,FALSE)</f>
        <v>（五冶达州国道542项目-三工区路基六工段）四川省达州市达川区赵固镇水文村</v>
      </c>
      <c r="J785" s="29" t="str">
        <f>VLOOKUP(B785,辅助信息!E:I,4,FALSE)</f>
        <v>谭鹏程</v>
      </c>
      <c r="K785" s="29">
        <f>VLOOKUP(J785,辅助信息!H:I,2,FALSE)</f>
        <v>18280895666</v>
      </c>
      <c r="L785" s="64" t="str">
        <f>VLOOKUP(B785,辅助信息!E:J,6,FALSE)</f>
        <v>五冶建设送货单,送货车型9.6米,装货前联系收货人核实到场规格,没提前告知进场规格现场不给予接收</v>
      </c>
      <c r="M785" s="78">
        <v>45717</v>
      </c>
      <c r="O785" s="49">
        <f ca="1" t="shared" si="22"/>
        <v>0</v>
      </c>
      <c r="P785" s="49">
        <f ca="1" t="shared" si="23"/>
        <v>136</v>
      </c>
      <c r="Q785" s="15" t="str">
        <f>VLOOKUP(B785,辅助信息!E:M,9,FALSE)</f>
        <v>ZTWM-CDGS-XS-2024-0181-五冶天府-国道542项目（二批次）</v>
      </c>
      <c r="R785" s="15"/>
    </row>
    <row r="786" hidden="1" spans="2:18">
      <c r="B786" s="29" t="s">
        <v>20</v>
      </c>
      <c r="C786" s="57">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4" t="str">
        <f>VLOOKUP(B786,辅助信息!E:J,6,FALSE)</f>
        <v>送货单：送货单位：南充思临新材料科技有限公司,收货单位：五冶集团川北(南充)建设有限公司,项目名称：南充医学科学产业园,送货车型13米,装货前联系收货人核实到场规格</v>
      </c>
      <c r="M786" s="78">
        <v>45718</v>
      </c>
      <c r="O786" s="49">
        <f ca="1" t="shared" si="22"/>
        <v>0</v>
      </c>
      <c r="P786" s="49">
        <f ca="1" t="shared" si="23"/>
        <v>135</v>
      </c>
      <c r="Q786" s="15" t="str">
        <f>VLOOKUP(B786,辅助信息!E:M,9,FALSE)</f>
        <v>ZTWM-CDGS-XS-2024-0248-五冶钢构-南充市医学院项目</v>
      </c>
      <c r="R786" s="15"/>
    </row>
    <row r="787" hidden="1" spans="2:18">
      <c r="B787" s="29" t="s">
        <v>20</v>
      </c>
      <c r="C787" s="57">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5"/>
      <c r="M787" s="78">
        <v>45718</v>
      </c>
      <c r="O787" s="49">
        <f ca="1" t="shared" si="22"/>
        <v>0</v>
      </c>
      <c r="P787" s="49">
        <f ca="1" t="shared" si="23"/>
        <v>135</v>
      </c>
      <c r="Q787" s="15" t="str">
        <f>VLOOKUP(B787,辅助信息!E:M,9,FALSE)</f>
        <v>ZTWM-CDGS-XS-2024-0248-五冶钢构-南充市医学院项目</v>
      </c>
      <c r="R787" s="15"/>
    </row>
    <row r="788" hidden="1" spans="2:18">
      <c r="B788" s="29" t="s">
        <v>20</v>
      </c>
      <c r="C788" s="57">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5"/>
      <c r="M788" s="78">
        <v>45718</v>
      </c>
      <c r="O788" s="49">
        <f ca="1" t="shared" si="22"/>
        <v>0</v>
      </c>
      <c r="P788" s="49">
        <f ca="1" t="shared" si="23"/>
        <v>135</v>
      </c>
      <c r="Q788" s="15" t="str">
        <f>VLOOKUP(B788,辅助信息!E:M,9,FALSE)</f>
        <v>ZTWM-CDGS-XS-2024-0248-五冶钢构-南充市医学院项目</v>
      </c>
      <c r="R788" s="15"/>
    </row>
    <row r="789" hidden="1" spans="2:18">
      <c r="B789" s="29" t="s">
        <v>89</v>
      </c>
      <c r="C789" s="57">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3"/>
      <c r="M789" s="78">
        <v>45718</v>
      </c>
      <c r="O789" s="49">
        <f ca="1" t="shared" si="22"/>
        <v>0</v>
      </c>
      <c r="P789" s="49">
        <f ca="1" t="shared" si="23"/>
        <v>135</v>
      </c>
      <c r="Q789" s="15" t="str">
        <f>VLOOKUP(B789,辅助信息!E:M,9,FALSE)</f>
        <v>ZTWM-CDGS-XS-2024-0248-五冶钢构-南充市医学院项目</v>
      </c>
      <c r="R789" s="15"/>
    </row>
    <row r="790" hidden="1" spans="2:18">
      <c r="B790" s="29" t="s">
        <v>20</v>
      </c>
      <c r="C790" s="57">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4"/>
      <c r="M790" s="78"/>
      <c r="Q790" s="15"/>
      <c r="R790" s="15"/>
    </row>
    <row r="791" hidden="1" spans="1:18">
      <c r="A791" s="88" t="s">
        <v>109</v>
      </c>
      <c r="B791" s="29" t="s">
        <v>47</v>
      </c>
      <c r="C791" s="57">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4" t="str">
        <f>VLOOKUP(B791,辅助信息!E:J,6,FALSE)</f>
        <v>控制炉批号！多了现场不收！,优先安排达钢,提前联系到场规格及数量</v>
      </c>
      <c r="M791" s="78">
        <v>45718</v>
      </c>
      <c r="O791" s="49">
        <f ca="1" t="shared" ref="O791:O797" si="24">IF(OR(M791="",N791&lt;&gt;""),"",MAX(M791-TODAY(),0))</f>
        <v>0</v>
      </c>
      <c r="P791" s="49">
        <f ca="1" t="shared" ref="P791:P797" si="25">IF(M791="","",IF(N791&lt;&gt;"",MAX(N791-M791,0),IF(TODAY()&gt;M791,TODAY()-M791,0)))</f>
        <v>135</v>
      </c>
      <c r="Q791" s="15" t="str">
        <f>VLOOKUP(B791,辅助信息!E:M,9,FALSE)</f>
        <v>ZTWM-CDGS-XS-2024-0134-商投建工达州中医药科技成果示范园项目</v>
      </c>
      <c r="R791" s="15"/>
    </row>
    <row r="792" hidden="1" spans="2:18">
      <c r="B792" s="29" t="s">
        <v>47</v>
      </c>
      <c r="C792" s="57">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3"/>
      <c r="M792" s="78">
        <v>45718</v>
      </c>
      <c r="O792" s="49">
        <f ca="1" t="shared" si="24"/>
        <v>0</v>
      </c>
      <c r="P792" s="49">
        <f ca="1" t="shared" si="25"/>
        <v>135</v>
      </c>
      <c r="Q792" s="15" t="str">
        <f>VLOOKUP(B792,辅助信息!E:M,9,FALSE)</f>
        <v>ZTWM-CDGS-XS-2024-0134-商投建工达州中医药科技成果示范园项目</v>
      </c>
      <c r="R792" s="15"/>
    </row>
    <row r="793" hidden="1" spans="2:18">
      <c r="B793" s="29" t="s">
        <v>68</v>
      </c>
      <c r="C793" s="57">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4" t="str">
        <f>VLOOKUP(B793,辅助信息!E:J,6,FALSE)</f>
        <v>控制炉批号！多了现场不收！,优先安排达钢,提前联系到场规格及数量</v>
      </c>
      <c r="M793" s="78">
        <v>45720</v>
      </c>
      <c r="O793" s="49">
        <f ca="1" t="shared" si="24"/>
        <v>0</v>
      </c>
      <c r="P793" s="49">
        <f ca="1" t="shared" si="25"/>
        <v>133</v>
      </c>
      <c r="Q793" s="15" t="str">
        <f>VLOOKUP(B793,辅助信息!E:M,9,FALSE)</f>
        <v>ZTWM-CDGS-XS-2024-0134-商投建工达州中医药科技成果示范园项目</v>
      </c>
      <c r="R793" s="15"/>
    </row>
    <row r="794" hidden="1" spans="2:18">
      <c r="B794" s="29" t="s">
        <v>68</v>
      </c>
      <c r="C794" s="57">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3"/>
      <c r="M794" s="78">
        <v>45720</v>
      </c>
      <c r="O794" s="49">
        <f ca="1" t="shared" si="24"/>
        <v>0</v>
      </c>
      <c r="P794" s="49">
        <f ca="1" t="shared" si="25"/>
        <v>133</v>
      </c>
      <c r="Q794" s="15" t="str">
        <f>VLOOKUP(B794,辅助信息!E:M,9,FALSE)</f>
        <v>ZTWM-CDGS-XS-2024-0134-商投建工达州中医药科技成果示范园项目</v>
      </c>
      <c r="R794" s="15"/>
    </row>
    <row r="795" hidden="1" spans="2:18">
      <c r="B795" s="29" t="s">
        <v>44</v>
      </c>
      <c r="C795" s="57">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4" t="str">
        <f>VLOOKUP(B795,辅助信息!E:J,6,FALSE)</f>
        <v>对方卸车</v>
      </c>
      <c r="M795" s="78">
        <v>45718</v>
      </c>
      <c r="O795" s="49">
        <f ca="1" t="shared" si="24"/>
        <v>0</v>
      </c>
      <c r="P795" s="49">
        <f ca="1" t="shared" si="25"/>
        <v>135</v>
      </c>
      <c r="Q795" s="15" t="str">
        <f>VLOOKUP(B795,辅助信息!E:M,9,FALSE)</f>
        <v>ZTWM-CDGS-XS-2024-0189-华西集采-酒城南项目</v>
      </c>
      <c r="R795" s="15"/>
    </row>
    <row r="796" hidden="1" spans="2:18">
      <c r="B796" s="29" t="s">
        <v>44</v>
      </c>
      <c r="C796" s="57">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5"/>
      <c r="M796" s="78">
        <v>45718</v>
      </c>
      <c r="O796" s="49">
        <f ca="1" t="shared" si="24"/>
        <v>0</v>
      </c>
      <c r="P796" s="49">
        <f ca="1" t="shared" si="25"/>
        <v>135</v>
      </c>
      <c r="Q796" s="15" t="str">
        <f>VLOOKUP(B796,辅助信息!E:M,9,FALSE)</f>
        <v>ZTWM-CDGS-XS-2024-0189-华西集采-酒城南项目</v>
      </c>
      <c r="R796" s="15"/>
    </row>
    <row r="797" hidden="1" spans="2:18">
      <c r="B797" s="29" t="s">
        <v>44</v>
      </c>
      <c r="C797" s="57">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3"/>
      <c r="M797" s="78">
        <v>45718</v>
      </c>
      <c r="O797" s="49">
        <f ca="1" t="shared" si="24"/>
        <v>0</v>
      </c>
      <c r="P797" s="49">
        <f ca="1" t="shared" si="25"/>
        <v>135</v>
      </c>
      <c r="Q797" s="15" t="str">
        <f>VLOOKUP(B797,辅助信息!E:M,9,FALSE)</f>
        <v>ZTWM-CDGS-XS-2024-0189-华西集采-酒城南项目</v>
      </c>
      <c r="R797" s="15"/>
    </row>
    <row r="798" hidden="1" spans="2:18">
      <c r="B798" s="29" t="s">
        <v>44</v>
      </c>
      <c r="C798" s="57">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4"/>
      <c r="M798" s="78"/>
      <c r="Q798" s="15"/>
      <c r="R798" s="15"/>
    </row>
    <row r="799" hidden="1" spans="2:18">
      <c r="B799" s="29" t="s">
        <v>87</v>
      </c>
      <c r="C799" s="57">
        <v>45719</v>
      </c>
      <c r="D799" s="29" t="str">
        <f>VLOOKUP(B799,辅助信息!E:K,7,FALSE)</f>
        <v>JWDDCD2024102400111</v>
      </c>
      <c r="E799" s="29" t="str">
        <f>VLOOKUP(F799,辅助信息!A:B,2,FALSE)</f>
        <v>盘螺</v>
      </c>
      <c r="F799" s="29" t="s">
        <v>26</v>
      </c>
      <c r="G799" s="25">
        <v>10</v>
      </c>
      <c r="H799" s="25">
        <f>_xlfn._xlws.FILTER('[1]2025年已发货'!$E:$E,'[1]2025年已发货'!$F:$F&amp;'[1]2025年已发货'!$C:$C&amp;'[1]2025年已发货'!$G:$G&amp;'[1]2025年已发货'!$H:$H=C799&amp;F799&amp;I799&amp;J799,"未发货")</f>
        <v>10</v>
      </c>
      <c r="I799" s="29" t="str">
        <f>VLOOKUP(B799,辅助信息!E:I,3,FALSE)</f>
        <v>（五冶达州国道542项目-一工区桥梁二工段）四川省达州市达川区达川区石梯镇石成村</v>
      </c>
      <c r="J799" s="29" t="str">
        <f>VLOOKUP(B799,辅助信息!E:I,4,FALSE)</f>
        <v>夏树彬</v>
      </c>
      <c r="K799" s="29">
        <f>VLOOKUP(J799,辅助信息!H:I,2,FALSE)</f>
        <v>13518183653</v>
      </c>
      <c r="L799" s="64" t="str">
        <f>VLOOKUP(B799,辅助信息!E:J,6,FALSE)</f>
        <v>五冶建设送货单,送货车型9.6米,装货前联系收货人核实到场规格,没提前告知进场规格现场不给予接收</v>
      </c>
      <c r="M799" s="78">
        <v>45719</v>
      </c>
      <c r="O799" s="49">
        <f ca="1" t="shared" ref="O799:O846" si="26">IF(OR(M799="",N799&lt;&gt;""),"",MAX(M799-TODAY(),0))</f>
        <v>0</v>
      </c>
      <c r="P799" s="49">
        <f ca="1" t="shared" ref="P799:P858" si="27">IF(M799="","",IF(N799&lt;&gt;"",MAX(N799-M799,0),IF(TODAY()&gt;M799,TODAY()-M799,0)))</f>
        <v>134</v>
      </c>
      <c r="Q799" s="15" t="str">
        <f>VLOOKUP(B799,辅助信息!E:M,9,FALSE)</f>
        <v>ZTWM-CDGS-XS-2024-0181-五冶天府-国道542项目（二批次）</v>
      </c>
      <c r="R799" s="15"/>
    </row>
    <row r="800" hidden="1" spans="2:18">
      <c r="B800" s="29" t="s">
        <v>87</v>
      </c>
      <c r="C800" s="57">
        <v>45719</v>
      </c>
      <c r="D800" s="29" t="str">
        <f>VLOOKUP(B800,辅助信息!E:K,7,FALSE)</f>
        <v>JWDDCD2024102400111</v>
      </c>
      <c r="E800" s="29" t="str">
        <f>VLOOKUP(F800,辅助信息!A:B,2,FALSE)</f>
        <v>螺纹钢</v>
      </c>
      <c r="F800" s="29" t="s">
        <v>65</v>
      </c>
      <c r="G800" s="25">
        <v>35</v>
      </c>
      <c r="H800" s="25">
        <f>_xlfn._xlws.FILTER('[1]2025年已发货'!$E:$E,'[1]2025年已发货'!$F:$F&amp;'[1]2025年已发货'!$C:$C&amp;'[1]2025年已发货'!$G:$G&amp;'[1]2025年已发货'!$H:$H=C800&amp;F800&amp;I800&amp;J800,"未发货")</f>
        <v>35</v>
      </c>
      <c r="I800" s="29" t="str">
        <f>VLOOKUP(B800,辅助信息!E:I,3,FALSE)</f>
        <v>（五冶达州国道542项目-一工区桥梁二工段）四川省达州市达川区达川区石梯镇石成村</v>
      </c>
      <c r="J800" s="29" t="str">
        <f>VLOOKUP(B800,辅助信息!E:I,4,FALSE)</f>
        <v>夏树彬</v>
      </c>
      <c r="K800" s="29">
        <f>VLOOKUP(J800,辅助信息!H:I,2,FALSE)</f>
        <v>13518183653</v>
      </c>
      <c r="L800" s="63"/>
      <c r="M800" s="78">
        <v>45719</v>
      </c>
      <c r="O800" s="49">
        <f ca="1" t="shared" si="26"/>
        <v>0</v>
      </c>
      <c r="P800" s="49">
        <f ca="1" t="shared" si="27"/>
        <v>134</v>
      </c>
      <c r="Q800" s="15" t="str">
        <f>VLOOKUP(B800,辅助信息!E:M,9,FALSE)</f>
        <v>ZTWM-CDGS-XS-2024-0181-五冶天府-国道542项目（二批次）</v>
      </c>
      <c r="R800" s="15"/>
    </row>
    <row r="801" hidden="1" spans="2:18">
      <c r="B801" s="29" t="s">
        <v>74</v>
      </c>
      <c r="C801" s="57">
        <v>45719</v>
      </c>
      <c r="D801" s="29" t="str">
        <f>VLOOKUP(B801,辅助信息!E:K,7,FALSE)</f>
        <v>JWDDCD2024102400111</v>
      </c>
      <c r="E801" s="29" t="str">
        <f>VLOOKUP(F801,辅助信息!A:B,2,FALSE)</f>
        <v>螺纹钢</v>
      </c>
      <c r="F801" s="29" t="s">
        <v>19</v>
      </c>
      <c r="G801" s="25">
        <v>15</v>
      </c>
      <c r="H801" s="25">
        <f>_xlfn._xlws.FILTER('[1]2025年已发货'!$E:$E,'[1]2025年已发货'!$F:$F&amp;'[1]2025年已发货'!$C:$C&amp;'[1]2025年已发货'!$G:$G&amp;'[1]2025年已发货'!$H:$H=C801&amp;F801&amp;I801&amp;J801,"未发货")</f>
        <v>15</v>
      </c>
      <c r="I801" s="29" t="str">
        <f>VLOOKUP(B801,辅助信息!E:I,3,FALSE)</f>
        <v>（五冶达州国道542项目-桥梁4标）四川省达州市达川区大堰镇双井村</v>
      </c>
      <c r="J801" s="29" t="str">
        <f>VLOOKUP(B801,辅助信息!E:I,4,FALSE)</f>
        <v>吴志强</v>
      </c>
      <c r="K801" s="29">
        <f>VLOOKUP(J801,辅助信息!H:I,2,FALSE)</f>
        <v>18820030907</v>
      </c>
      <c r="L801" s="64" t="str">
        <f>VLOOKUP(B801,辅助信息!E:J,6,FALSE)</f>
        <v>五冶建设送货单,送货车型13米,装货前联系收货人核实到场规格,没提前告知进场规格现场不给予接收</v>
      </c>
      <c r="M801" s="78">
        <v>45724</v>
      </c>
      <c r="O801" s="49">
        <f ca="1" t="shared" si="26"/>
        <v>0</v>
      </c>
      <c r="P801" s="49">
        <f ca="1" t="shared" si="27"/>
        <v>129</v>
      </c>
      <c r="Q801" s="15" t="str">
        <f>VLOOKUP(B801,辅助信息!E:M,9,FALSE)</f>
        <v>ZTWM-CDGS-XS-2024-0181-五冶天府-国道542项目（二批次）</v>
      </c>
      <c r="R801" s="15"/>
    </row>
    <row r="802" hidden="1" spans="2:18">
      <c r="B802" s="29" t="s">
        <v>74</v>
      </c>
      <c r="C802" s="57">
        <v>45719</v>
      </c>
      <c r="D802" s="29" t="str">
        <f>VLOOKUP(B802,辅助信息!E:K,7,FALSE)</f>
        <v>JWDDCD2024102400111</v>
      </c>
      <c r="E802" s="29" t="str">
        <f>VLOOKUP(F802,辅助信息!A:B,2,FALSE)</f>
        <v>螺纹钢</v>
      </c>
      <c r="F802" s="29" t="s">
        <v>65</v>
      </c>
      <c r="G802" s="25">
        <v>30</v>
      </c>
      <c r="H802" s="25">
        <f>_xlfn._xlws.FILTER('[1]2025年已发货'!$E:$E,'[1]2025年已发货'!$F:$F&amp;'[1]2025年已发货'!$C:$C&amp;'[1]2025年已发货'!$G:$G&amp;'[1]2025年已发货'!$H:$H=C802&amp;F802&amp;I802&amp;J802,"未发货")</f>
        <v>30</v>
      </c>
      <c r="I802" s="29" t="str">
        <f>VLOOKUP(B802,辅助信息!E:I,3,FALSE)</f>
        <v>（五冶达州国道542项目-桥梁4标）四川省达州市达川区大堰镇双井村</v>
      </c>
      <c r="J802" s="29" t="str">
        <f>VLOOKUP(B802,辅助信息!E:I,4,FALSE)</f>
        <v>吴志强</v>
      </c>
      <c r="K802" s="29">
        <f>VLOOKUP(J802,辅助信息!H:I,2,FALSE)</f>
        <v>18820030907</v>
      </c>
      <c r="L802" s="63"/>
      <c r="M802" s="78">
        <v>45724</v>
      </c>
      <c r="O802" s="49">
        <f ca="1" t="shared" si="26"/>
        <v>0</v>
      </c>
      <c r="P802" s="49">
        <f ca="1" t="shared" si="27"/>
        <v>129</v>
      </c>
      <c r="Q802" s="15" t="str">
        <f>VLOOKUP(B802,辅助信息!E:M,9,FALSE)</f>
        <v>ZTWM-CDGS-XS-2024-0181-五冶天府-国道542项目（二批次）</v>
      </c>
      <c r="R802" s="15"/>
    </row>
    <row r="803" hidden="1" spans="2:18">
      <c r="B803" s="29" t="s">
        <v>64</v>
      </c>
      <c r="C803" s="57">
        <v>45719</v>
      </c>
      <c r="D803" s="29" t="str">
        <f>VLOOKUP(B803,辅助信息!E:K,7,FALSE)</f>
        <v>JWDDCD2024102400111</v>
      </c>
      <c r="E803" s="29" t="str">
        <f>VLOOKUP(F803,辅助信息!A:B,2,FALSE)</f>
        <v>螺纹钢</v>
      </c>
      <c r="F803" s="29" t="s">
        <v>65</v>
      </c>
      <c r="G803" s="25">
        <v>54</v>
      </c>
      <c r="H803" s="25">
        <f>_xlfn._xlws.FILTER('[1]2025年已发货'!$E:$E,'[1]2025年已发货'!$F:$F&amp;'[1]2025年已发货'!$C:$C&amp;'[1]2025年已发货'!$G:$G&amp;'[1]2025年已发货'!$H:$H=C803&amp;F803&amp;I803&amp;J803,"未发货")</f>
        <v>42</v>
      </c>
      <c r="I803" s="29" t="str">
        <f>VLOOKUP(B803,辅助信息!E:I,3,FALSE)</f>
        <v>（五冶达州国道542项目-三工区桥梁3工段）四川省达州市达川区赵固镇水文村原村委会下300米</v>
      </c>
      <c r="J803" s="29" t="str">
        <f>VLOOKUP(B803,辅助信息!E:I,4,FALSE)</f>
        <v>李代茂</v>
      </c>
      <c r="K803" s="29">
        <f>VLOOKUP(J803,辅助信息!H:I,2,FALSE)</f>
        <v>18302833536</v>
      </c>
      <c r="L803" s="64" t="str">
        <f>VLOOKUP(B803,辅助信息!E:J,6,FALSE)</f>
        <v>五冶建设送货单,送货车型9.6米,装货前联系收货人核实到场规格,没提前告知进场规格现场不给予接收</v>
      </c>
      <c r="M803" s="78">
        <v>45718</v>
      </c>
      <c r="O803" s="49">
        <f ca="1" t="shared" si="26"/>
        <v>0</v>
      </c>
      <c r="P803" s="49">
        <f ca="1" t="shared" si="27"/>
        <v>135</v>
      </c>
      <c r="Q803" s="15" t="str">
        <f>VLOOKUP(B803,辅助信息!E:M,9,FALSE)</f>
        <v>ZTWM-CDGS-XS-2024-0181-五冶天府-国道542项目（二批次）</v>
      </c>
      <c r="R803" s="15"/>
    </row>
    <row r="804" hidden="1" spans="2:18">
      <c r="B804" s="29" t="s">
        <v>64</v>
      </c>
      <c r="C804" s="57">
        <v>45719</v>
      </c>
      <c r="D804" s="29" t="str">
        <f>VLOOKUP(B804,辅助信息!E:K,7,FALSE)</f>
        <v>JWDDCD2024102400111</v>
      </c>
      <c r="E804" s="29" t="str">
        <f>VLOOKUP(F804,辅助信息!A:B,2,FALSE)</f>
        <v>螺纹钢</v>
      </c>
      <c r="F804" s="29" t="s">
        <v>52</v>
      </c>
      <c r="G804" s="25">
        <v>51</v>
      </c>
      <c r="H804" s="25" t="str">
        <f>_xlfn._xlws.FILTER('[1]2025年已发货'!$E:$E,'[1]2025年已发货'!$F:$F&amp;'[1]2025年已发货'!$C:$C&amp;'[1]2025年已发货'!$G:$G&amp;'[1]2025年已发货'!$H:$H=C804&amp;F804&amp;I804&amp;J804,"未发货")</f>
        <v>未发货</v>
      </c>
      <c r="I804" s="29" t="str">
        <f>VLOOKUP(B804,辅助信息!E:I,3,FALSE)</f>
        <v>（五冶达州国道542项目-三工区桥梁3工段）四川省达州市达川区赵固镇水文村原村委会下300米</v>
      </c>
      <c r="J804" s="29" t="str">
        <f>VLOOKUP(B804,辅助信息!E:I,4,FALSE)</f>
        <v>李代茂</v>
      </c>
      <c r="K804" s="29">
        <f>VLOOKUP(J804,辅助信息!H:I,2,FALSE)</f>
        <v>18302833536</v>
      </c>
      <c r="L804" s="63"/>
      <c r="M804" s="78">
        <v>45718</v>
      </c>
      <c r="O804" s="49">
        <f ca="1" t="shared" si="26"/>
        <v>0</v>
      </c>
      <c r="P804" s="49">
        <f ca="1" t="shared" si="27"/>
        <v>135</v>
      </c>
      <c r="Q804" s="15" t="str">
        <f>VLOOKUP(B804,辅助信息!E:M,9,FALSE)</f>
        <v>ZTWM-CDGS-XS-2024-0181-五冶天府-国道542项目（二批次）</v>
      </c>
      <c r="R804" s="15"/>
    </row>
    <row r="805" hidden="1" spans="2:18">
      <c r="B805" s="29" t="s">
        <v>106</v>
      </c>
      <c r="C805" s="57">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6">
        <f>VLOOKUP(J805,辅助信息!H:I,2,FALSE)</f>
        <v>15228205853</v>
      </c>
      <c r="L805" s="67" t="str">
        <f>VLOOKUP(B805,辅助信息!E:J,6,FALSE)</f>
        <v>提前联系到场规格</v>
      </c>
      <c r="M805" s="78">
        <v>45719</v>
      </c>
      <c r="O805" s="49">
        <f ca="1" t="shared" si="26"/>
        <v>0</v>
      </c>
      <c r="P805" s="49">
        <f ca="1" t="shared" si="27"/>
        <v>134</v>
      </c>
      <c r="Q805" s="15" t="str">
        <f>VLOOKUP(B805,辅助信息!E:M,9,FALSE)</f>
        <v>ZTWM-CDGS-XS-2024-0169-中冶西部钢构-宜宾市南溪区幸福路东路,高县月江镇建设项目</v>
      </c>
      <c r="R805" s="15"/>
    </row>
    <row r="806" hidden="1" spans="2:18">
      <c r="B806" s="29" t="s">
        <v>106</v>
      </c>
      <c r="C806" s="57">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6">
        <f>VLOOKUP(J806,辅助信息!H:I,2,FALSE)</f>
        <v>15228205853</v>
      </c>
      <c r="M806" s="78">
        <v>45719</v>
      </c>
      <c r="O806" s="49">
        <f ca="1" t="shared" si="26"/>
        <v>0</v>
      </c>
      <c r="P806" s="49">
        <f ca="1" t="shared" si="27"/>
        <v>134</v>
      </c>
      <c r="Q806" s="15" t="str">
        <f>VLOOKUP(B806,辅助信息!E:M,9,FALSE)</f>
        <v>ZTWM-CDGS-XS-2024-0169-中冶西部钢构-宜宾市南溪区幸福路东路,高县月江镇建设项目</v>
      </c>
      <c r="R806" s="15"/>
    </row>
    <row r="807" hidden="1" spans="2:18">
      <c r="B807" s="29" t="s">
        <v>106</v>
      </c>
      <c r="C807" s="57">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6">
        <f>VLOOKUP(J807,辅助信息!H:I,2,FALSE)</f>
        <v>15228205853</v>
      </c>
      <c r="M807" s="78">
        <v>45719</v>
      </c>
      <c r="O807" s="49">
        <f ca="1" t="shared" si="26"/>
        <v>0</v>
      </c>
      <c r="P807" s="49">
        <f ca="1" t="shared" si="27"/>
        <v>134</v>
      </c>
      <c r="Q807" s="15" t="str">
        <f>VLOOKUP(B807,辅助信息!E:M,9,FALSE)</f>
        <v>ZTWM-CDGS-XS-2024-0169-中冶西部钢构-宜宾市南溪区幸福路东路,高县月江镇建设项目</v>
      </c>
      <c r="R807" s="15"/>
    </row>
    <row r="808" hidden="1" spans="2:18">
      <c r="B808" s="29" t="s">
        <v>106</v>
      </c>
      <c r="C808" s="57">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6">
        <f>VLOOKUP(J808,辅助信息!H:I,2,FALSE)</f>
        <v>15228205853</v>
      </c>
      <c r="M808" s="78">
        <v>45719</v>
      </c>
      <c r="O808" s="49">
        <f ca="1" t="shared" si="26"/>
        <v>0</v>
      </c>
      <c r="P808" s="49">
        <f ca="1" t="shared" si="27"/>
        <v>134</v>
      </c>
      <c r="Q808" s="15" t="str">
        <f>VLOOKUP(B808,辅助信息!E:M,9,FALSE)</f>
        <v>ZTWM-CDGS-XS-2024-0169-中冶西部钢构-宜宾市南溪区幸福路东路,高县月江镇建设项目</v>
      </c>
      <c r="R808" s="15"/>
    </row>
    <row r="809" hidden="1" spans="2:18">
      <c r="B809" s="29" t="s">
        <v>25</v>
      </c>
      <c r="C809" s="57">
        <v>45719</v>
      </c>
      <c r="D809" s="29" t="str">
        <f>VLOOKUP(B809,辅助信息!E:K,7,FALSE)</f>
        <v>JWDDCD2024102400111</v>
      </c>
      <c r="E809" s="29" t="str">
        <f>VLOOKUP(F809,辅助信息!A:B,2,FALSE)</f>
        <v>螺纹钢</v>
      </c>
      <c r="F809" s="29" t="s">
        <v>19</v>
      </c>
      <c r="G809" s="25">
        <v>6</v>
      </c>
      <c r="H809" s="25">
        <f>_xlfn._xlws.FILTER('[1]2025年已发货'!$E:$E,'[1]2025年已发货'!$F:$F&amp;'[1]2025年已发货'!$C:$C&amp;'[1]2025年已发货'!$G:$G&amp;'[1]2025年已发货'!$H:$H=C809&amp;F809&amp;I809&amp;J809,"未发货")</f>
        <v>6</v>
      </c>
      <c r="I809" s="29" t="str">
        <f>VLOOKUP(B809,辅助信息!E:I,3,FALSE)</f>
        <v>（五冶达州国道542项目-二工区路基五工段）四川省达州市达川区赵固镇黄家坡</v>
      </c>
      <c r="J809" s="29" t="str">
        <f>VLOOKUP(B809,辅助信息!E:I,4,FALSE)</f>
        <v>潘远林</v>
      </c>
      <c r="K809" s="66">
        <f>VLOOKUP(J809,辅助信息!H:I,2,FALSE)</f>
        <v>18281865966</v>
      </c>
      <c r="L809" s="67" t="str">
        <f>VLOOKUP(B809,辅助信息!E:J,6,FALSE)</f>
        <v>五冶建设送货单,4份材质书,送货车型9.6米,（运输车辆不能走从赵固到工地上这条路,村民群体堵路只能走9号便道）,装货前联系收货人核实到场规格,没提前告知进场规格现场不给予接收</v>
      </c>
      <c r="M809" s="78">
        <v>45719</v>
      </c>
      <c r="O809" s="49">
        <f ca="1" t="shared" si="26"/>
        <v>0</v>
      </c>
      <c r="P809" s="49">
        <f ca="1" t="shared" si="27"/>
        <v>134</v>
      </c>
      <c r="Q809" s="15" t="str">
        <f>VLOOKUP(B809,辅助信息!E:M,9,FALSE)</f>
        <v>ZTWM-CDGS-XS-2024-0181-五冶天府-国道542项目（二批次）</v>
      </c>
      <c r="R809" s="15"/>
    </row>
    <row r="810" hidden="1" spans="2:18">
      <c r="B810" s="29" t="s">
        <v>25</v>
      </c>
      <c r="C810" s="57">
        <v>45719</v>
      </c>
      <c r="D810" s="29" t="str">
        <f>VLOOKUP(B810,辅助信息!E:K,7,FALSE)</f>
        <v>JWDDCD2024102400111</v>
      </c>
      <c r="E810" s="29" t="str">
        <f>VLOOKUP(F810,辅助信息!A:B,2,FALSE)</f>
        <v>螺纹钢</v>
      </c>
      <c r="F810" s="29" t="s">
        <v>32</v>
      </c>
      <c r="G810" s="25">
        <v>4</v>
      </c>
      <c r="H810" s="25">
        <f>_xlfn._xlws.FILTER('[1]2025年已发货'!$E:$E,'[1]2025年已发货'!$F:$F&amp;'[1]2025年已发货'!$C:$C&amp;'[1]2025年已发货'!$G:$G&amp;'[1]2025年已发货'!$H:$H=C810&amp;F810&amp;I810&amp;J810,"未发货")</f>
        <v>3</v>
      </c>
      <c r="I810" s="29" t="str">
        <f>VLOOKUP(B810,辅助信息!E:I,3,FALSE)</f>
        <v>（五冶达州国道542项目-二工区路基五工段）四川省达州市达川区赵固镇黄家坡</v>
      </c>
      <c r="J810" s="29" t="str">
        <f>VLOOKUP(B810,辅助信息!E:I,4,FALSE)</f>
        <v>潘远林</v>
      </c>
      <c r="K810" s="66">
        <f>VLOOKUP(J810,辅助信息!H:I,2,FALSE)</f>
        <v>18281865966</v>
      </c>
      <c r="M810" s="78">
        <v>45719</v>
      </c>
      <c r="O810" s="49">
        <f ca="1" t="shared" si="26"/>
        <v>0</v>
      </c>
      <c r="P810" s="49">
        <f ca="1" t="shared" si="27"/>
        <v>134</v>
      </c>
      <c r="Q810" s="15" t="str">
        <f>VLOOKUP(B810,辅助信息!E:M,9,FALSE)</f>
        <v>ZTWM-CDGS-XS-2024-0181-五冶天府-国道542项目（二批次）</v>
      </c>
      <c r="R810" s="15"/>
    </row>
    <row r="811" hidden="1" spans="2:18">
      <c r="B811" s="70" t="s">
        <v>25</v>
      </c>
      <c r="C811" s="71">
        <v>45719</v>
      </c>
      <c r="D811" s="70" t="str">
        <f>VLOOKUP(B811,辅助信息!E:K,7,FALSE)</f>
        <v>JWDDCD2024102400111</v>
      </c>
      <c r="E811" s="70" t="str">
        <f>VLOOKUP(F811,辅助信息!A:B,2,FALSE)</f>
        <v>螺纹钢</v>
      </c>
      <c r="F811" s="70" t="s">
        <v>65</v>
      </c>
      <c r="G811" s="72">
        <v>26</v>
      </c>
      <c r="H811" s="72">
        <f>_xlfn._xlws.FILTER('[1]2025年已发货'!$E:$E,'[1]2025年已发货'!$F:$F&amp;'[1]2025年已发货'!$C:$C&amp;'[1]2025年已发货'!$G:$G&amp;'[1]2025年已发货'!$H:$H=C811&amp;F811&amp;I811&amp;J811,"未发货")</f>
        <v>26</v>
      </c>
      <c r="I811" s="70" t="str">
        <f>VLOOKUP(B811,辅助信息!E:I,3,FALSE)</f>
        <v>（五冶达州国道542项目-二工区路基五工段）四川省达州市达川区赵固镇黄家坡</v>
      </c>
      <c r="J811" s="70" t="str">
        <f>VLOOKUP(B811,辅助信息!E:I,4,FALSE)</f>
        <v>潘远林</v>
      </c>
      <c r="K811" s="89">
        <f>VLOOKUP(J811,辅助信息!H:I,2,FALSE)</f>
        <v>18281865966</v>
      </c>
      <c r="M811" s="78">
        <v>45719</v>
      </c>
      <c r="O811" s="49">
        <f ca="1" t="shared" si="26"/>
        <v>0</v>
      </c>
      <c r="P811" s="49">
        <f ca="1" t="shared" si="27"/>
        <v>134</v>
      </c>
      <c r="Q811" s="15" t="str">
        <f>VLOOKUP(B811,辅助信息!E:M,9,FALSE)</f>
        <v>ZTWM-CDGS-XS-2024-0181-五冶天府-国道542项目（二批次）</v>
      </c>
      <c r="R811" s="15"/>
    </row>
    <row r="812" hidden="1" spans="2:18">
      <c r="B812" s="29" t="s">
        <v>108</v>
      </c>
      <c r="C812" s="57">
        <v>45721</v>
      </c>
      <c r="D812" s="29" t="str">
        <f>VLOOKUP(B812,辅助信息!E:K,7,FALSE)</f>
        <v>JWDDCD2024102400111</v>
      </c>
      <c r="E812" s="29" t="str">
        <f>VLOOKUP(F812,辅助信息!A:B,2,FALSE)</f>
        <v>螺纹钢</v>
      </c>
      <c r="F812" s="29" t="s">
        <v>32</v>
      </c>
      <c r="G812" s="25">
        <v>27</v>
      </c>
      <c r="H812" s="25">
        <f>_xlfn._xlws.FILTER('[1]2025年已发货'!$E:$E,'[1]2025年已发货'!$F:$F&amp;'[1]2025年已发货'!$C:$C&amp;'[1]2025年已发货'!$G:$G&amp;'[1]2025年已发货'!$H:$H=C812&amp;F812&amp;I812&amp;J812,"未发货")</f>
        <v>27</v>
      </c>
      <c r="I812" s="29" t="str">
        <f>VLOOKUP(B812,辅助信息!E:I,3,FALSE)</f>
        <v>（五冶达州国道542项目-三工区路基八工段(连接线)）四川省达州市达川区大堰镇梨子沟</v>
      </c>
      <c r="J812" s="29" t="str">
        <f>VLOOKUP(B812,辅助信息!E:I,4,FALSE)</f>
        <v>谭鹏程</v>
      </c>
      <c r="K812" s="29">
        <f>VLOOKUP(J812,辅助信息!H:I,2,FALSE)</f>
        <v>18280895666</v>
      </c>
      <c r="L812" s="64" t="str">
        <f>VLOOKUP(B812,辅助信息!E:J,6,FALSE)</f>
        <v>五冶建设送货单,送货车型9.6米,装货前联系收货人核实到场规格,没提前告知进场规格现场不给予接收</v>
      </c>
      <c r="M812" s="78">
        <v>45717</v>
      </c>
      <c r="O812" s="49">
        <f ca="1" t="shared" si="26"/>
        <v>0</v>
      </c>
      <c r="P812" s="49">
        <f ca="1" t="shared" si="27"/>
        <v>136</v>
      </c>
      <c r="Q812" s="15" t="str">
        <f>VLOOKUP(B812,辅助信息!E:M,9,FALSE)</f>
        <v>ZTWM-CDGS-XS-2024-0181-五冶天府-国道542项目（二批次）</v>
      </c>
      <c r="R812" s="15"/>
    </row>
    <row r="813" hidden="1" spans="2:18">
      <c r="B813" s="29" t="s">
        <v>108</v>
      </c>
      <c r="C813" s="57">
        <v>45721</v>
      </c>
      <c r="D813" s="29" t="str">
        <f>VLOOKUP(B813,辅助信息!E:K,7,FALSE)</f>
        <v>JWDDCD2024102400111</v>
      </c>
      <c r="E813" s="29" t="str">
        <f>VLOOKUP(F813,辅助信息!A:B,2,FALSE)</f>
        <v>螺纹钢</v>
      </c>
      <c r="F813" s="29" t="s">
        <v>30</v>
      </c>
      <c r="G813" s="25">
        <v>60</v>
      </c>
      <c r="H813" s="25">
        <f>_xlfn._xlws.FILTER('[1]2025年已发货'!$E:$E,'[1]2025年已发货'!$F:$F&amp;'[1]2025年已发货'!$C:$C&amp;'[1]2025年已发货'!$G:$G&amp;'[1]2025年已发货'!$H:$H=C813&amp;F813&amp;I813&amp;J813,"未发货")</f>
        <v>60</v>
      </c>
      <c r="I813" s="29" t="str">
        <f>VLOOKUP(B813,辅助信息!E:I,3,FALSE)</f>
        <v>（五冶达州国道542项目-三工区路基八工段(连接线)）四川省达州市达川区大堰镇梨子沟</v>
      </c>
      <c r="J813" s="29" t="str">
        <f>VLOOKUP(B813,辅助信息!E:I,4,FALSE)</f>
        <v>谭鹏程</v>
      </c>
      <c r="K813" s="29">
        <f>VLOOKUP(J813,辅助信息!H:I,2,FALSE)</f>
        <v>18280895666</v>
      </c>
      <c r="L813" s="65"/>
      <c r="M813" s="78">
        <v>45717</v>
      </c>
      <c r="O813" s="49">
        <f ca="1" t="shared" si="26"/>
        <v>0</v>
      </c>
      <c r="P813" s="49">
        <f ca="1" t="shared" si="27"/>
        <v>136</v>
      </c>
      <c r="Q813" s="15" t="str">
        <f>VLOOKUP(B813,辅助信息!E:M,9,FALSE)</f>
        <v>ZTWM-CDGS-XS-2024-0181-五冶天府-国道542项目（二批次）</v>
      </c>
      <c r="R813" s="15"/>
    </row>
    <row r="814" hidden="1" spans="2:18">
      <c r="B814" s="29" t="s">
        <v>108</v>
      </c>
      <c r="C814" s="57">
        <v>45721</v>
      </c>
      <c r="D814" s="29" t="str">
        <f>VLOOKUP(B814,辅助信息!E:K,7,FALSE)</f>
        <v>JWDDCD2024102400111</v>
      </c>
      <c r="E814" s="29" t="str">
        <f>VLOOKUP(F814,辅助信息!A:B,2,FALSE)</f>
        <v>螺纹钢</v>
      </c>
      <c r="F814" s="29" t="s">
        <v>52</v>
      </c>
      <c r="G814" s="25">
        <v>10</v>
      </c>
      <c r="H814" s="25">
        <f>_xlfn._xlws.FILTER('[1]2025年已发货'!$E:$E,'[1]2025年已发货'!$F:$F&amp;'[1]2025年已发货'!$C:$C&amp;'[1]2025年已发货'!$G:$G&amp;'[1]2025年已发货'!$H:$H=C814&amp;F814&amp;I814&amp;J814,"未发货")</f>
        <v>10</v>
      </c>
      <c r="I814" s="29" t="str">
        <f>VLOOKUP(B814,辅助信息!E:I,3,FALSE)</f>
        <v>（五冶达州国道542项目-三工区路基八工段(连接线)）四川省达州市达川区大堰镇梨子沟</v>
      </c>
      <c r="J814" s="29" t="str">
        <f>VLOOKUP(B814,辅助信息!E:I,4,FALSE)</f>
        <v>谭鹏程</v>
      </c>
      <c r="K814" s="29">
        <f>VLOOKUP(J814,辅助信息!H:I,2,FALSE)</f>
        <v>18280895666</v>
      </c>
      <c r="L814" s="63"/>
      <c r="M814" s="78">
        <v>45717</v>
      </c>
      <c r="O814" s="49">
        <f ca="1" t="shared" si="26"/>
        <v>0</v>
      </c>
      <c r="P814" s="49">
        <f ca="1" t="shared" si="27"/>
        <v>136</v>
      </c>
      <c r="Q814" s="15" t="str">
        <f>VLOOKUP(B814,辅助信息!E:M,9,FALSE)</f>
        <v>ZTWM-CDGS-XS-2024-0181-五冶天府-国道542项目（二批次）</v>
      </c>
      <c r="R814" s="15"/>
    </row>
    <row r="815" hidden="1" spans="2:18">
      <c r="B815" s="29" t="s">
        <v>56</v>
      </c>
      <c r="C815" s="57">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4" t="str">
        <f>VLOOKUP(B815,辅助信息!E:J,6,FALSE)</f>
        <v>控制炉批号！多了现场不收！,优先安排达钢,提前联系到场规格及数量</v>
      </c>
      <c r="M815" s="78">
        <v>45716</v>
      </c>
      <c r="O815" s="49">
        <f ca="1" t="shared" si="26"/>
        <v>0</v>
      </c>
      <c r="P815" s="49">
        <f ca="1" t="shared" si="27"/>
        <v>137</v>
      </c>
      <c r="Q815" s="15" t="str">
        <f>VLOOKUP(B815,辅助信息!E:M,9,FALSE)</f>
        <v>ZTWM-CDGS-XS-2024-0134-商投建工达州中医药科技成果示范园项目</v>
      </c>
      <c r="R815" s="15"/>
    </row>
    <row r="816" hidden="1" spans="2:18">
      <c r="B816" s="29" t="s">
        <v>56</v>
      </c>
      <c r="C816" s="57">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3"/>
      <c r="M816" s="78">
        <v>45716</v>
      </c>
      <c r="O816" s="49">
        <f ca="1" t="shared" si="26"/>
        <v>0</v>
      </c>
      <c r="P816" s="49">
        <f ca="1" t="shared" si="27"/>
        <v>137</v>
      </c>
      <c r="Q816" s="15" t="str">
        <f>VLOOKUP(B816,辅助信息!E:M,9,FALSE)</f>
        <v>ZTWM-CDGS-XS-2024-0134-商投建工达州中医药科技成果示范园项目</v>
      </c>
      <c r="R816" s="15"/>
    </row>
    <row r="817" ht="33.75" hidden="1" customHeight="1" spans="2:18">
      <c r="B817" s="29" t="s">
        <v>68</v>
      </c>
      <c r="C817" s="57">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4" t="str">
        <f>VLOOKUP(B817,辅助信息!E:J,6,FALSE)</f>
        <v>控制炉批号！多了现场不收！,优先安排达钢,提前联系到场规格及数量</v>
      </c>
      <c r="M817" s="78">
        <v>45720</v>
      </c>
      <c r="O817" s="49">
        <f ca="1" t="shared" si="26"/>
        <v>0</v>
      </c>
      <c r="P817" s="49">
        <f ca="1" t="shared" si="27"/>
        <v>133</v>
      </c>
      <c r="Q817" s="15" t="str">
        <f>VLOOKUP(B817,辅助信息!E:M,9,FALSE)</f>
        <v>ZTWM-CDGS-XS-2024-0134-商投建工达州中医药科技成果示范园项目</v>
      </c>
      <c r="R817" s="15"/>
    </row>
    <row r="818" hidden="1" spans="2:18">
      <c r="B818" s="29" t="s">
        <v>64</v>
      </c>
      <c r="C818" s="57">
        <v>45721</v>
      </c>
      <c r="D818" s="29" t="str">
        <f>VLOOKUP(B818,辅助信息!E:K,7,FALSE)</f>
        <v>JWDDCD2024102400111</v>
      </c>
      <c r="E818" s="29" t="str">
        <f>VLOOKUP(F818,辅助信息!A:B,2,FALSE)</f>
        <v>螺纹钢</v>
      </c>
      <c r="F818" s="29" t="s">
        <v>65</v>
      </c>
      <c r="G818" s="25">
        <v>12</v>
      </c>
      <c r="H818" s="25" t="str">
        <f>_xlfn._xlws.FILTER('[1]2025年已发货'!$E:$E,'[1]2025年已发货'!$F:$F&amp;'[1]2025年已发货'!$C:$C&amp;'[1]2025年已发货'!$G:$G&amp;'[1]2025年已发货'!$H:$H=C818&amp;F818&amp;I818&amp;J818,"未发货")</f>
        <v>未发货</v>
      </c>
      <c r="I818" s="29" t="str">
        <f>VLOOKUP(B818,辅助信息!E:I,3,FALSE)</f>
        <v>（五冶达州国道542项目-三工区桥梁3工段）四川省达州市达川区赵固镇水文村原村委会下300米</v>
      </c>
      <c r="J818" s="29" t="str">
        <f>VLOOKUP(B818,辅助信息!E:I,4,FALSE)</f>
        <v>李代茂</v>
      </c>
      <c r="K818" s="29">
        <f>VLOOKUP(J818,辅助信息!H:I,2,FALSE)</f>
        <v>18302833536</v>
      </c>
      <c r="L818" s="64" t="str">
        <f>VLOOKUP(B818,辅助信息!E:J,6,FALSE)</f>
        <v>五冶建设送货单,送货车型9.6米,装货前联系收货人核实到场规格,没提前告知进场规格现场不给予接收</v>
      </c>
      <c r="M818" s="78">
        <v>45718</v>
      </c>
      <c r="O818" s="49">
        <f ca="1" t="shared" si="26"/>
        <v>0</v>
      </c>
      <c r="P818" s="49">
        <f ca="1" t="shared" si="27"/>
        <v>135</v>
      </c>
      <c r="Q818" s="15" t="str">
        <f>VLOOKUP(B818,辅助信息!E:M,9,FALSE)</f>
        <v>ZTWM-CDGS-XS-2024-0181-五冶天府-国道542项目（二批次）</v>
      </c>
      <c r="R818" s="15"/>
    </row>
    <row r="819" hidden="1" spans="2:18">
      <c r="B819" s="29" t="s">
        <v>64</v>
      </c>
      <c r="C819" s="57">
        <v>45721</v>
      </c>
      <c r="D819" s="29" t="str">
        <f>VLOOKUP(B819,辅助信息!E:K,7,FALSE)</f>
        <v>JWDDCD2024102400111</v>
      </c>
      <c r="E819" s="29" t="str">
        <f>VLOOKUP(F819,辅助信息!A:B,2,FALSE)</f>
        <v>螺纹钢</v>
      </c>
      <c r="F819" s="29" t="s">
        <v>52</v>
      </c>
      <c r="G819" s="25">
        <v>51</v>
      </c>
      <c r="H819" s="25" t="str">
        <f>_xlfn._xlws.FILTER('[1]2025年已发货'!$E:$E,'[1]2025年已发货'!$F:$F&amp;'[1]2025年已发货'!$C:$C&amp;'[1]2025年已发货'!$G:$G&amp;'[1]2025年已发货'!$H:$H=C819&amp;F819&amp;I819&amp;J819,"未发货")</f>
        <v>未发货</v>
      </c>
      <c r="I819" s="29" t="str">
        <f>VLOOKUP(B819,辅助信息!E:I,3,FALSE)</f>
        <v>（五冶达州国道542项目-三工区桥梁3工段）四川省达州市达川区赵固镇水文村原村委会下300米</v>
      </c>
      <c r="J819" s="29" t="str">
        <f>VLOOKUP(B819,辅助信息!E:I,4,FALSE)</f>
        <v>李代茂</v>
      </c>
      <c r="K819" s="29">
        <f>VLOOKUP(J819,辅助信息!H:I,2,FALSE)</f>
        <v>18302833536</v>
      </c>
      <c r="L819" s="63"/>
      <c r="M819" s="78">
        <v>45718</v>
      </c>
      <c r="O819" s="49">
        <f ca="1" t="shared" si="26"/>
        <v>0</v>
      </c>
      <c r="P819" s="49">
        <f ca="1" t="shared" si="27"/>
        <v>135</v>
      </c>
      <c r="Q819" s="15" t="str">
        <f>VLOOKUP(B819,辅助信息!E:M,9,FALSE)</f>
        <v>ZTWM-CDGS-XS-2024-0181-五冶天府-国道542项目（二批次）</v>
      </c>
      <c r="R819" s="15"/>
    </row>
    <row r="820" hidden="1" spans="1:18">
      <c r="A820" s="58" t="s">
        <v>110</v>
      </c>
      <c r="B820" s="29" t="s">
        <v>84</v>
      </c>
      <c r="C820" s="57">
        <v>45721</v>
      </c>
      <c r="D820" s="29" t="str">
        <f>VLOOKUP(B820,辅助信息!E:K,7,FALSE)</f>
        <v>JWDDCD2024102400111</v>
      </c>
      <c r="E820" s="29" t="str">
        <f>VLOOKUP(F820,辅助信息!A:B,2,FALSE)</f>
        <v>高线</v>
      </c>
      <c r="F820" s="29" t="s">
        <v>51</v>
      </c>
      <c r="G820" s="25">
        <v>5</v>
      </c>
      <c r="H820" s="25" t="str">
        <f>_xlfn._xlws.FILTER('[1]2025年已发货'!$E:$E,'[1]2025年已发货'!$F:$F&amp;'[1]2025年已发货'!$C:$C&amp;'[1]2025年已发货'!$G:$G&amp;'[1]2025年已发货'!$H:$H=C820&amp;F820&amp;I820&amp;J820,"未发货")</f>
        <v>未发货</v>
      </c>
      <c r="I820" s="29" t="str">
        <f>VLOOKUP(B820,辅助信息!E:I,3,FALSE)</f>
        <v>（五冶达州国道542项目-一工区路基一工段）四川省达州市达川区石梯火车站盖板加工点</v>
      </c>
      <c r="J820" s="29" t="str">
        <f>VLOOKUP(B820,辅助信息!E:I,4,FALSE)</f>
        <v>郑松</v>
      </c>
      <c r="K820" s="29">
        <f>VLOOKUP(J820,辅助信息!H:I,2,FALSE)</f>
        <v>13527304849</v>
      </c>
      <c r="L820" s="64" t="str">
        <f>VLOOKUP(B820,辅助信息!E:J,6,FALSE)</f>
        <v>五冶建设送货单,送货车型13米,装货前联系收货人核实到场规格,没提前告知进场规格现场不给予接收</v>
      </c>
      <c r="M820" s="78">
        <v>45722</v>
      </c>
      <c r="O820" s="49">
        <f ca="1" t="shared" si="26"/>
        <v>0</v>
      </c>
      <c r="P820" s="49">
        <f ca="1" t="shared" si="27"/>
        <v>131</v>
      </c>
      <c r="Q820" s="15" t="str">
        <f>VLOOKUP(B820,辅助信息!E:M,9,FALSE)</f>
        <v>ZTWM-CDGS-XS-2024-0181-五冶天府-国道542项目（二批次）</v>
      </c>
      <c r="R820" s="15"/>
    </row>
    <row r="821" hidden="1" spans="2:18">
      <c r="B821" s="29" t="s">
        <v>84</v>
      </c>
      <c r="C821" s="57">
        <v>45721</v>
      </c>
      <c r="D821" s="29" t="str">
        <f>VLOOKUP(B821,辅助信息!E:K,7,FALSE)</f>
        <v>JWDDCD2024102400111</v>
      </c>
      <c r="E821" s="29" t="str">
        <f>VLOOKUP(F821,辅助信息!A:B,2,FALSE)</f>
        <v>螺纹钢</v>
      </c>
      <c r="F821" s="29" t="s">
        <v>32</v>
      </c>
      <c r="G821" s="25">
        <v>3</v>
      </c>
      <c r="H821" s="25" t="str">
        <f>_xlfn._xlws.FILTER('[1]2025年已发货'!$E:$E,'[1]2025年已发货'!$F:$F&amp;'[1]2025年已发货'!$C:$C&amp;'[1]2025年已发货'!$G:$G&amp;'[1]2025年已发货'!$H:$H=C821&amp;F821&amp;I821&amp;J821,"未发货")</f>
        <v>未发货</v>
      </c>
      <c r="I821" s="29" t="str">
        <f>VLOOKUP(B821,辅助信息!E:I,3,FALSE)</f>
        <v>（五冶达州国道542项目-一工区路基一工段）四川省达州市达川区石梯火车站盖板加工点</v>
      </c>
      <c r="J821" s="29" t="str">
        <f>VLOOKUP(B821,辅助信息!E:I,4,FALSE)</f>
        <v>郑松</v>
      </c>
      <c r="K821" s="29">
        <f>VLOOKUP(J821,辅助信息!H:I,2,FALSE)</f>
        <v>13527304849</v>
      </c>
      <c r="L821" s="65"/>
      <c r="M821" s="78">
        <v>45722</v>
      </c>
      <c r="O821" s="49">
        <f ca="1" t="shared" si="26"/>
        <v>0</v>
      </c>
      <c r="P821" s="49">
        <f ca="1" t="shared" si="27"/>
        <v>131</v>
      </c>
      <c r="Q821" s="15" t="str">
        <f>VLOOKUP(B821,辅助信息!E:M,9,FALSE)</f>
        <v>ZTWM-CDGS-XS-2024-0181-五冶天府-国道542项目（二批次）</v>
      </c>
      <c r="R821" s="15"/>
    </row>
    <row r="822" hidden="1" spans="2:18">
      <c r="B822" s="29" t="s">
        <v>84</v>
      </c>
      <c r="C822" s="57">
        <v>45721</v>
      </c>
      <c r="D822" s="29" t="str">
        <f>VLOOKUP(B822,辅助信息!E:K,7,FALSE)</f>
        <v>JWDDCD2024102400111</v>
      </c>
      <c r="E822" s="29" t="str">
        <f>VLOOKUP(F822,辅助信息!A:B,2,FALSE)</f>
        <v>螺纹钢</v>
      </c>
      <c r="F822" s="29" t="s">
        <v>33</v>
      </c>
      <c r="G822" s="25">
        <v>8</v>
      </c>
      <c r="H822" s="25" t="str">
        <f>_xlfn._xlws.FILTER('[1]2025年已发货'!$E:$E,'[1]2025年已发货'!$F:$F&amp;'[1]2025年已发货'!$C:$C&amp;'[1]2025年已发货'!$G:$G&amp;'[1]2025年已发货'!$H:$H=C822&amp;F822&amp;I822&amp;J822,"未发货")</f>
        <v>未发货</v>
      </c>
      <c r="I822" s="29" t="str">
        <f>VLOOKUP(B822,辅助信息!E:I,3,FALSE)</f>
        <v>（五冶达州国道542项目-一工区路基一工段）四川省达州市达川区石梯火车站盖板加工点</v>
      </c>
      <c r="J822" s="29" t="str">
        <f>VLOOKUP(B822,辅助信息!E:I,4,FALSE)</f>
        <v>郑松</v>
      </c>
      <c r="K822" s="29">
        <f>VLOOKUP(J822,辅助信息!H:I,2,FALSE)</f>
        <v>13527304849</v>
      </c>
      <c r="L822" s="65"/>
      <c r="M822" s="78">
        <v>45722</v>
      </c>
      <c r="O822" s="49">
        <f ca="1" t="shared" si="26"/>
        <v>0</v>
      </c>
      <c r="P822" s="49">
        <f ca="1" t="shared" si="27"/>
        <v>131</v>
      </c>
      <c r="Q822" s="15" t="str">
        <f>VLOOKUP(B822,辅助信息!E:M,9,FALSE)</f>
        <v>ZTWM-CDGS-XS-2024-0181-五冶天府-国道542项目（二批次）</v>
      </c>
      <c r="R822" s="15"/>
    </row>
    <row r="823" hidden="1" spans="2:18">
      <c r="B823" s="29" t="s">
        <v>84</v>
      </c>
      <c r="C823" s="57">
        <v>45721</v>
      </c>
      <c r="D823" s="29" t="str">
        <f>VLOOKUP(B823,辅助信息!E:K,7,FALSE)</f>
        <v>JWDDCD2024102400111</v>
      </c>
      <c r="E823" s="29" t="str">
        <f>VLOOKUP(F823,辅助信息!A:B,2,FALSE)</f>
        <v>螺纹钢</v>
      </c>
      <c r="F823" s="29" t="s">
        <v>28</v>
      </c>
      <c r="G823" s="25">
        <v>9</v>
      </c>
      <c r="H823" s="25" t="str">
        <f>_xlfn._xlws.FILTER('[1]2025年已发货'!$E:$E,'[1]2025年已发货'!$F:$F&amp;'[1]2025年已发货'!$C:$C&amp;'[1]2025年已发货'!$G:$G&amp;'[1]2025年已发货'!$H:$H=C823&amp;F823&amp;I823&amp;J823,"未发货")</f>
        <v>未发货</v>
      </c>
      <c r="I823" s="29" t="str">
        <f>VLOOKUP(B823,辅助信息!E:I,3,FALSE)</f>
        <v>（五冶达州国道542项目-一工区路基一工段）四川省达州市达川区石梯火车站盖板加工点</v>
      </c>
      <c r="J823" s="29" t="str">
        <f>VLOOKUP(B823,辅助信息!E:I,4,FALSE)</f>
        <v>郑松</v>
      </c>
      <c r="K823" s="29">
        <f>VLOOKUP(J823,辅助信息!H:I,2,FALSE)</f>
        <v>13527304849</v>
      </c>
      <c r="L823" s="65"/>
      <c r="M823" s="78">
        <v>45722</v>
      </c>
      <c r="O823" s="49">
        <f ca="1" t="shared" si="26"/>
        <v>0</v>
      </c>
      <c r="P823" s="49">
        <f ca="1" t="shared" si="27"/>
        <v>131</v>
      </c>
      <c r="Q823" s="15" t="str">
        <f>VLOOKUP(B823,辅助信息!E:M,9,FALSE)</f>
        <v>ZTWM-CDGS-XS-2024-0181-五冶天府-国道542项目（二批次）</v>
      </c>
      <c r="R823" s="15"/>
    </row>
    <row r="824" hidden="1" spans="2:18">
      <c r="B824" s="29" t="s">
        <v>84</v>
      </c>
      <c r="C824" s="57">
        <v>45721</v>
      </c>
      <c r="D824" s="29" t="str">
        <f>VLOOKUP(B824,辅助信息!E:K,7,FALSE)</f>
        <v>JWDDCD2024102400111</v>
      </c>
      <c r="E824" s="29" t="str">
        <f>VLOOKUP(F824,辅助信息!A:B,2,FALSE)</f>
        <v>螺纹钢</v>
      </c>
      <c r="F824" s="29" t="s">
        <v>111</v>
      </c>
      <c r="G824" s="25">
        <v>7</v>
      </c>
      <c r="H824" s="25" t="str">
        <f>_xlfn._xlws.FILTER('[1]2025年已发货'!$E:$E,'[1]2025年已发货'!$F:$F&amp;'[1]2025年已发货'!$C:$C&amp;'[1]2025年已发货'!$G:$G&amp;'[1]2025年已发货'!$H:$H=C824&amp;F824&amp;I824&amp;J824,"未发货")</f>
        <v>未发货</v>
      </c>
      <c r="I824" s="29" t="str">
        <f>VLOOKUP(B824,辅助信息!E:I,3,FALSE)</f>
        <v>（五冶达州国道542项目-一工区路基一工段）四川省达州市达川区石梯火车站盖板加工点</v>
      </c>
      <c r="J824" s="29" t="str">
        <f>VLOOKUP(B824,辅助信息!E:I,4,FALSE)</f>
        <v>郑松</v>
      </c>
      <c r="K824" s="29">
        <f>VLOOKUP(J824,辅助信息!H:I,2,FALSE)</f>
        <v>13527304849</v>
      </c>
      <c r="L824" s="63"/>
      <c r="M824" s="78">
        <v>45722</v>
      </c>
      <c r="O824" s="49">
        <f ca="1" t="shared" si="26"/>
        <v>0</v>
      </c>
      <c r="P824" s="49">
        <f ca="1" t="shared" si="27"/>
        <v>131</v>
      </c>
      <c r="Q824" s="15" t="str">
        <f>VLOOKUP(B824,辅助信息!E:M,9,FALSE)</f>
        <v>ZTWM-CDGS-XS-2024-0181-五冶天府-国道542项目（二批次）</v>
      </c>
      <c r="R824" s="15"/>
    </row>
    <row r="825" hidden="1" spans="2:18">
      <c r="B825" s="29" t="s">
        <v>112</v>
      </c>
      <c r="C825" s="57">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4" t="str">
        <f>VLOOKUP(B825,辅助信息!E:J,6,FALSE)</f>
        <v>控制炉批号！多了现场不收！,优先安排达钢,提前联系到场规格及数量</v>
      </c>
      <c r="M825" s="78">
        <v>45723</v>
      </c>
      <c r="O825" s="49">
        <f ca="1" t="shared" si="26"/>
        <v>0</v>
      </c>
      <c r="P825" s="49">
        <f ca="1" t="shared" si="27"/>
        <v>130</v>
      </c>
      <c r="Q825" s="15" t="str">
        <f>VLOOKUP(B825,辅助信息!E:M,9,FALSE)</f>
        <v>ZTWM-CDGS-XS-2024-0134-商投建工达州中医药科技成果示范园项目</v>
      </c>
      <c r="R825" s="15"/>
    </row>
    <row r="826" hidden="1" spans="2:18">
      <c r="B826" s="29" t="s">
        <v>112</v>
      </c>
      <c r="C826" s="57">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3"/>
      <c r="M826" s="78">
        <v>45723</v>
      </c>
      <c r="O826" s="49">
        <f ca="1" t="shared" si="26"/>
        <v>0</v>
      </c>
      <c r="P826" s="49">
        <f ca="1" t="shared" si="27"/>
        <v>130</v>
      </c>
      <c r="Q826" s="15" t="str">
        <f>VLOOKUP(B826,辅助信息!E:M,9,FALSE)</f>
        <v>ZTWM-CDGS-XS-2024-0134-商投建工达州中医药科技成果示范园项目</v>
      </c>
      <c r="R826" s="15"/>
    </row>
    <row r="827" hidden="1" spans="2:18">
      <c r="B827" s="29" t="s">
        <v>113</v>
      </c>
      <c r="C827" s="57">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4" t="str">
        <f>VLOOKUP(B827,辅助信息!E:J,6,FALSE)</f>
        <v>送货单：送货单位：南充思临新材料科技有限公司,收货单位：五冶集团川北(南充)建设有限公司,项目名称：南充医学科学产业园,送货车型13米,装货前联系收货人核实到场规格</v>
      </c>
      <c r="M827" s="78">
        <v>45722</v>
      </c>
      <c r="O827" s="49">
        <f ca="1" t="shared" si="26"/>
        <v>0</v>
      </c>
      <c r="P827" s="49">
        <f ca="1" t="shared" si="27"/>
        <v>131</v>
      </c>
      <c r="Q827" s="15" t="str">
        <f>VLOOKUP(B827,辅助信息!E:M,9,FALSE)</f>
        <v>ZTWM-CDGS-XS-2024-0248-五冶钢构-南充市医学院项目</v>
      </c>
      <c r="R827" s="15"/>
    </row>
    <row r="828" hidden="1" spans="2:18">
      <c r="B828" s="29" t="s">
        <v>113</v>
      </c>
      <c r="C828" s="57">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5"/>
      <c r="M828" s="78">
        <v>45722</v>
      </c>
      <c r="O828" s="49">
        <f ca="1" t="shared" si="26"/>
        <v>0</v>
      </c>
      <c r="P828" s="49">
        <f ca="1" t="shared" si="27"/>
        <v>131</v>
      </c>
      <c r="Q828" s="15" t="str">
        <f>VLOOKUP(B828,辅助信息!E:M,9,FALSE)</f>
        <v>ZTWM-CDGS-XS-2024-0248-五冶钢构-南充市医学院项目</v>
      </c>
      <c r="R828" s="15"/>
    </row>
    <row r="829" hidden="1" spans="2:18">
      <c r="B829" s="29" t="s">
        <v>113</v>
      </c>
      <c r="C829" s="57">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5"/>
      <c r="M829" s="78">
        <v>45722</v>
      </c>
      <c r="O829" s="49">
        <f ca="1" t="shared" si="26"/>
        <v>0</v>
      </c>
      <c r="P829" s="49">
        <f ca="1" t="shared" si="27"/>
        <v>131</v>
      </c>
      <c r="Q829" s="15" t="str">
        <f>VLOOKUP(B829,辅助信息!E:M,9,FALSE)</f>
        <v>ZTWM-CDGS-XS-2024-0248-五冶钢构-南充市医学院项目</v>
      </c>
      <c r="R829" s="15"/>
    </row>
    <row r="830" hidden="1" spans="2:18">
      <c r="B830" s="29" t="s">
        <v>60</v>
      </c>
      <c r="C830" s="57">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5"/>
      <c r="M830" s="78">
        <v>45722</v>
      </c>
      <c r="O830" s="49">
        <f ca="1" t="shared" si="26"/>
        <v>0</v>
      </c>
      <c r="P830" s="49">
        <f ca="1" t="shared" si="27"/>
        <v>131</v>
      </c>
      <c r="Q830" s="15" t="str">
        <f>VLOOKUP(B830,辅助信息!E:M,9,FALSE)</f>
        <v>ZTWM-CDGS-XS-2024-0248-五冶钢构-南充市医学院项目</v>
      </c>
      <c r="R830" s="15"/>
    </row>
    <row r="831" hidden="1" spans="2:18">
      <c r="B831" s="29" t="s">
        <v>60</v>
      </c>
      <c r="C831" s="57">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5"/>
      <c r="M831" s="78">
        <v>45722</v>
      </c>
      <c r="O831" s="49">
        <f ca="1" t="shared" si="26"/>
        <v>0</v>
      </c>
      <c r="P831" s="49">
        <f ca="1" t="shared" si="27"/>
        <v>131</v>
      </c>
      <c r="Q831" s="15" t="str">
        <f>VLOOKUP(B831,辅助信息!E:M,9,FALSE)</f>
        <v>ZTWM-CDGS-XS-2024-0248-五冶钢构-南充市医学院项目</v>
      </c>
      <c r="R831" s="15"/>
    </row>
    <row r="832" hidden="1" spans="2:18">
      <c r="B832" s="29" t="s">
        <v>60</v>
      </c>
      <c r="C832" s="57">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5"/>
      <c r="M832" s="78">
        <v>45722</v>
      </c>
      <c r="O832" s="49">
        <f ca="1" t="shared" si="26"/>
        <v>0</v>
      </c>
      <c r="P832" s="49">
        <f ca="1" t="shared" si="27"/>
        <v>131</v>
      </c>
      <c r="Q832" s="15" t="str">
        <f>VLOOKUP(B832,辅助信息!E:M,9,FALSE)</f>
        <v>ZTWM-CDGS-XS-2024-0248-五冶钢构-南充市医学院项目</v>
      </c>
      <c r="R832" s="15"/>
    </row>
    <row r="833" hidden="1" spans="2:18">
      <c r="B833" s="29" t="s">
        <v>60</v>
      </c>
      <c r="C833" s="57">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3"/>
      <c r="M833" s="78">
        <v>45722</v>
      </c>
      <c r="O833" s="49">
        <f ca="1" t="shared" si="26"/>
        <v>0</v>
      </c>
      <c r="P833" s="49">
        <f ca="1" t="shared" si="27"/>
        <v>131</v>
      </c>
      <c r="Q833" s="15" t="str">
        <f>VLOOKUP(B833,辅助信息!E:M,9,FALSE)</f>
        <v>ZTWM-CDGS-XS-2024-0248-五冶钢构-南充市医学院项目</v>
      </c>
      <c r="R833" s="15"/>
    </row>
    <row r="834" hidden="1" spans="2:18">
      <c r="B834" s="29" t="s">
        <v>56</v>
      </c>
      <c r="C834" s="57">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4" t="str">
        <f>VLOOKUP(B834,辅助信息!E:J,6,FALSE)</f>
        <v>控制炉批号！多了现场不收！,优先安排达钢,提前联系到场规格及数量</v>
      </c>
      <c r="M834" s="78">
        <v>45716</v>
      </c>
      <c r="O834" s="49">
        <f ca="1" t="shared" si="26"/>
        <v>0</v>
      </c>
      <c r="P834" s="49">
        <f ca="1" t="shared" si="27"/>
        <v>137</v>
      </c>
      <c r="Q834" s="15" t="str">
        <f>VLOOKUP(B834,辅助信息!E:M,9,FALSE)</f>
        <v>ZTWM-CDGS-XS-2024-0134-商投建工达州中医药科技成果示范园项目</v>
      </c>
      <c r="R834" s="15"/>
    </row>
    <row r="835" hidden="1" spans="2:18">
      <c r="B835" s="29" t="s">
        <v>56</v>
      </c>
      <c r="C835" s="57">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3"/>
      <c r="M835" s="78">
        <v>45716</v>
      </c>
      <c r="O835" s="49">
        <f ca="1" t="shared" si="26"/>
        <v>0</v>
      </c>
      <c r="P835" s="49">
        <f ca="1" t="shared" si="27"/>
        <v>137</v>
      </c>
      <c r="Q835" s="15" t="str">
        <f>VLOOKUP(B835,辅助信息!E:M,9,FALSE)</f>
        <v>ZTWM-CDGS-XS-2024-0134-商投建工达州中医药科技成果示范园项目</v>
      </c>
      <c r="R835" s="15"/>
    </row>
    <row r="836" ht="33.75" hidden="1" customHeight="1" spans="2:18">
      <c r="B836" s="29" t="s">
        <v>68</v>
      </c>
      <c r="C836" s="57">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4" t="str">
        <f>VLOOKUP(B836,辅助信息!E:J,6,FALSE)</f>
        <v>控制炉批号！多了现场不收！,优先安排达钢,提前联系到场规格及数量</v>
      </c>
      <c r="M836" s="78">
        <v>45720</v>
      </c>
      <c r="O836" s="49">
        <f ca="1" t="shared" si="26"/>
        <v>0</v>
      </c>
      <c r="P836" s="49">
        <f ca="1" t="shared" si="27"/>
        <v>133</v>
      </c>
      <c r="Q836" s="15" t="str">
        <f>VLOOKUP(B836,辅助信息!E:M,9,FALSE)</f>
        <v>ZTWM-CDGS-XS-2024-0134-商投建工达州中医药科技成果示范园项目</v>
      </c>
      <c r="R836" s="15"/>
    </row>
    <row r="837" hidden="1" spans="2:18">
      <c r="B837" s="29" t="s">
        <v>64</v>
      </c>
      <c r="C837" s="57">
        <v>45722</v>
      </c>
      <c r="D837" s="29" t="str">
        <f>VLOOKUP(B837,辅助信息!E:K,7,FALSE)</f>
        <v>JWDDCD2024102400111</v>
      </c>
      <c r="E837" s="29" t="str">
        <f>VLOOKUP(F837,辅助信息!A:B,2,FALSE)</f>
        <v>螺纹钢</v>
      </c>
      <c r="F837" s="29" t="s">
        <v>65</v>
      </c>
      <c r="G837" s="25">
        <v>12</v>
      </c>
      <c r="H837" s="25" t="str">
        <f>_xlfn._xlws.FILTER('[1]2025年已发货'!$E:$E,'[1]2025年已发货'!$F:$F&amp;'[1]2025年已发货'!$C:$C&amp;'[1]2025年已发货'!$G:$G&amp;'[1]2025年已发货'!$H:$H=C837&amp;F837&amp;I837&amp;J837,"未发货")</f>
        <v>未发货</v>
      </c>
      <c r="I837" s="29" t="str">
        <f>VLOOKUP(B837,辅助信息!E:I,3,FALSE)</f>
        <v>（五冶达州国道542项目-三工区桥梁3工段）四川省达州市达川区赵固镇水文村原村委会下300米</v>
      </c>
      <c r="J837" s="29" t="str">
        <f>VLOOKUP(B837,辅助信息!E:I,4,FALSE)</f>
        <v>李代茂</v>
      </c>
      <c r="K837" s="29">
        <f>VLOOKUP(J837,辅助信息!H:I,2,FALSE)</f>
        <v>18302833536</v>
      </c>
      <c r="L837" s="64" t="str">
        <f>VLOOKUP(B837,辅助信息!E:J,6,FALSE)</f>
        <v>五冶建设送货单,送货车型9.6米,装货前联系收货人核实到场规格,没提前告知进场规格现场不给予接收</v>
      </c>
      <c r="M837" s="78">
        <v>45718</v>
      </c>
      <c r="O837" s="49">
        <f ca="1" t="shared" si="26"/>
        <v>0</v>
      </c>
      <c r="P837" s="49">
        <f ca="1" t="shared" si="27"/>
        <v>135</v>
      </c>
      <c r="Q837" s="15" t="str">
        <f>VLOOKUP(B837,辅助信息!E:M,9,FALSE)</f>
        <v>ZTWM-CDGS-XS-2024-0181-五冶天府-国道542项目（二批次）</v>
      </c>
      <c r="R837" s="15"/>
    </row>
    <row r="838" hidden="1" spans="2:18">
      <c r="B838" s="29" t="s">
        <v>64</v>
      </c>
      <c r="C838" s="57">
        <v>45722</v>
      </c>
      <c r="D838" s="29" t="str">
        <f>VLOOKUP(B838,辅助信息!E:K,7,FALSE)</f>
        <v>JWDDCD2024102400111</v>
      </c>
      <c r="E838" s="29" t="str">
        <f>VLOOKUP(F838,辅助信息!A:B,2,FALSE)</f>
        <v>螺纹钢</v>
      </c>
      <c r="F838" s="29" t="s">
        <v>52</v>
      </c>
      <c r="G838" s="25">
        <v>51</v>
      </c>
      <c r="H838" s="25" t="str">
        <f>_xlfn._xlws.FILTER('[1]2025年已发货'!$E:$E,'[1]2025年已发货'!$F:$F&amp;'[1]2025年已发货'!$C:$C&amp;'[1]2025年已发货'!$G:$G&amp;'[1]2025年已发货'!$H:$H=C838&amp;F838&amp;I838&amp;J838,"未发货")</f>
        <v>未发货</v>
      </c>
      <c r="I838" s="29" t="str">
        <f>VLOOKUP(B838,辅助信息!E:I,3,FALSE)</f>
        <v>（五冶达州国道542项目-三工区桥梁3工段）四川省达州市达川区赵固镇水文村原村委会下300米</v>
      </c>
      <c r="J838" s="29" t="str">
        <f>VLOOKUP(B838,辅助信息!E:I,4,FALSE)</f>
        <v>李代茂</v>
      </c>
      <c r="K838" s="29">
        <f>VLOOKUP(J838,辅助信息!H:I,2,FALSE)</f>
        <v>18302833536</v>
      </c>
      <c r="L838" s="63"/>
      <c r="M838" s="78">
        <v>45718</v>
      </c>
      <c r="O838" s="49">
        <f ca="1" t="shared" si="26"/>
        <v>0</v>
      </c>
      <c r="P838" s="49">
        <f ca="1" t="shared" si="27"/>
        <v>135</v>
      </c>
      <c r="Q838" s="15" t="str">
        <f>VLOOKUP(B838,辅助信息!E:M,9,FALSE)</f>
        <v>ZTWM-CDGS-XS-2024-0181-五冶天府-国道542项目（二批次）</v>
      </c>
      <c r="R838" s="15"/>
    </row>
    <row r="839" hidden="1" spans="1:18">
      <c r="A839" s="45" t="s">
        <v>110</v>
      </c>
      <c r="B839" s="29" t="s">
        <v>84</v>
      </c>
      <c r="C839" s="57">
        <v>45722</v>
      </c>
      <c r="D839" s="29" t="str">
        <f>VLOOKUP(B839,辅助信息!E:K,7,FALSE)</f>
        <v>JWDDCD2024102400111</v>
      </c>
      <c r="E839" s="29" t="str">
        <f>VLOOKUP(F839,辅助信息!A:B,2,FALSE)</f>
        <v>高线</v>
      </c>
      <c r="F839" s="29" t="s">
        <v>51</v>
      </c>
      <c r="G839" s="25">
        <v>5</v>
      </c>
      <c r="H839" s="25" t="str">
        <f>_xlfn._xlws.FILTER('[1]2025年已发货'!$E:$E,'[1]2025年已发货'!$F:$F&amp;'[1]2025年已发货'!$C:$C&amp;'[1]2025年已发货'!$G:$G&amp;'[1]2025年已发货'!$H:$H=C839&amp;F839&amp;I839&amp;J839,"未发货")</f>
        <v>未发货</v>
      </c>
      <c r="I839" s="29" t="str">
        <f>VLOOKUP(B839,辅助信息!E:I,3,FALSE)</f>
        <v>（五冶达州国道542项目-一工区路基一工段）四川省达州市达川区石梯火车站盖板加工点</v>
      </c>
      <c r="J839" s="29" t="str">
        <f>VLOOKUP(B839,辅助信息!E:I,4,FALSE)</f>
        <v>郑松</v>
      </c>
      <c r="K839" s="29">
        <f>VLOOKUP(J839,辅助信息!H:I,2,FALSE)</f>
        <v>13527304849</v>
      </c>
      <c r="L839" s="64" t="str">
        <f>VLOOKUP(B839,辅助信息!E:J,6,FALSE)</f>
        <v>五冶建设送货单,送货车型13米,装货前联系收货人核实到场规格,没提前告知进场规格现场不给予接收</v>
      </c>
      <c r="M839" s="78">
        <v>45722</v>
      </c>
      <c r="O839" s="49">
        <f ca="1" t="shared" si="26"/>
        <v>0</v>
      </c>
      <c r="P839" s="49">
        <f ca="1" t="shared" si="27"/>
        <v>131</v>
      </c>
      <c r="Q839" s="15" t="str">
        <f>VLOOKUP(B839,辅助信息!E:M,9,FALSE)</f>
        <v>ZTWM-CDGS-XS-2024-0181-五冶天府-国道542项目（二批次）</v>
      </c>
      <c r="R839" s="15"/>
    </row>
    <row r="840" hidden="1" spans="2:18">
      <c r="B840" s="29" t="s">
        <v>84</v>
      </c>
      <c r="C840" s="57">
        <v>45722</v>
      </c>
      <c r="D840" s="29" t="str">
        <f>VLOOKUP(B840,辅助信息!E:K,7,FALSE)</f>
        <v>JWDDCD2024102400111</v>
      </c>
      <c r="E840" s="29" t="str">
        <f>VLOOKUP(F840,辅助信息!A:B,2,FALSE)</f>
        <v>螺纹钢</v>
      </c>
      <c r="F840" s="29" t="s">
        <v>32</v>
      </c>
      <c r="G840" s="25">
        <v>3</v>
      </c>
      <c r="H840" s="25" t="str">
        <f>_xlfn._xlws.FILTER('[1]2025年已发货'!$E:$E,'[1]2025年已发货'!$F:$F&amp;'[1]2025年已发货'!$C:$C&amp;'[1]2025年已发货'!$G:$G&amp;'[1]2025年已发货'!$H:$H=C840&amp;F840&amp;I840&amp;J840,"未发货")</f>
        <v>未发货</v>
      </c>
      <c r="I840" s="29" t="str">
        <f>VLOOKUP(B840,辅助信息!E:I,3,FALSE)</f>
        <v>（五冶达州国道542项目-一工区路基一工段）四川省达州市达川区石梯火车站盖板加工点</v>
      </c>
      <c r="J840" s="29" t="str">
        <f>VLOOKUP(B840,辅助信息!E:I,4,FALSE)</f>
        <v>郑松</v>
      </c>
      <c r="K840" s="29">
        <f>VLOOKUP(J840,辅助信息!H:I,2,FALSE)</f>
        <v>13527304849</v>
      </c>
      <c r="L840" s="65"/>
      <c r="M840" s="78">
        <v>45722</v>
      </c>
      <c r="O840" s="49">
        <f ca="1" t="shared" si="26"/>
        <v>0</v>
      </c>
      <c r="P840" s="49">
        <f ca="1" t="shared" si="27"/>
        <v>131</v>
      </c>
      <c r="Q840" s="15" t="str">
        <f>VLOOKUP(B840,辅助信息!E:M,9,FALSE)</f>
        <v>ZTWM-CDGS-XS-2024-0181-五冶天府-国道542项目（二批次）</v>
      </c>
      <c r="R840" s="15"/>
    </row>
    <row r="841" hidden="1" spans="2:18">
      <c r="B841" s="29" t="s">
        <v>84</v>
      </c>
      <c r="C841" s="57">
        <v>45722</v>
      </c>
      <c r="D841" s="29" t="str">
        <f>VLOOKUP(B841,辅助信息!E:K,7,FALSE)</f>
        <v>JWDDCD2024102400111</v>
      </c>
      <c r="E841" s="29" t="str">
        <f>VLOOKUP(F841,辅助信息!A:B,2,FALSE)</f>
        <v>螺纹钢</v>
      </c>
      <c r="F841" s="29" t="s">
        <v>33</v>
      </c>
      <c r="G841" s="25">
        <v>8</v>
      </c>
      <c r="H841" s="25" t="str">
        <f>_xlfn._xlws.FILTER('[1]2025年已发货'!$E:$E,'[1]2025年已发货'!$F:$F&amp;'[1]2025年已发货'!$C:$C&amp;'[1]2025年已发货'!$G:$G&amp;'[1]2025年已发货'!$H:$H=C841&amp;F841&amp;I841&amp;J841,"未发货")</f>
        <v>未发货</v>
      </c>
      <c r="I841" s="29" t="str">
        <f>VLOOKUP(B841,辅助信息!E:I,3,FALSE)</f>
        <v>（五冶达州国道542项目-一工区路基一工段）四川省达州市达川区石梯火车站盖板加工点</v>
      </c>
      <c r="J841" s="29" t="str">
        <f>VLOOKUP(B841,辅助信息!E:I,4,FALSE)</f>
        <v>郑松</v>
      </c>
      <c r="K841" s="29">
        <f>VLOOKUP(J841,辅助信息!H:I,2,FALSE)</f>
        <v>13527304849</v>
      </c>
      <c r="L841" s="65"/>
      <c r="M841" s="78">
        <v>45722</v>
      </c>
      <c r="O841" s="49">
        <f ca="1" t="shared" si="26"/>
        <v>0</v>
      </c>
      <c r="P841" s="49">
        <f ca="1" t="shared" si="27"/>
        <v>131</v>
      </c>
      <c r="Q841" s="15" t="str">
        <f>VLOOKUP(B841,辅助信息!E:M,9,FALSE)</f>
        <v>ZTWM-CDGS-XS-2024-0181-五冶天府-国道542项目（二批次）</v>
      </c>
      <c r="R841" s="15"/>
    </row>
    <row r="842" hidden="1" spans="2:18">
      <c r="B842" s="29" t="s">
        <v>84</v>
      </c>
      <c r="C842" s="57">
        <v>45722</v>
      </c>
      <c r="D842" s="29" t="str">
        <f>VLOOKUP(B842,辅助信息!E:K,7,FALSE)</f>
        <v>JWDDCD2024102400111</v>
      </c>
      <c r="E842" s="29" t="str">
        <f>VLOOKUP(F842,辅助信息!A:B,2,FALSE)</f>
        <v>螺纹钢</v>
      </c>
      <c r="F842" s="29" t="s">
        <v>28</v>
      </c>
      <c r="G842" s="25">
        <v>9</v>
      </c>
      <c r="H842" s="25" t="str">
        <f>_xlfn._xlws.FILTER('[1]2025年已发货'!$E:$E,'[1]2025年已发货'!$F:$F&amp;'[1]2025年已发货'!$C:$C&amp;'[1]2025年已发货'!$G:$G&amp;'[1]2025年已发货'!$H:$H=C842&amp;F842&amp;I842&amp;J842,"未发货")</f>
        <v>未发货</v>
      </c>
      <c r="I842" s="29" t="str">
        <f>VLOOKUP(B842,辅助信息!E:I,3,FALSE)</f>
        <v>（五冶达州国道542项目-一工区路基一工段）四川省达州市达川区石梯火车站盖板加工点</v>
      </c>
      <c r="J842" s="29" t="str">
        <f>VLOOKUP(B842,辅助信息!E:I,4,FALSE)</f>
        <v>郑松</v>
      </c>
      <c r="K842" s="29">
        <f>VLOOKUP(J842,辅助信息!H:I,2,FALSE)</f>
        <v>13527304849</v>
      </c>
      <c r="L842" s="65"/>
      <c r="M842" s="78">
        <v>45722</v>
      </c>
      <c r="O842" s="49">
        <f ca="1" t="shared" si="26"/>
        <v>0</v>
      </c>
      <c r="P842" s="49">
        <f ca="1" t="shared" si="27"/>
        <v>131</v>
      </c>
      <c r="Q842" s="15" t="str">
        <f>VLOOKUP(B842,辅助信息!E:M,9,FALSE)</f>
        <v>ZTWM-CDGS-XS-2024-0181-五冶天府-国道542项目（二批次）</v>
      </c>
      <c r="R842" s="15"/>
    </row>
    <row r="843" hidden="1" spans="2:18">
      <c r="B843" s="29" t="s">
        <v>84</v>
      </c>
      <c r="C843" s="57">
        <v>45722</v>
      </c>
      <c r="D843" s="29" t="str">
        <f>VLOOKUP(B843,辅助信息!E:K,7,FALSE)</f>
        <v>JWDDCD2024102400111</v>
      </c>
      <c r="E843" s="29" t="str">
        <f>VLOOKUP(F843,辅助信息!A:B,2,FALSE)</f>
        <v>螺纹钢</v>
      </c>
      <c r="F843" s="29" t="s">
        <v>111</v>
      </c>
      <c r="G843" s="25">
        <v>7</v>
      </c>
      <c r="H843" s="25" t="str">
        <f>_xlfn._xlws.FILTER('[1]2025年已发货'!$E:$E,'[1]2025年已发货'!$F:$F&amp;'[1]2025年已发货'!$C:$C&amp;'[1]2025年已发货'!$G:$G&amp;'[1]2025年已发货'!$H:$H=C843&amp;F843&amp;I843&amp;J843,"未发货")</f>
        <v>未发货</v>
      </c>
      <c r="I843" s="29" t="str">
        <f>VLOOKUP(B843,辅助信息!E:I,3,FALSE)</f>
        <v>（五冶达州国道542项目-一工区路基一工段）四川省达州市达川区石梯火车站盖板加工点</v>
      </c>
      <c r="J843" s="29" t="str">
        <f>VLOOKUP(B843,辅助信息!E:I,4,FALSE)</f>
        <v>郑松</v>
      </c>
      <c r="K843" s="29">
        <f>VLOOKUP(J843,辅助信息!H:I,2,FALSE)</f>
        <v>13527304849</v>
      </c>
      <c r="L843" s="63"/>
      <c r="M843" s="78">
        <v>45722</v>
      </c>
      <c r="O843" s="49">
        <f ca="1" t="shared" si="26"/>
        <v>0</v>
      </c>
      <c r="P843" s="49">
        <f ca="1" t="shared" si="27"/>
        <v>131</v>
      </c>
      <c r="Q843" s="15" t="str">
        <f>VLOOKUP(B843,辅助信息!E:M,9,FALSE)</f>
        <v>ZTWM-CDGS-XS-2024-0181-五冶天府-国道542项目（二批次）</v>
      </c>
      <c r="R843" s="15"/>
    </row>
    <row r="844" hidden="1" spans="2:18">
      <c r="B844" s="29" t="s">
        <v>113</v>
      </c>
      <c r="C844" s="57">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4" t="str">
        <f>VLOOKUP(B844,辅助信息!E:J,6,FALSE)</f>
        <v>送货单：送货单位：南充思临新材料科技有限公司,收货单位：五冶集团川北(南充)建设有限公司,项目名称：南充医学科学产业园,送货车型13米,装货前联系收货人核实到场规格</v>
      </c>
      <c r="M844" s="78">
        <v>45722</v>
      </c>
      <c r="O844" s="49">
        <f ca="1" t="shared" si="26"/>
        <v>0</v>
      </c>
      <c r="P844" s="49">
        <f ca="1" t="shared" si="27"/>
        <v>131</v>
      </c>
      <c r="Q844" s="15" t="str">
        <f>VLOOKUP(B844,辅助信息!E:M,9,FALSE)</f>
        <v>ZTWM-CDGS-XS-2024-0248-五冶钢构-南充市医学院项目</v>
      </c>
      <c r="R844" s="15"/>
    </row>
    <row r="845" hidden="1" spans="2:18">
      <c r="B845" s="29" t="s">
        <v>113</v>
      </c>
      <c r="C845" s="57">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5"/>
      <c r="M845" s="78">
        <v>45722</v>
      </c>
      <c r="O845" s="49">
        <f ca="1" t="shared" si="26"/>
        <v>0</v>
      </c>
      <c r="P845" s="49">
        <f ca="1" t="shared" si="27"/>
        <v>131</v>
      </c>
      <c r="Q845" s="15" t="str">
        <f>VLOOKUP(B845,辅助信息!E:M,9,FALSE)</f>
        <v>ZTWM-CDGS-XS-2024-0248-五冶钢构-南充市医学院项目</v>
      </c>
      <c r="R845" s="15"/>
    </row>
    <row r="846" hidden="1" spans="2:18">
      <c r="B846" s="29" t="s">
        <v>113</v>
      </c>
      <c r="C846" s="57">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3"/>
      <c r="M846" s="78">
        <v>45722</v>
      </c>
      <c r="O846" s="49">
        <f ca="1" t="shared" si="26"/>
        <v>0</v>
      </c>
      <c r="P846" s="49">
        <f ca="1" t="shared" si="27"/>
        <v>131</v>
      </c>
      <c r="Q846" s="15" t="str">
        <f>VLOOKUP(B846,辅助信息!E:M,9,FALSE)</f>
        <v>ZTWM-CDGS-XS-2024-0248-五冶钢构-南充市医学院项目</v>
      </c>
      <c r="R846" s="15"/>
    </row>
    <row r="847" hidden="1" spans="2:18">
      <c r="B847" s="29" t="s">
        <v>39</v>
      </c>
      <c r="C847" s="57">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4" t="str">
        <f>VLOOKUP(B847,辅助信息!E:J,6,FALSE)</f>
        <v>提前联系到场规格,一天到场车辆不低于2车</v>
      </c>
      <c r="M847" s="78">
        <v>45724</v>
      </c>
      <c r="P847" s="49">
        <f ca="1" t="shared" si="27"/>
        <v>129</v>
      </c>
      <c r="Q847" s="15" t="str">
        <f>VLOOKUP(B847,辅助信息!E:M,9,FALSE)</f>
        <v>ZTWM-CDGS-XS-2024-0205-五冶钢构-达州市通川区西外复兴镇及临近片区建设项目</v>
      </c>
      <c r="R847" s="15"/>
    </row>
    <row r="848" hidden="1" spans="2:18">
      <c r="B848" s="29" t="s">
        <v>39</v>
      </c>
      <c r="C848" s="57">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5"/>
      <c r="M848" s="78">
        <v>45724</v>
      </c>
      <c r="P848" s="49">
        <f ca="1" t="shared" si="27"/>
        <v>129</v>
      </c>
      <c r="Q848" s="15" t="str">
        <f>VLOOKUP(B848,辅助信息!E:M,9,FALSE)</f>
        <v>ZTWM-CDGS-XS-2024-0205-五冶钢构-达州市通川区西外复兴镇及临近片区建设项目</v>
      </c>
      <c r="R848" s="15"/>
    </row>
    <row r="849" hidden="1" spans="2:18">
      <c r="B849" s="29" t="s">
        <v>39</v>
      </c>
      <c r="C849" s="57">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5"/>
      <c r="M849" s="78">
        <v>45724</v>
      </c>
      <c r="P849" s="49">
        <f ca="1" t="shared" si="27"/>
        <v>129</v>
      </c>
      <c r="Q849" s="15" t="str">
        <f>VLOOKUP(B849,辅助信息!E:M,9,FALSE)</f>
        <v>ZTWM-CDGS-XS-2024-0205-五冶钢构-达州市通川区西外复兴镇及临近片区建设项目</v>
      </c>
      <c r="R849" s="15"/>
    </row>
    <row r="850" hidden="1" spans="2:18">
      <c r="B850" s="29" t="s">
        <v>39</v>
      </c>
      <c r="C850" s="57">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3"/>
      <c r="M850" s="78">
        <v>45724</v>
      </c>
      <c r="P850" s="49">
        <f ca="1" t="shared" si="27"/>
        <v>129</v>
      </c>
      <c r="Q850" s="15" t="str">
        <f>VLOOKUP(B850,辅助信息!E:M,9,FALSE)</f>
        <v>ZTWM-CDGS-XS-2024-0205-五冶钢构-达州市通川区西外复兴镇及临近片区建设项目</v>
      </c>
      <c r="R850" s="15"/>
    </row>
    <row r="851" hidden="1" spans="2:18">
      <c r="B851" s="29" t="s">
        <v>106</v>
      </c>
      <c r="C851" s="57">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4" t="str">
        <f>VLOOKUP(B851,辅助信息!E:J,6,FALSE)</f>
        <v>提前联系到场规格</v>
      </c>
      <c r="M851" s="78">
        <v>45723</v>
      </c>
      <c r="P851" s="49">
        <f ca="1" t="shared" si="27"/>
        <v>130</v>
      </c>
      <c r="Q851" s="15" t="str">
        <f>VLOOKUP(B851,辅助信息!E:M,9,FALSE)</f>
        <v>ZTWM-CDGS-XS-2024-0169-中冶西部钢构-宜宾市南溪区幸福路东路,高县月江镇建设项目</v>
      </c>
      <c r="R851" s="15"/>
    </row>
    <row r="852" hidden="1" spans="2:18">
      <c r="B852" s="29" t="s">
        <v>106</v>
      </c>
      <c r="C852" s="57">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5"/>
      <c r="M852" s="78">
        <v>45723</v>
      </c>
      <c r="P852" s="49">
        <f ca="1" t="shared" si="27"/>
        <v>130</v>
      </c>
      <c r="Q852" s="15" t="str">
        <f>VLOOKUP(B852,辅助信息!E:M,9,FALSE)</f>
        <v>ZTWM-CDGS-XS-2024-0169-中冶西部钢构-宜宾市南溪区幸福路东路,高县月江镇建设项目</v>
      </c>
      <c r="R852" s="15"/>
    </row>
    <row r="853" hidden="1" spans="2:18">
      <c r="B853" s="29" t="s">
        <v>106</v>
      </c>
      <c r="C853" s="57">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5"/>
      <c r="M853" s="78">
        <v>45723</v>
      </c>
      <c r="P853" s="49">
        <f ca="1" t="shared" si="27"/>
        <v>130</v>
      </c>
      <c r="Q853" s="15" t="str">
        <f>VLOOKUP(B853,辅助信息!E:M,9,FALSE)</f>
        <v>ZTWM-CDGS-XS-2024-0169-中冶西部钢构-宜宾市南溪区幸福路东路,高县月江镇建设项目</v>
      </c>
      <c r="R853" s="15"/>
    </row>
    <row r="854" hidden="1" spans="2:18">
      <c r="B854" s="29" t="s">
        <v>106</v>
      </c>
      <c r="C854" s="57">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5"/>
      <c r="M854" s="78">
        <v>45723</v>
      </c>
      <c r="P854" s="49">
        <f ca="1" t="shared" si="27"/>
        <v>130</v>
      </c>
      <c r="Q854" s="15" t="str">
        <f>VLOOKUP(B854,辅助信息!E:M,9,FALSE)</f>
        <v>ZTWM-CDGS-XS-2024-0169-中冶西部钢构-宜宾市南溪区幸福路东路,高县月江镇建设项目</v>
      </c>
      <c r="R854" s="15"/>
    </row>
    <row r="855" hidden="1" spans="2:18">
      <c r="B855" s="29" t="s">
        <v>106</v>
      </c>
      <c r="C855" s="57">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3"/>
      <c r="M855" s="78">
        <v>45723</v>
      </c>
      <c r="P855" s="49">
        <f ca="1" t="shared" si="27"/>
        <v>130</v>
      </c>
      <c r="Q855" s="15" t="str">
        <f>VLOOKUP(B855,辅助信息!E:M,9,FALSE)</f>
        <v>ZTWM-CDGS-XS-2024-0169-中冶西部钢构-宜宾市南溪区幸福路东路,高县月江镇建设项目</v>
      </c>
      <c r="R855" s="15"/>
    </row>
    <row r="856" ht="22.5" hidden="1" customHeight="1" spans="2:18">
      <c r="B856" s="29" t="s">
        <v>81</v>
      </c>
      <c r="C856" s="57">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4" t="str">
        <f>VLOOKUP(B856,辅助信息!E:J,6,FALSE)</f>
        <v>现场禁止使用氢能源挂车！优先威钢发货,我方卸车,新老国标钢厂不加价可直发，因陕钢多次出现磅差，项目拒绝使用</v>
      </c>
      <c r="M856" s="78">
        <v>45723</v>
      </c>
      <c r="O856" s="49">
        <f ca="1">IF(OR(M856="",N856&lt;&gt;""),"",MAX(M856-TODAY(),0))</f>
        <v>0</v>
      </c>
      <c r="P856" s="49">
        <f ca="1" t="shared" si="27"/>
        <v>130</v>
      </c>
      <c r="Q856" s="15" t="str">
        <f>VLOOKUP(B856,辅助信息!E:M,9,FALSE)</f>
        <v>ZTWM-CDGS-XS-2024-0030-华西集采-简州大道</v>
      </c>
      <c r="R856" s="15"/>
    </row>
    <row r="857" hidden="1" spans="1:18">
      <c r="A857" s="58" t="s">
        <v>114</v>
      </c>
      <c r="B857" s="29" t="s">
        <v>56</v>
      </c>
      <c r="C857" s="57">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4" t="str">
        <f>VLOOKUP(B857,辅助信息!E:J,6,FALSE)</f>
        <v>控制炉批号！多了现场不收！,优先安排达钢,提前联系到场规格及数量</v>
      </c>
      <c r="M857" s="78">
        <v>45716</v>
      </c>
      <c r="O857" s="49">
        <f ca="1">IF(OR(M857="",N857&lt;&gt;""),"",MAX(M857-TODAY(),0))</f>
        <v>0</v>
      </c>
      <c r="P857" s="49">
        <f ca="1" t="shared" si="27"/>
        <v>137</v>
      </c>
      <c r="Q857" s="15" t="str">
        <f>VLOOKUP(B857,辅助信息!E:M,9,FALSE)</f>
        <v>ZTWM-CDGS-XS-2024-0134-商投建工达州中医药科技成果示范园项目</v>
      </c>
      <c r="R857" s="15"/>
    </row>
    <row r="858" hidden="1" spans="2:18">
      <c r="B858" s="29" t="s">
        <v>56</v>
      </c>
      <c r="C858" s="57">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3"/>
      <c r="M858" s="78">
        <v>45716</v>
      </c>
      <c r="O858" s="49">
        <f ca="1">IF(OR(M858="",N858&lt;&gt;""),"",MAX(M858-TODAY(),0))</f>
        <v>0</v>
      </c>
      <c r="P858" s="49">
        <f ca="1" t="shared" si="27"/>
        <v>137</v>
      </c>
      <c r="Q858" s="15" t="str">
        <f>VLOOKUP(B858,辅助信息!E:M,9,FALSE)</f>
        <v>ZTWM-CDGS-XS-2024-0134-商投建工达州中医药科技成果示范园项目</v>
      </c>
      <c r="R858" s="15"/>
    </row>
    <row r="859" hidden="1" spans="2:18">
      <c r="B859" s="29" t="s">
        <v>56</v>
      </c>
      <c r="C859" s="57">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6"/>
      <c r="M859" s="78"/>
      <c r="Q859" s="15"/>
      <c r="R859" s="15"/>
    </row>
    <row r="860" hidden="1" spans="2:18">
      <c r="B860" s="29" t="s">
        <v>56</v>
      </c>
      <c r="C860" s="57">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6"/>
      <c r="M860" s="78"/>
      <c r="Q860" s="15"/>
      <c r="R860" s="15"/>
    </row>
    <row r="861" hidden="1" spans="2:18">
      <c r="B861" s="29" t="s">
        <v>68</v>
      </c>
      <c r="C861" s="57">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6" t="str">
        <f>VLOOKUP(B864,辅助信息!E:J,6,FALSE)</f>
        <v>控制炉批号！多了现场不收！,优先安排达钢,提前联系到场规格及数量</v>
      </c>
      <c r="M861" s="78"/>
      <c r="Q861" s="15"/>
      <c r="R861" s="15"/>
    </row>
    <row r="862" hidden="1" spans="2:18">
      <c r="B862" s="29" t="s">
        <v>68</v>
      </c>
      <c r="C862" s="57">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5"/>
      <c r="M862" s="78"/>
      <c r="Q862" s="15"/>
      <c r="R862" s="15"/>
    </row>
    <row r="863" hidden="1" spans="2:18">
      <c r="B863" s="29" t="s">
        <v>68</v>
      </c>
      <c r="C863" s="57">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5"/>
      <c r="M863" s="78"/>
      <c r="Q863" s="15"/>
      <c r="R863" s="15"/>
    </row>
    <row r="864" hidden="1" spans="2:18">
      <c r="B864" s="29" t="s">
        <v>68</v>
      </c>
      <c r="C864" s="57">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5"/>
      <c r="M864" s="78">
        <v>45720</v>
      </c>
      <c r="O864" s="49">
        <f ca="1">IF(OR(M864="",N864&lt;&gt;""),"",MAX(M864-TODAY(),0))</f>
        <v>0</v>
      </c>
      <c r="P864" s="49">
        <f ca="1">IF(M864="","",IF(N864&lt;&gt;"",MAX(N864-M864,0),IF(TODAY()&gt;M864,TODAY()-M864,0)))</f>
        <v>133</v>
      </c>
      <c r="Q864" s="15" t="str">
        <f>VLOOKUP(B864,辅助信息!E:M,9,FALSE)</f>
        <v>ZTWM-CDGS-XS-2024-0134-商投建工达州中医药科技成果示范园项目</v>
      </c>
      <c r="R864" s="15"/>
    </row>
    <row r="865" hidden="1" spans="2:18">
      <c r="B865" s="29" t="s">
        <v>68</v>
      </c>
      <c r="C865" s="57">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5"/>
      <c r="M865" s="78"/>
      <c r="Q865" s="15"/>
      <c r="R865" s="15"/>
    </row>
    <row r="866" hidden="1" spans="2:18">
      <c r="B866" s="29" t="s">
        <v>64</v>
      </c>
      <c r="C866" s="57">
        <v>45726</v>
      </c>
      <c r="D866" s="29" t="str">
        <f>VLOOKUP(B866,辅助信息!E:K,7,FALSE)</f>
        <v>JWDDCD2024102400111</v>
      </c>
      <c r="E866" s="29" t="str">
        <f>VLOOKUP(F866,辅助信息!A:B,2,FALSE)</f>
        <v>螺纹钢</v>
      </c>
      <c r="F866" s="29" t="s">
        <v>65</v>
      </c>
      <c r="G866" s="25">
        <v>12</v>
      </c>
      <c r="H866" s="25" t="str">
        <f>_xlfn._xlws.FILTER('[1]2025年已发货'!$E:$E,'[1]2025年已发货'!$F:$F&amp;'[1]2025年已发货'!$C:$C&amp;'[1]2025年已发货'!$G:$G&amp;'[1]2025年已发货'!$H:$H=C866&amp;F866&amp;I866&amp;J866,"未发货")</f>
        <v>未发货</v>
      </c>
      <c r="I866" s="29" t="str">
        <f>VLOOKUP(B866,辅助信息!E:I,3,FALSE)</f>
        <v>（五冶达州国道542项目-三工区桥梁3工段）四川省达州市达川区赵固镇水文村原村委会下300米</v>
      </c>
      <c r="J866" s="29" t="str">
        <f>VLOOKUP(B866,辅助信息!E:I,4,FALSE)</f>
        <v>李代茂</v>
      </c>
      <c r="K866" s="29">
        <f>VLOOKUP(J866,辅助信息!H:I,2,FALSE)</f>
        <v>18302833536</v>
      </c>
      <c r="L866" s="64" t="str">
        <f>VLOOKUP(B866,辅助信息!E:J,6,FALSE)</f>
        <v>五冶建设送货单,送货车型9.6米,装货前联系收货人核实到场规格,没提前告知进场规格现场不给予接收</v>
      </c>
      <c r="M866" s="78">
        <v>45726</v>
      </c>
      <c r="O866" s="49">
        <f ca="1" t="shared" ref="O866:O929" si="28">IF(OR(M866="",N866&lt;&gt;""),"",MAX(M866-TODAY(),0))</f>
        <v>0</v>
      </c>
      <c r="P866" s="49">
        <f ca="1" t="shared" ref="P866:P929" si="29">IF(M866="","",IF(N866&lt;&gt;"",MAX(N866-M866,0),IF(TODAY()&gt;M866,TODAY()-M866,0)))</f>
        <v>127</v>
      </c>
      <c r="Q866" s="15" t="str">
        <f>VLOOKUP(B866,辅助信息!E:M,9,FALSE)</f>
        <v>ZTWM-CDGS-XS-2024-0181-五冶天府-国道542项目（二批次）</v>
      </c>
      <c r="R866" s="15"/>
    </row>
    <row r="867" hidden="1" spans="2:18">
      <c r="B867" s="29" t="s">
        <v>64</v>
      </c>
      <c r="C867" s="57">
        <v>45726</v>
      </c>
      <c r="D867" s="29" t="str">
        <f>VLOOKUP(B867,辅助信息!E:K,7,FALSE)</f>
        <v>JWDDCD2024102400111</v>
      </c>
      <c r="E867" s="29" t="str">
        <f>VLOOKUP(F867,辅助信息!A:B,2,FALSE)</f>
        <v>螺纹钢</v>
      </c>
      <c r="F867" s="29" t="s">
        <v>52</v>
      </c>
      <c r="G867" s="25">
        <v>8</v>
      </c>
      <c r="H867" s="25" t="str">
        <f>_xlfn._xlws.FILTER('[1]2025年已发货'!$E:$E,'[1]2025年已发货'!$F:$F&amp;'[1]2025年已发货'!$C:$C&amp;'[1]2025年已发货'!$G:$G&amp;'[1]2025年已发货'!$H:$H=C867&amp;F867&amp;I867&amp;J867,"未发货")</f>
        <v>未发货</v>
      </c>
      <c r="I867" s="29" t="str">
        <f>VLOOKUP(B867,辅助信息!E:I,3,FALSE)</f>
        <v>（五冶达州国道542项目-三工区桥梁3工段）四川省达州市达川区赵固镇水文村原村委会下300米</v>
      </c>
      <c r="J867" s="29" t="str">
        <f>VLOOKUP(B867,辅助信息!E:I,4,FALSE)</f>
        <v>李代茂</v>
      </c>
      <c r="K867" s="29">
        <f>VLOOKUP(J867,辅助信息!H:I,2,FALSE)</f>
        <v>18302833536</v>
      </c>
      <c r="L867" s="63"/>
      <c r="M867" s="78">
        <v>45726</v>
      </c>
      <c r="O867" s="49">
        <f ca="1" t="shared" si="28"/>
        <v>0</v>
      </c>
      <c r="P867" s="49">
        <f ca="1" t="shared" si="29"/>
        <v>127</v>
      </c>
      <c r="Q867" s="15"/>
      <c r="R867" s="15"/>
    </row>
    <row r="868" hidden="1" spans="1:18">
      <c r="A868" s="69" t="s">
        <v>110</v>
      </c>
      <c r="B868" s="29" t="s">
        <v>84</v>
      </c>
      <c r="C868" s="57">
        <v>45726</v>
      </c>
      <c r="D868" s="29" t="str">
        <f>VLOOKUP(B868,辅助信息!E:K,7,FALSE)</f>
        <v>JWDDCD2024102400111</v>
      </c>
      <c r="E868" s="29" t="str">
        <f>VLOOKUP(F868,辅助信息!A:B,2,FALSE)</f>
        <v>高线</v>
      </c>
      <c r="F868" s="29" t="s">
        <v>51</v>
      </c>
      <c r="G868" s="25">
        <v>5</v>
      </c>
      <c r="H868" s="25">
        <f>_xlfn._xlws.FILTER('[1]2025年已发货'!$E:$E,'[1]2025年已发货'!$F:$F&amp;'[1]2025年已发货'!$C:$C&amp;'[1]2025年已发货'!$G:$G&amp;'[1]2025年已发货'!$H:$H=C868&amp;F868&amp;I868&amp;J868,"未发货")</f>
        <v>5</v>
      </c>
      <c r="I868" s="29" t="str">
        <f>VLOOKUP(B868,辅助信息!E:I,3,FALSE)</f>
        <v>（五冶达州国道542项目-一工区路基一工段）四川省达州市达川区石梯火车站盖板加工点</v>
      </c>
      <c r="J868" s="29" t="str">
        <f>VLOOKUP(B868,辅助信息!E:I,4,FALSE)</f>
        <v>郑松</v>
      </c>
      <c r="K868" s="29">
        <f>VLOOKUP(J868,辅助信息!H:I,2,FALSE)</f>
        <v>13527304849</v>
      </c>
      <c r="L868" s="64" t="str">
        <f>VLOOKUP(B868,辅助信息!E:J,6,FALSE)</f>
        <v>五冶建设送货单,送货车型13米,装货前联系收货人核实到场规格,没提前告知进场规格现场不给予接收</v>
      </c>
      <c r="M868" s="78">
        <v>45722</v>
      </c>
      <c r="O868" s="49">
        <f ca="1" t="shared" si="28"/>
        <v>0</v>
      </c>
      <c r="P868" s="49">
        <f ca="1" t="shared" si="29"/>
        <v>131</v>
      </c>
      <c r="Q868" s="15" t="str">
        <f>VLOOKUP(B868,辅助信息!E:M,9,FALSE)</f>
        <v>ZTWM-CDGS-XS-2024-0181-五冶天府-国道542项目（二批次）</v>
      </c>
      <c r="R868" s="15"/>
    </row>
    <row r="869" hidden="1" spans="1:18">
      <c r="A869" s="65"/>
      <c r="B869" s="29" t="s">
        <v>84</v>
      </c>
      <c r="C869" s="57">
        <v>45726</v>
      </c>
      <c r="D869" s="29" t="str">
        <f>VLOOKUP(B869,辅助信息!E:K,7,FALSE)</f>
        <v>JWDDCD2024102400111</v>
      </c>
      <c r="E869" s="29" t="str">
        <f>VLOOKUP(F869,辅助信息!A:B,2,FALSE)</f>
        <v>螺纹钢</v>
      </c>
      <c r="F869" s="29" t="s">
        <v>32</v>
      </c>
      <c r="G869" s="25">
        <v>3</v>
      </c>
      <c r="H869" s="25">
        <f>_xlfn._xlws.FILTER('[1]2025年已发货'!$E:$E,'[1]2025年已发货'!$F:$F&amp;'[1]2025年已发货'!$C:$C&amp;'[1]2025年已发货'!$G:$G&amp;'[1]2025年已发货'!$H:$H=C869&amp;F869&amp;I869&amp;J869,"未发货")</f>
        <v>3</v>
      </c>
      <c r="I869" s="29" t="str">
        <f>VLOOKUP(B869,辅助信息!E:I,3,FALSE)</f>
        <v>（五冶达州国道542项目-一工区路基一工段）四川省达州市达川区石梯火车站盖板加工点</v>
      </c>
      <c r="J869" s="29" t="str">
        <f>VLOOKUP(B869,辅助信息!E:I,4,FALSE)</f>
        <v>郑松</v>
      </c>
      <c r="K869" s="29">
        <f>VLOOKUP(J869,辅助信息!H:I,2,FALSE)</f>
        <v>13527304849</v>
      </c>
      <c r="L869" s="65"/>
      <c r="M869" s="78">
        <v>45722</v>
      </c>
      <c r="O869" s="49">
        <f ca="1" t="shared" si="28"/>
        <v>0</v>
      </c>
      <c r="P869" s="49">
        <f ca="1" t="shared" si="29"/>
        <v>131</v>
      </c>
      <c r="Q869" s="15" t="str">
        <f>VLOOKUP(B869,辅助信息!E:M,9,FALSE)</f>
        <v>ZTWM-CDGS-XS-2024-0181-五冶天府-国道542项目（二批次）</v>
      </c>
      <c r="R869" s="15"/>
    </row>
    <row r="870" hidden="1" spans="1:18">
      <c r="A870" s="65"/>
      <c r="B870" s="29" t="s">
        <v>84</v>
      </c>
      <c r="C870" s="57">
        <v>45726</v>
      </c>
      <c r="D870" s="29" t="str">
        <f>VLOOKUP(B870,辅助信息!E:K,7,FALSE)</f>
        <v>JWDDCD2024102400111</v>
      </c>
      <c r="E870" s="29" t="str">
        <f>VLOOKUP(F870,辅助信息!A:B,2,FALSE)</f>
        <v>螺纹钢</v>
      </c>
      <c r="F870" s="29" t="s">
        <v>33</v>
      </c>
      <c r="G870" s="25">
        <v>8</v>
      </c>
      <c r="H870" s="25">
        <f>_xlfn._xlws.FILTER('[1]2025年已发货'!$E:$E,'[1]2025年已发货'!$F:$F&amp;'[1]2025年已发货'!$C:$C&amp;'[1]2025年已发货'!$G:$G&amp;'[1]2025年已发货'!$H:$H=C870&amp;F870&amp;I870&amp;J870,"未发货")</f>
        <v>8</v>
      </c>
      <c r="I870" s="29" t="str">
        <f>VLOOKUP(B870,辅助信息!E:I,3,FALSE)</f>
        <v>（五冶达州国道542项目-一工区路基一工段）四川省达州市达川区石梯火车站盖板加工点</v>
      </c>
      <c r="J870" s="29" t="str">
        <f>VLOOKUP(B870,辅助信息!E:I,4,FALSE)</f>
        <v>郑松</v>
      </c>
      <c r="K870" s="29">
        <f>VLOOKUP(J870,辅助信息!H:I,2,FALSE)</f>
        <v>13527304849</v>
      </c>
      <c r="L870" s="65"/>
      <c r="M870" s="78">
        <v>45722</v>
      </c>
      <c r="O870" s="49">
        <f ca="1" t="shared" si="28"/>
        <v>0</v>
      </c>
      <c r="P870" s="49">
        <f ca="1" t="shared" si="29"/>
        <v>131</v>
      </c>
      <c r="Q870" s="15" t="str">
        <f>VLOOKUP(B870,辅助信息!E:M,9,FALSE)</f>
        <v>ZTWM-CDGS-XS-2024-0181-五冶天府-国道542项目（二批次）</v>
      </c>
      <c r="R870" s="15"/>
    </row>
    <row r="871" hidden="1" spans="1:18">
      <c r="A871" s="65"/>
      <c r="B871" s="29" t="s">
        <v>84</v>
      </c>
      <c r="C871" s="57">
        <v>45726</v>
      </c>
      <c r="D871" s="29" t="str">
        <f>VLOOKUP(B871,辅助信息!E:K,7,FALSE)</f>
        <v>JWDDCD2024102400111</v>
      </c>
      <c r="E871" s="29" t="str">
        <f>VLOOKUP(F871,辅助信息!A:B,2,FALSE)</f>
        <v>螺纹钢</v>
      </c>
      <c r="F871" s="29" t="s">
        <v>28</v>
      </c>
      <c r="G871" s="25">
        <v>9</v>
      </c>
      <c r="H871" s="25">
        <f>_xlfn._xlws.FILTER('[1]2025年已发货'!$E:$E,'[1]2025年已发货'!$F:$F&amp;'[1]2025年已发货'!$C:$C&amp;'[1]2025年已发货'!$G:$G&amp;'[1]2025年已发货'!$H:$H=C871&amp;F871&amp;I871&amp;J871,"未发货")</f>
        <v>9</v>
      </c>
      <c r="I871" s="29" t="str">
        <f>VLOOKUP(B871,辅助信息!E:I,3,FALSE)</f>
        <v>（五冶达州国道542项目-一工区路基一工段）四川省达州市达川区石梯火车站盖板加工点</v>
      </c>
      <c r="J871" s="29" t="str">
        <f>VLOOKUP(B871,辅助信息!E:I,4,FALSE)</f>
        <v>郑松</v>
      </c>
      <c r="K871" s="29">
        <f>VLOOKUP(J871,辅助信息!H:I,2,FALSE)</f>
        <v>13527304849</v>
      </c>
      <c r="L871" s="65"/>
      <c r="M871" s="78">
        <v>45722</v>
      </c>
      <c r="O871" s="49">
        <f ca="1" t="shared" si="28"/>
        <v>0</v>
      </c>
      <c r="P871" s="49">
        <f ca="1" t="shared" si="29"/>
        <v>131</v>
      </c>
      <c r="Q871" s="15" t="str">
        <f>VLOOKUP(B871,辅助信息!E:M,9,FALSE)</f>
        <v>ZTWM-CDGS-XS-2024-0181-五冶天府-国道542项目（二批次）</v>
      </c>
      <c r="R871" s="15"/>
    </row>
    <row r="872" hidden="1" spans="1:18">
      <c r="A872" s="63"/>
      <c r="B872" s="29" t="s">
        <v>84</v>
      </c>
      <c r="C872" s="57">
        <v>45726</v>
      </c>
      <c r="D872" s="29" t="str">
        <f>VLOOKUP(B872,辅助信息!E:K,7,FALSE)</f>
        <v>JWDDCD2024102400111</v>
      </c>
      <c r="E872" s="29" t="str">
        <f>VLOOKUP(F872,辅助信息!A:B,2,FALSE)</f>
        <v>螺纹钢</v>
      </c>
      <c r="F872" s="29" t="s">
        <v>111</v>
      </c>
      <c r="G872" s="25">
        <v>7</v>
      </c>
      <c r="H872" s="25">
        <f>_xlfn._xlws.FILTER('[1]2025年已发货'!$E:$E,'[1]2025年已发货'!$F:$F&amp;'[1]2025年已发货'!$C:$C&amp;'[1]2025年已发货'!$G:$G&amp;'[1]2025年已发货'!$H:$H=C872&amp;F872&amp;I872&amp;J872,"未发货")</f>
        <v>7</v>
      </c>
      <c r="I872" s="29" t="str">
        <f>VLOOKUP(B872,辅助信息!E:I,3,FALSE)</f>
        <v>（五冶达州国道542项目-一工区路基一工段）四川省达州市达川区石梯火车站盖板加工点</v>
      </c>
      <c r="J872" s="29" t="str">
        <f>VLOOKUP(B872,辅助信息!E:I,4,FALSE)</f>
        <v>郑松</v>
      </c>
      <c r="K872" s="29">
        <f>VLOOKUP(J872,辅助信息!H:I,2,FALSE)</f>
        <v>13527304849</v>
      </c>
      <c r="L872" s="63"/>
      <c r="M872" s="78">
        <v>45722</v>
      </c>
      <c r="O872" s="49">
        <f ca="1" t="shared" si="28"/>
        <v>0</v>
      </c>
      <c r="P872" s="49">
        <f ca="1" t="shared" si="29"/>
        <v>131</v>
      </c>
      <c r="Q872" s="15" t="str">
        <f>VLOOKUP(B872,辅助信息!E:M,9,FALSE)</f>
        <v>ZTWM-CDGS-XS-2024-0181-五冶天府-国道542项目（二批次）</v>
      </c>
      <c r="R872" s="15"/>
    </row>
    <row r="873" hidden="1" spans="2:18">
      <c r="B873" s="29" t="s">
        <v>113</v>
      </c>
      <c r="C873" s="57">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4" t="str">
        <f>VLOOKUP(B873,辅助信息!E:J,6,FALSE)</f>
        <v>送货单：送货单位：南充思临新材料科技有限公司,收货单位：五冶集团川北(南充)建设有限公司,项目名称：南充医学科学产业园,送货车型13米,装货前联系收货人核实到场规格</v>
      </c>
      <c r="M873" s="78">
        <v>45722</v>
      </c>
      <c r="O873" s="49">
        <f ca="1" t="shared" si="28"/>
        <v>0</v>
      </c>
      <c r="P873" s="49">
        <f ca="1" t="shared" si="29"/>
        <v>131</v>
      </c>
      <c r="Q873" s="15" t="str">
        <f>VLOOKUP(B873,辅助信息!E:M,9,FALSE)</f>
        <v>ZTWM-CDGS-XS-2024-0248-五冶钢构-南充市医学院项目</v>
      </c>
      <c r="R873" s="15"/>
    </row>
    <row r="874" hidden="1" spans="2:18">
      <c r="B874" s="29" t="s">
        <v>113</v>
      </c>
      <c r="C874" s="57">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5"/>
      <c r="M874" s="78">
        <v>45722</v>
      </c>
      <c r="O874" s="49">
        <f ca="1" t="shared" si="28"/>
        <v>0</v>
      </c>
      <c r="P874" s="49">
        <f ca="1" t="shared" si="29"/>
        <v>131</v>
      </c>
      <c r="Q874" s="15" t="str">
        <f>VLOOKUP(B874,辅助信息!E:M,9,FALSE)</f>
        <v>ZTWM-CDGS-XS-2024-0248-五冶钢构-南充市医学院项目</v>
      </c>
      <c r="R874" s="15"/>
    </row>
    <row r="875" hidden="1" spans="2:18">
      <c r="B875" s="29" t="s">
        <v>113</v>
      </c>
      <c r="C875" s="57">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3"/>
      <c r="M875" s="78">
        <v>45722</v>
      </c>
      <c r="O875" s="49">
        <f ca="1" t="shared" si="28"/>
        <v>0</v>
      </c>
      <c r="P875" s="49">
        <f ca="1" t="shared" si="29"/>
        <v>131</v>
      </c>
      <c r="Q875" s="15" t="str">
        <f>VLOOKUP(B875,辅助信息!E:M,9,FALSE)</f>
        <v>ZTWM-CDGS-XS-2024-0248-五冶钢构-南充市医学院项目</v>
      </c>
      <c r="R875" s="15"/>
    </row>
    <row r="876" hidden="1" spans="2:18">
      <c r="B876" s="29" t="s">
        <v>39</v>
      </c>
      <c r="C876" s="57">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4" t="str">
        <f>VLOOKUP(B876,辅助信息!E:J,6,FALSE)</f>
        <v>提前联系到场规格,一天到场车辆不低于2车</v>
      </c>
      <c r="M876" s="78">
        <v>45724</v>
      </c>
      <c r="O876" s="49">
        <f ca="1" t="shared" si="28"/>
        <v>0</v>
      </c>
      <c r="P876" s="49">
        <f ca="1" t="shared" si="29"/>
        <v>129</v>
      </c>
      <c r="Q876" s="15" t="str">
        <f>VLOOKUP(B876,辅助信息!E:M,9,FALSE)</f>
        <v>ZTWM-CDGS-XS-2024-0205-五冶钢构-达州市通川区西外复兴镇及临近片区建设项目</v>
      </c>
      <c r="R876" s="15"/>
    </row>
    <row r="877" hidden="1" spans="2:18">
      <c r="B877" s="29" t="s">
        <v>39</v>
      </c>
      <c r="C877" s="57">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5"/>
      <c r="M877" s="78">
        <v>45724</v>
      </c>
      <c r="O877" s="49">
        <f ca="1" t="shared" si="28"/>
        <v>0</v>
      </c>
      <c r="P877" s="49">
        <f ca="1" t="shared" si="29"/>
        <v>129</v>
      </c>
      <c r="Q877" s="15" t="str">
        <f>VLOOKUP(B877,辅助信息!E:M,9,FALSE)</f>
        <v>ZTWM-CDGS-XS-2024-0205-五冶钢构-达州市通川区西外复兴镇及临近片区建设项目</v>
      </c>
      <c r="R877" s="15"/>
    </row>
    <row r="878" hidden="1" spans="2:18">
      <c r="B878" s="29" t="s">
        <v>39</v>
      </c>
      <c r="C878" s="57">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5"/>
      <c r="M878" s="78">
        <v>45724</v>
      </c>
      <c r="O878" s="49">
        <f ca="1" t="shared" si="28"/>
        <v>0</v>
      </c>
      <c r="P878" s="49">
        <f ca="1" t="shared" si="29"/>
        <v>129</v>
      </c>
      <c r="Q878" s="15" t="str">
        <f>VLOOKUP(B878,辅助信息!E:M,9,FALSE)</f>
        <v>ZTWM-CDGS-XS-2024-0205-五冶钢构-达州市通川区西外复兴镇及临近片区建设项目</v>
      </c>
      <c r="R878" s="15"/>
    </row>
    <row r="879" hidden="1" spans="2:18">
      <c r="B879" s="29" t="s">
        <v>39</v>
      </c>
      <c r="C879" s="57">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3"/>
      <c r="M879" s="78">
        <v>45724</v>
      </c>
      <c r="O879" s="49">
        <f ca="1" t="shared" si="28"/>
        <v>0</v>
      </c>
      <c r="P879" s="49">
        <f ca="1" t="shared" si="29"/>
        <v>129</v>
      </c>
      <c r="Q879" s="15" t="str">
        <f>VLOOKUP(B879,辅助信息!E:M,9,FALSE)</f>
        <v>ZTWM-CDGS-XS-2024-0205-五冶钢构-达州市通川区西外复兴镇及临近片区建设项目</v>
      </c>
      <c r="R879" s="15"/>
    </row>
    <row r="880" ht="56.25" hidden="1" customHeight="1" spans="2:18">
      <c r="B880" s="29" t="s">
        <v>29</v>
      </c>
      <c r="C880" s="57">
        <v>45726</v>
      </c>
      <c r="D880" s="29" t="str">
        <f>VLOOKUP(B880,辅助信息!E:K,7,FALSE)</f>
        <v>JWDDCD2024102400111</v>
      </c>
      <c r="E880" s="29" t="str">
        <f>VLOOKUP(F880,辅助信息!A:B,2,FALSE)</f>
        <v>螺纹钢</v>
      </c>
      <c r="F880" s="29" t="s">
        <v>28</v>
      </c>
      <c r="G880" s="25">
        <v>70</v>
      </c>
      <c r="H880" s="25" t="str">
        <f>_xlfn._xlws.FILTER('[1]2025年已发货'!$E:$E,'[1]2025年已发货'!$F:$F&amp;'[1]2025年已发货'!$C:$C&amp;'[1]2025年已发货'!$G:$G&amp;'[1]2025年已发货'!$H:$H=C880&amp;F880&amp;I880&amp;J880,"未发货")</f>
        <v>未发货</v>
      </c>
      <c r="I880" s="29" t="str">
        <f>VLOOKUP(B880,辅助信息!E:I,3,FALSE)</f>
        <v>（五冶达州国道542项目-二工区黄家湾隧道工段）四川省达州市达川区赵固镇黄家坡</v>
      </c>
      <c r="J880" s="29" t="str">
        <f>VLOOKUP(B880,辅助信息!E:I,4,FALSE)</f>
        <v>罗永方</v>
      </c>
      <c r="K880" s="29">
        <f>VLOOKUP(J880,辅助信息!H:I,2,FALSE)</f>
        <v>13551450899</v>
      </c>
      <c r="L880" s="64" t="str">
        <f>VLOOKUP(B880,辅助信息!E:J,6,FALSE)</f>
        <v>五冶建设送货单,4份材质书,送货车型9.6米,装货前联系收货人核实到场规格,没提前告知进场规格现场不给予接收</v>
      </c>
      <c r="M880" s="78">
        <v>45726</v>
      </c>
      <c r="O880" s="49">
        <f ca="1" t="shared" si="28"/>
        <v>0</v>
      </c>
      <c r="P880" s="49">
        <f ca="1" t="shared" si="29"/>
        <v>127</v>
      </c>
      <c r="Q880" s="15" t="str">
        <f>VLOOKUP(B880,辅助信息!E:M,9,FALSE)</f>
        <v>ZTWM-CDGS-XS-2024-0181-五冶天府-国道542项目（二批次）</v>
      </c>
      <c r="R880" s="15"/>
    </row>
    <row r="881" hidden="1" spans="2:18">
      <c r="B881" s="29" t="s">
        <v>54</v>
      </c>
      <c r="C881" s="57">
        <v>45726</v>
      </c>
      <c r="D881" s="29" t="str">
        <f>VLOOKUP(B881,辅助信息!E:K,7,FALSE)</f>
        <v>JWDDCD2024102400111</v>
      </c>
      <c r="E881" s="29" t="str">
        <f>VLOOKUP(F881,辅助信息!A:B,2,FALSE)</f>
        <v>螺纹钢</v>
      </c>
      <c r="F881" s="29" t="s">
        <v>32</v>
      </c>
      <c r="G881" s="25">
        <f>46-27</f>
        <v>19</v>
      </c>
      <c r="H881" s="25" t="str">
        <f>_xlfn._xlws.FILTER('[1]2025年已发货'!$E:$E,'[1]2025年已发货'!$F:$F&amp;'[1]2025年已发货'!$C:$C&amp;'[1]2025年已发货'!$G:$G&amp;'[1]2025年已发货'!$H:$H=C881&amp;F881&amp;I881&amp;J881,"未发货")</f>
        <v>未发货</v>
      </c>
      <c r="I881" s="29" t="str">
        <f>VLOOKUP(B881,辅助信息!E:I,3,FALSE)</f>
        <v>（五冶达州国道542项目-二工区巴河特大桥工段-5号墩）四川省达州市达川区石梯镇固家村村民委员会</v>
      </c>
      <c r="J881" s="29" t="str">
        <f>VLOOKUP(B881,辅助信息!E:I,4,FALSE)</f>
        <v>谭福中</v>
      </c>
      <c r="K881" s="29">
        <f>VLOOKUP(J881,辅助信息!H:I,2,FALSE)</f>
        <v>15828538619</v>
      </c>
      <c r="L881" s="64" t="str">
        <f>VLOOKUP(B881,辅助信息!E:J,6,FALSE)</f>
        <v>五冶建设送货单,4份材质书,送货车型13米,装货前联系收货人核实到场规格,没提前告知进场规格现场不给予接收</v>
      </c>
      <c r="M881" s="78">
        <v>45728</v>
      </c>
      <c r="O881" s="49">
        <f ca="1" t="shared" si="28"/>
        <v>0</v>
      </c>
      <c r="P881" s="49">
        <f ca="1" t="shared" si="29"/>
        <v>125</v>
      </c>
      <c r="Q881" s="15" t="str">
        <f>VLOOKUP(B881,辅助信息!E:M,9,FALSE)</f>
        <v>ZTWM-CDGS-XS-2024-0181-五冶天府-国道542项目（二批次）</v>
      </c>
      <c r="R881" s="15"/>
    </row>
    <row r="882" hidden="1" spans="2:18">
      <c r="B882" s="29" t="s">
        <v>54</v>
      </c>
      <c r="C882" s="57">
        <v>45726</v>
      </c>
      <c r="D882" s="29" t="str">
        <f>VLOOKUP(B882,辅助信息!E:K,7,FALSE)</f>
        <v>JWDDCD2024102400111</v>
      </c>
      <c r="E882" s="29" t="str">
        <f>VLOOKUP(F882,辅助信息!A:B,2,FALSE)</f>
        <v>螺纹钢</v>
      </c>
      <c r="F882" s="29" t="s">
        <v>52</v>
      </c>
      <c r="G882" s="25">
        <v>2</v>
      </c>
      <c r="H882" s="25" t="str">
        <f>_xlfn._xlws.FILTER('[1]2025年已发货'!$E:$E,'[1]2025年已发货'!$F:$F&amp;'[1]2025年已发货'!$C:$C&amp;'[1]2025年已发货'!$G:$G&amp;'[1]2025年已发货'!$H:$H=C882&amp;F882&amp;I882&amp;J882,"未发货")</f>
        <v>未发货</v>
      </c>
      <c r="I882" s="29" t="str">
        <f>VLOOKUP(B882,辅助信息!E:I,3,FALSE)</f>
        <v>（五冶达州国道542项目-二工区巴河特大桥工段-5号墩）四川省达州市达川区石梯镇固家村村民委员会</v>
      </c>
      <c r="J882" s="29" t="str">
        <f>VLOOKUP(B882,辅助信息!E:I,4,FALSE)</f>
        <v>谭福中</v>
      </c>
      <c r="K882" s="29">
        <f>VLOOKUP(J882,辅助信息!H:I,2,FALSE)</f>
        <v>15828538619</v>
      </c>
      <c r="L882" s="63"/>
      <c r="M882" s="78">
        <v>45728</v>
      </c>
      <c r="O882" s="49">
        <f ca="1" t="shared" si="28"/>
        <v>0</v>
      </c>
      <c r="P882" s="49">
        <f ca="1" t="shared" si="29"/>
        <v>125</v>
      </c>
      <c r="Q882" s="15" t="str">
        <f>VLOOKUP(B882,辅助信息!E:M,9,FALSE)</f>
        <v>ZTWM-CDGS-XS-2024-0181-五冶天府-国道542项目（二批次）</v>
      </c>
      <c r="R882" s="15"/>
    </row>
    <row r="883" hidden="1" spans="2:18">
      <c r="B883" s="29" t="s">
        <v>47</v>
      </c>
      <c r="C883" s="57">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4" t="str">
        <f>VLOOKUP(B884,辅助信息!E:J,6,FALSE)</f>
        <v>控制炉批号！多了现场不收！,优先安排达钢,提前联系到场规格及数量</v>
      </c>
      <c r="M883" s="78">
        <v>45726</v>
      </c>
      <c r="O883" s="49">
        <f ca="1" t="shared" si="28"/>
        <v>0</v>
      </c>
      <c r="P883" s="49">
        <f ca="1" t="shared" si="29"/>
        <v>127</v>
      </c>
      <c r="Q883" s="15" t="str">
        <f>VLOOKUP(B883,辅助信息!E:M,9,FALSE)</f>
        <v>ZTWM-CDGS-XS-2024-0134-商投建工达州中医药科技成果示范园项目</v>
      </c>
      <c r="R883" s="15"/>
    </row>
    <row r="884" hidden="1" spans="2:18">
      <c r="B884" s="29" t="s">
        <v>47</v>
      </c>
      <c r="C884" s="57">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5"/>
      <c r="M884" s="78">
        <v>45726</v>
      </c>
      <c r="O884" s="49">
        <f ca="1" t="shared" si="28"/>
        <v>0</v>
      </c>
      <c r="P884" s="49">
        <f ca="1" t="shared" si="29"/>
        <v>127</v>
      </c>
      <c r="Q884" s="15" t="str">
        <f>VLOOKUP(B884,辅助信息!E:M,9,FALSE)</f>
        <v>ZTWM-CDGS-XS-2024-0134-商投建工达州中医药科技成果示范园项目</v>
      </c>
      <c r="R884" s="15"/>
    </row>
    <row r="885" hidden="1" spans="2:18">
      <c r="B885" s="29" t="s">
        <v>47</v>
      </c>
      <c r="C885" s="57">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5"/>
      <c r="M885" s="78">
        <v>45726</v>
      </c>
      <c r="O885" s="49">
        <f ca="1" t="shared" si="28"/>
        <v>0</v>
      </c>
      <c r="P885" s="49">
        <f ca="1" t="shared" si="29"/>
        <v>127</v>
      </c>
      <c r="Q885" s="15" t="str">
        <f>VLOOKUP(B885,辅助信息!E:M,9,FALSE)</f>
        <v>ZTWM-CDGS-XS-2024-0134-商投建工达州中医药科技成果示范园项目</v>
      </c>
      <c r="R885" s="15"/>
    </row>
    <row r="886" hidden="1" spans="2:18">
      <c r="B886" s="29" t="s">
        <v>47</v>
      </c>
      <c r="C886" s="57">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3"/>
      <c r="M886" s="78">
        <v>45726</v>
      </c>
      <c r="O886" s="49">
        <f ca="1" t="shared" si="28"/>
        <v>0</v>
      </c>
      <c r="P886" s="49">
        <f ca="1" t="shared" si="29"/>
        <v>127</v>
      </c>
      <c r="Q886" s="15" t="str">
        <f>VLOOKUP(B886,辅助信息!E:M,9,FALSE)</f>
        <v>ZTWM-CDGS-XS-2024-0134-商投建工达州中医药科技成果示范园项目</v>
      </c>
      <c r="R886" s="15"/>
    </row>
    <row r="887" hidden="1" spans="2:18">
      <c r="B887" s="29" t="s">
        <v>20</v>
      </c>
      <c r="C887" s="57">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4" t="str">
        <f>VLOOKUP(B888,辅助信息!E:J,6,FALSE)</f>
        <v>送货单：送货单位：南充思临新材料科技有限公司,收货单位：五冶集团川北(南充)建设有限公司,项目名称：南充医学科学产业园,送货车型13米,装货前联系收货人核实到场规格</v>
      </c>
      <c r="M887" s="78">
        <v>45727</v>
      </c>
      <c r="O887" s="49">
        <f ca="1" t="shared" si="28"/>
        <v>0</v>
      </c>
      <c r="P887" s="49">
        <f ca="1" t="shared" si="29"/>
        <v>126</v>
      </c>
      <c r="Q887" s="15" t="str">
        <f>VLOOKUP(B887,辅助信息!E:M,9,FALSE)</f>
        <v>ZTWM-CDGS-XS-2024-0248-五冶钢构-南充市医学院项目</v>
      </c>
      <c r="R887" s="15"/>
    </row>
    <row r="888" hidden="1" spans="2:18">
      <c r="B888" s="29" t="s">
        <v>20</v>
      </c>
      <c r="C888" s="57">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5"/>
      <c r="M888" s="78">
        <v>45727</v>
      </c>
      <c r="O888" s="49">
        <f ca="1" t="shared" si="28"/>
        <v>0</v>
      </c>
      <c r="P888" s="49">
        <f ca="1" t="shared" si="29"/>
        <v>126</v>
      </c>
      <c r="Q888" s="15" t="str">
        <f>VLOOKUP(B888,辅助信息!E:M,9,FALSE)</f>
        <v>ZTWM-CDGS-XS-2024-0248-五冶钢构-南充市医学院项目</v>
      </c>
      <c r="R888" s="15"/>
    </row>
    <row r="889" hidden="1" spans="2:18">
      <c r="B889" s="29" t="s">
        <v>20</v>
      </c>
      <c r="C889" s="57">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5"/>
      <c r="M889" s="78">
        <v>45727</v>
      </c>
      <c r="O889" s="49">
        <f ca="1" t="shared" si="28"/>
        <v>0</v>
      </c>
      <c r="P889" s="49">
        <f ca="1" t="shared" si="29"/>
        <v>126</v>
      </c>
      <c r="Q889" s="15" t="str">
        <f>VLOOKUP(B889,辅助信息!E:M,9,FALSE)</f>
        <v>ZTWM-CDGS-XS-2024-0248-五冶钢构-南充市医学院项目</v>
      </c>
      <c r="R889" s="15"/>
    </row>
    <row r="890" hidden="1" spans="2:18">
      <c r="B890" s="29" t="s">
        <v>20</v>
      </c>
      <c r="C890" s="57">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5"/>
      <c r="M890" s="78">
        <v>45727</v>
      </c>
      <c r="O890" s="49">
        <f ca="1" t="shared" si="28"/>
        <v>0</v>
      </c>
      <c r="P890" s="49">
        <f ca="1" t="shared" si="29"/>
        <v>126</v>
      </c>
      <c r="Q890" s="15" t="str">
        <f>VLOOKUP(B890,辅助信息!E:M,9,FALSE)</f>
        <v>ZTWM-CDGS-XS-2024-0248-五冶钢构-南充市医学院项目</v>
      </c>
      <c r="R890" s="15"/>
    </row>
    <row r="891" hidden="1" spans="2:18">
      <c r="B891" s="29" t="s">
        <v>20</v>
      </c>
      <c r="C891" s="57">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5"/>
      <c r="M891" s="78">
        <v>45727</v>
      </c>
      <c r="O891" s="49">
        <f ca="1" t="shared" si="28"/>
        <v>0</v>
      </c>
      <c r="P891" s="49">
        <f ca="1" t="shared" si="29"/>
        <v>126</v>
      </c>
      <c r="Q891" s="15" t="str">
        <f>VLOOKUP(B891,辅助信息!E:M,9,FALSE)</f>
        <v>ZTWM-CDGS-XS-2024-0248-五冶钢构-南充市医学院项目</v>
      </c>
      <c r="R891" s="15"/>
    </row>
    <row r="892" hidden="1" spans="2:18">
      <c r="B892" s="29" t="s">
        <v>117</v>
      </c>
      <c r="C892" s="57">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5"/>
      <c r="M892" s="78">
        <v>45727</v>
      </c>
      <c r="O892" s="49">
        <f ca="1" t="shared" si="28"/>
        <v>0</v>
      </c>
      <c r="P892" s="49">
        <f ca="1" t="shared" si="29"/>
        <v>126</v>
      </c>
      <c r="Q892" s="15" t="str">
        <f>VLOOKUP(B892,辅助信息!E:M,9,FALSE)</f>
        <v>ZTWM-CDGS-XS-2024-0248-五冶钢构-南充市医学院项目</v>
      </c>
      <c r="R892" s="15"/>
    </row>
    <row r="893" hidden="1" spans="2:18">
      <c r="B893" s="29" t="s">
        <v>117</v>
      </c>
      <c r="C893" s="57">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3"/>
      <c r="M893" s="78">
        <v>45727</v>
      </c>
      <c r="O893" s="49">
        <f ca="1" t="shared" si="28"/>
        <v>0</v>
      </c>
      <c r="P893" s="49">
        <f ca="1" t="shared" si="29"/>
        <v>126</v>
      </c>
      <c r="Q893" s="15" t="str">
        <f>VLOOKUP(B893,辅助信息!E:M,9,FALSE)</f>
        <v>ZTWM-CDGS-XS-2024-0248-五冶钢构-南充市医学院项目</v>
      </c>
      <c r="R893" s="15"/>
    </row>
    <row r="894" hidden="1" spans="2:18">
      <c r="B894" s="29" t="s">
        <v>72</v>
      </c>
      <c r="C894" s="57">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4" t="str">
        <f>VLOOKUP(B895,辅助信息!E:J,6,FALSE)</f>
        <v>送货单：送货单位：南充思临新材料科技有限公司,收货单位：五冶集团川北(南充)建设有限公司,项目名称：南充医学科学产业园,送货车型13米,装货前联系收货人核实到场规格</v>
      </c>
      <c r="M894" s="78">
        <v>45727</v>
      </c>
      <c r="O894" s="49">
        <f ca="1" t="shared" si="28"/>
        <v>0</v>
      </c>
      <c r="P894" s="49">
        <f ca="1" t="shared" si="29"/>
        <v>126</v>
      </c>
      <c r="Q894" s="15" t="str">
        <f>VLOOKUP(B894,辅助信息!E:M,9,FALSE)</f>
        <v>ZTWM-CDGS-XS-2024-0248-五冶钢构-南充市医学院项目</v>
      </c>
      <c r="R894" s="15"/>
    </row>
    <row r="895" hidden="1" spans="2:18">
      <c r="B895" s="29" t="s">
        <v>72</v>
      </c>
      <c r="C895" s="57">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5"/>
      <c r="M895" s="78">
        <v>45727</v>
      </c>
      <c r="O895" s="49">
        <f ca="1" t="shared" si="28"/>
        <v>0</v>
      </c>
      <c r="P895" s="49">
        <f ca="1" t="shared" si="29"/>
        <v>126</v>
      </c>
      <c r="Q895" s="15" t="str">
        <f>VLOOKUP(B895,辅助信息!E:M,9,FALSE)</f>
        <v>ZTWM-CDGS-XS-2024-0248-五冶钢构-南充市医学院项目</v>
      </c>
      <c r="R895" s="15"/>
    </row>
    <row r="896" hidden="1" spans="2:18">
      <c r="B896" s="29" t="s">
        <v>72</v>
      </c>
      <c r="C896" s="57">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5"/>
      <c r="M896" s="78">
        <v>45727</v>
      </c>
      <c r="O896" s="49">
        <f ca="1" t="shared" si="28"/>
        <v>0</v>
      </c>
      <c r="P896" s="49">
        <f ca="1" t="shared" si="29"/>
        <v>126</v>
      </c>
      <c r="Q896" s="15" t="str">
        <f>VLOOKUP(B896,辅助信息!E:M,9,FALSE)</f>
        <v>ZTWM-CDGS-XS-2024-0248-五冶钢构-南充市医学院项目</v>
      </c>
      <c r="R896" s="15"/>
    </row>
    <row r="897" hidden="1" spans="2:18">
      <c r="B897" s="29" t="s">
        <v>72</v>
      </c>
      <c r="C897" s="57">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5"/>
      <c r="M897" s="78">
        <v>45727</v>
      </c>
      <c r="O897" s="49">
        <f ca="1" t="shared" si="28"/>
        <v>0</v>
      </c>
      <c r="P897" s="49">
        <f ca="1" t="shared" si="29"/>
        <v>126</v>
      </c>
      <c r="Q897" s="15" t="str">
        <f>VLOOKUP(B897,辅助信息!E:M,9,FALSE)</f>
        <v>ZTWM-CDGS-XS-2024-0248-五冶钢构-南充市医学院项目</v>
      </c>
      <c r="R897" s="15"/>
    </row>
    <row r="898" hidden="1" spans="2:18">
      <c r="B898" s="29" t="s">
        <v>72</v>
      </c>
      <c r="C898" s="57">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5"/>
      <c r="M898" s="78">
        <v>45727</v>
      </c>
      <c r="O898" s="49">
        <f ca="1" t="shared" si="28"/>
        <v>0</v>
      </c>
      <c r="P898" s="49">
        <f ca="1" t="shared" si="29"/>
        <v>126</v>
      </c>
      <c r="Q898" s="15" t="str">
        <f>VLOOKUP(B898,辅助信息!E:M,9,FALSE)</f>
        <v>ZTWM-CDGS-XS-2024-0248-五冶钢构-南充市医学院项目</v>
      </c>
      <c r="R898" s="15"/>
    </row>
    <row r="899" hidden="1" spans="2:18">
      <c r="B899" s="29" t="s">
        <v>72</v>
      </c>
      <c r="C899" s="57">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5"/>
      <c r="M899" s="78">
        <v>45727</v>
      </c>
      <c r="O899" s="49">
        <f ca="1" t="shared" si="28"/>
        <v>0</v>
      </c>
      <c r="P899" s="49">
        <f ca="1" t="shared" si="29"/>
        <v>126</v>
      </c>
      <c r="Q899" s="15" t="str">
        <f>VLOOKUP(B899,辅助信息!E:M,9,FALSE)</f>
        <v>ZTWM-CDGS-XS-2024-0248-五冶钢构-南充市医学院项目</v>
      </c>
      <c r="R899" s="15"/>
    </row>
    <row r="900" hidden="1" spans="2:18">
      <c r="B900" s="29" t="s">
        <v>72</v>
      </c>
      <c r="C900" s="57">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3"/>
      <c r="M900" s="78">
        <v>45727</v>
      </c>
      <c r="O900" s="49">
        <f ca="1" t="shared" si="28"/>
        <v>0</v>
      </c>
      <c r="P900" s="49">
        <f ca="1" t="shared" si="29"/>
        <v>126</v>
      </c>
      <c r="Q900" s="15" t="str">
        <f>VLOOKUP(B900,辅助信息!E:M,9,FALSE)</f>
        <v>ZTWM-CDGS-XS-2024-0248-五冶钢构-南充市医学院项目</v>
      </c>
      <c r="R900" s="15"/>
    </row>
    <row r="901" hidden="1" spans="2:18">
      <c r="B901" s="29" t="s">
        <v>56</v>
      </c>
      <c r="C901" s="57">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4" t="str">
        <f>VLOOKUP(B902,辅助信息!E:J,6,FALSE)</f>
        <v>控制炉批号！多了现场不收！,优先安排达钢,提前联系到场规格及数量</v>
      </c>
      <c r="M901" s="78">
        <v>45728</v>
      </c>
      <c r="O901" s="49">
        <f ca="1" t="shared" si="28"/>
        <v>0</v>
      </c>
      <c r="P901" s="49">
        <f ca="1" t="shared" si="29"/>
        <v>125</v>
      </c>
      <c r="Q901" s="15" t="str">
        <f>VLOOKUP(B901,辅助信息!E:M,9,FALSE)</f>
        <v>ZTWM-CDGS-XS-2024-0134-商投建工达州中医药科技成果示范园项目</v>
      </c>
      <c r="R901" s="15"/>
    </row>
    <row r="902" hidden="1" spans="2:18">
      <c r="B902" s="29" t="s">
        <v>56</v>
      </c>
      <c r="C902" s="57">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5"/>
      <c r="M902" s="78">
        <v>45728</v>
      </c>
      <c r="O902" s="49">
        <f ca="1" t="shared" si="28"/>
        <v>0</v>
      </c>
      <c r="P902" s="49">
        <f ca="1" t="shared" si="29"/>
        <v>125</v>
      </c>
      <c r="Q902" s="15" t="str">
        <f>VLOOKUP(B902,辅助信息!E:M,9,FALSE)</f>
        <v>ZTWM-CDGS-XS-2024-0134-商投建工达州中医药科技成果示范园项目</v>
      </c>
      <c r="R902" s="15"/>
    </row>
    <row r="903" hidden="1" spans="2:18">
      <c r="B903" s="29" t="s">
        <v>56</v>
      </c>
      <c r="C903" s="57">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5"/>
      <c r="M903" s="78">
        <v>45728</v>
      </c>
      <c r="O903" s="49">
        <f ca="1" t="shared" si="28"/>
        <v>0</v>
      </c>
      <c r="P903" s="49">
        <f ca="1" t="shared" si="29"/>
        <v>125</v>
      </c>
      <c r="Q903" s="15" t="str">
        <f>VLOOKUP(B903,辅助信息!E:M,9,FALSE)</f>
        <v>ZTWM-CDGS-XS-2024-0134-商投建工达州中医药科技成果示范园项目</v>
      </c>
      <c r="R903" s="15"/>
    </row>
    <row r="904" hidden="1" spans="2:18">
      <c r="B904" s="29" t="s">
        <v>56</v>
      </c>
      <c r="C904" s="57">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3"/>
      <c r="M904" s="78">
        <v>45728</v>
      </c>
      <c r="O904" s="49">
        <f ca="1" t="shared" si="28"/>
        <v>0</v>
      </c>
      <c r="P904" s="49">
        <f ca="1" t="shared" si="29"/>
        <v>125</v>
      </c>
      <c r="Q904" s="15" t="str">
        <f>VLOOKUP(B904,辅助信息!E:M,9,FALSE)</f>
        <v>ZTWM-CDGS-XS-2024-0134-商投建工达州中医药科技成果示范园项目</v>
      </c>
      <c r="R904" s="15"/>
    </row>
    <row r="905" hidden="1" spans="2:18">
      <c r="B905" s="29" t="s">
        <v>75</v>
      </c>
      <c r="C905" s="57">
        <v>45726</v>
      </c>
      <c r="D905" s="29" t="str">
        <f>VLOOKUP(B905,辅助信息!E:K,7,FALSE)</f>
        <v>JWDDCD2024102400111</v>
      </c>
      <c r="E905" s="29" t="str">
        <f>VLOOKUP(F905,辅助信息!A:B,2,FALSE)</f>
        <v>螺纹钢</v>
      </c>
      <c r="F905" s="29" t="s">
        <v>27</v>
      </c>
      <c r="G905" s="25">
        <v>6</v>
      </c>
      <c r="H905" s="25" t="str">
        <f>_xlfn._xlws.FILTER('[1]2025年已发货'!$E:$E,'[1]2025年已发货'!$F:$F&amp;'[1]2025年已发货'!$C:$C&amp;'[1]2025年已发货'!$G:$G&amp;'[1]2025年已发货'!$H:$H=C905&amp;F905&amp;I905&amp;J905,"未发货")</f>
        <v>未发货</v>
      </c>
      <c r="I905" s="29" t="str">
        <f>VLOOKUP(B905,辅助信息!E:I,3,FALSE)</f>
        <v>（五冶达州国道542项目-一工区桥梁一工段）四川省达州市四川省达州市达川区石桥镇武寨村</v>
      </c>
      <c r="J905" s="29" t="str">
        <f>VLOOKUP(B905,辅助信息!E:I,4,FALSE)</f>
        <v>杨勇</v>
      </c>
      <c r="K905" s="29">
        <f>VLOOKUP(J905,辅助信息!H:I,2,FALSE)</f>
        <v>18398563998</v>
      </c>
      <c r="L905" s="64" t="str">
        <f>VLOOKUP(B905,辅助信息!E:J,6,FALSE)</f>
        <v>五冶建设送货单,送货车型13米,装货前联系收货人核实到场规格,没提前告知进场规格现场不给予接收</v>
      </c>
      <c r="M905" s="78">
        <v>45731</v>
      </c>
      <c r="O905" s="49">
        <f ca="1" t="shared" si="28"/>
        <v>0</v>
      </c>
      <c r="P905" s="49">
        <f ca="1" t="shared" si="29"/>
        <v>122</v>
      </c>
      <c r="Q905" s="15" t="str">
        <f>VLOOKUP(B905,辅助信息!E:M,9,FALSE)</f>
        <v>ZTWM-CDGS-XS-2024-0181-五冶天府-国道542项目（二批次）</v>
      </c>
      <c r="R905" s="15"/>
    </row>
    <row r="906" hidden="1" spans="2:18">
      <c r="B906" s="29" t="s">
        <v>75</v>
      </c>
      <c r="C906" s="57">
        <v>45728</v>
      </c>
      <c r="D906" s="29" t="str">
        <f>VLOOKUP(B906,辅助信息!E:K,7,FALSE)</f>
        <v>JWDDCD2024102400111</v>
      </c>
      <c r="E906" s="29" t="str">
        <f>VLOOKUP(F906,辅助信息!A:B,2,FALSE)</f>
        <v>螺纹钢</v>
      </c>
      <c r="F906" s="29" t="s">
        <v>19</v>
      </c>
      <c r="G906" s="25">
        <v>15</v>
      </c>
      <c r="H906" s="74">
        <f>_xlfn._xlws.FILTER('[1]2025年已发货'!$E:$E,'[1]2025年已发货'!$F:$F&amp;'[1]2025年已发货'!$C:$C&amp;'[1]2025年已发货'!$G:$G&amp;'[1]2025年已发货'!$H:$H=C906&amp;F906&amp;I906&amp;J906,"未发货")</f>
        <v>15</v>
      </c>
      <c r="I906" s="29" t="str">
        <f>VLOOKUP(B906,辅助信息!E:I,3,FALSE)</f>
        <v>（五冶达州国道542项目-一工区桥梁一工段）四川省达州市四川省达州市达川区石桥镇武寨村</v>
      </c>
      <c r="J906" s="29" t="str">
        <f>VLOOKUP(B906,辅助信息!E:I,4,FALSE)</f>
        <v>杨勇</v>
      </c>
      <c r="K906" s="29">
        <f>VLOOKUP(J906,辅助信息!H:I,2,FALSE)</f>
        <v>18398563998</v>
      </c>
      <c r="L906" s="65"/>
      <c r="M906" s="78">
        <v>45731</v>
      </c>
      <c r="O906" s="49">
        <f ca="1" t="shared" si="28"/>
        <v>0</v>
      </c>
      <c r="P906" s="49">
        <f ca="1" t="shared" si="29"/>
        <v>122</v>
      </c>
      <c r="Q906" s="15" t="str">
        <f>VLOOKUP(B906,辅助信息!E:M,9,FALSE)</f>
        <v>ZTWM-CDGS-XS-2024-0181-五冶天府-国道542项目（二批次）</v>
      </c>
      <c r="R906" s="15"/>
    </row>
    <row r="907" hidden="1" spans="2:18">
      <c r="B907" s="29" t="s">
        <v>75</v>
      </c>
      <c r="C907" s="57">
        <v>45728</v>
      </c>
      <c r="D907" s="29" t="str">
        <f>VLOOKUP(B907,辅助信息!E:K,7,FALSE)</f>
        <v>JWDDCD2024102400111</v>
      </c>
      <c r="E907" s="29" t="str">
        <f>VLOOKUP(F907,辅助信息!A:B,2,FALSE)</f>
        <v>螺纹钢</v>
      </c>
      <c r="F907" s="29" t="s">
        <v>65</v>
      </c>
      <c r="G907" s="25">
        <v>60</v>
      </c>
      <c r="H907" s="74">
        <f>_xlfn._xlws.FILTER('[1]2025年已发货'!$E:$E,'[1]2025年已发货'!$F:$F&amp;'[1]2025年已发货'!$C:$C&amp;'[1]2025年已发货'!$G:$G&amp;'[1]2025年已发货'!$H:$H=C907&amp;F907&amp;I907&amp;J907,"未发货")</f>
        <v>55</v>
      </c>
      <c r="I907" s="29" t="str">
        <f>VLOOKUP(B907,辅助信息!E:I,3,FALSE)</f>
        <v>（五冶达州国道542项目-一工区桥梁一工段）四川省达州市四川省达州市达川区石桥镇武寨村</v>
      </c>
      <c r="J907" s="29" t="str">
        <f>VLOOKUP(B907,辅助信息!E:I,4,FALSE)</f>
        <v>杨勇</v>
      </c>
      <c r="K907" s="29">
        <f>VLOOKUP(J907,辅助信息!H:I,2,FALSE)</f>
        <v>18398563998</v>
      </c>
      <c r="L907" s="63"/>
      <c r="M907" s="78">
        <v>45731</v>
      </c>
      <c r="O907" s="49">
        <f ca="1" t="shared" si="28"/>
        <v>0</v>
      </c>
      <c r="P907" s="49">
        <f ca="1" t="shared" si="29"/>
        <v>122</v>
      </c>
      <c r="Q907" s="15" t="str">
        <f>VLOOKUP(B907,辅助信息!E:M,9,FALSE)</f>
        <v>ZTWM-CDGS-XS-2024-0181-五冶天府-国道542项目（二批次）</v>
      </c>
      <c r="R907" s="15"/>
    </row>
    <row r="908" hidden="1" spans="2:18">
      <c r="B908" s="29" t="s">
        <v>87</v>
      </c>
      <c r="C908" s="57">
        <v>45727</v>
      </c>
      <c r="D908" s="29" t="str">
        <f>VLOOKUP(B908,辅助信息!E:K,7,FALSE)</f>
        <v>JWDDCD2024102400111</v>
      </c>
      <c r="E908" s="29" t="str">
        <f>VLOOKUP(F908,辅助信息!A:B,2,FALSE)</f>
        <v>螺纹钢</v>
      </c>
      <c r="F908" s="29" t="s">
        <v>27</v>
      </c>
      <c r="G908" s="25">
        <v>8</v>
      </c>
      <c r="H908" s="74">
        <f>_xlfn._xlws.FILTER('[1]2025年已发货'!$E:$E,'[1]2025年已发货'!$F:$F&amp;'[1]2025年已发货'!$C:$C&amp;'[1]2025年已发货'!$G:$G&amp;'[1]2025年已发货'!$H:$H=C908&amp;F908&amp;I908&amp;J908,"未发货")</f>
        <v>8</v>
      </c>
      <c r="I908" s="29" t="str">
        <f>VLOOKUP(B908,辅助信息!E:I,3,FALSE)</f>
        <v>（五冶达州国道542项目-一工区桥梁二工段）四川省达州市达川区达川区石梯镇石成村</v>
      </c>
      <c r="J908" s="29" t="str">
        <f>VLOOKUP(B908,辅助信息!E:I,4,FALSE)</f>
        <v>夏树彬</v>
      </c>
      <c r="K908" s="29">
        <f>VLOOKUP(J908,辅助信息!H:I,2,FALSE)</f>
        <v>13518183653</v>
      </c>
      <c r="L908" s="64" t="str">
        <f>VLOOKUP(B908,辅助信息!E:J,6,FALSE)</f>
        <v>五冶建设送货单,送货车型9.6米,装货前联系收货人核实到场规格,没提前告知进场规格现场不给予接收</v>
      </c>
      <c r="M908" s="78">
        <v>45728</v>
      </c>
      <c r="O908" s="49">
        <f ca="1" t="shared" si="28"/>
        <v>0</v>
      </c>
      <c r="P908" s="49">
        <f ca="1" t="shared" si="29"/>
        <v>125</v>
      </c>
      <c r="Q908" s="15" t="str">
        <f>VLOOKUP(B908,辅助信息!E:M,9,FALSE)</f>
        <v>ZTWM-CDGS-XS-2024-0181-五冶天府-国道542项目（二批次）</v>
      </c>
      <c r="R908" s="15"/>
    </row>
    <row r="909" hidden="1" spans="2:18">
      <c r="B909" s="29" t="s">
        <v>87</v>
      </c>
      <c r="C909" s="57">
        <v>45727</v>
      </c>
      <c r="D909" s="29" t="str">
        <f>VLOOKUP(B909,辅助信息!E:K,7,FALSE)</f>
        <v>JWDDCD2024102400111</v>
      </c>
      <c r="E909" s="29" t="str">
        <f>VLOOKUP(F909,辅助信息!A:B,2,FALSE)</f>
        <v>螺纹钢</v>
      </c>
      <c r="F909" s="29" t="s">
        <v>19</v>
      </c>
      <c r="G909" s="25">
        <v>8</v>
      </c>
      <c r="H909" s="74">
        <f>_xlfn._xlws.FILTER('[1]2025年已发货'!$E:$E,'[1]2025年已发货'!$F:$F&amp;'[1]2025年已发货'!$C:$C&amp;'[1]2025年已发货'!$G:$G&amp;'[1]2025年已发货'!$H:$H=C909&amp;F909&amp;I909&amp;J909,"未发货")</f>
        <v>8</v>
      </c>
      <c r="I909" s="29" t="str">
        <f>VLOOKUP(B909,辅助信息!E:I,3,FALSE)</f>
        <v>（五冶达州国道542项目-一工区桥梁二工段）四川省达州市达川区达川区石梯镇石成村</v>
      </c>
      <c r="J909" s="29" t="str">
        <f>VLOOKUP(B909,辅助信息!E:I,4,FALSE)</f>
        <v>夏树彬</v>
      </c>
      <c r="K909" s="29">
        <f>VLOOKUP(J909,辅助信息!H:I,2,FALSE)</f>
        <v>13518183653</v>
      </c>
      <c r="L909" s="65"/>
      <c r="M909" s="78">
        <v>45728</v>
      </c>
      <c r="O909" s="49">
        <f ca="1" t="shared" si="28"/>
        <v>0</v>
      </c>
      <c r="P909" s="49">
        <f ca="1" t="shared" si="29"/>
        <v>125</v>
      </c>
      <c r="Q909" s="15" t="str">
        <f>VLOOKUP(B909,辅助信息!E:M,9,FALSE)</f>
        <v>ZTWM-CDGS-XS-2024-0181-五冶天府-国道542项目（二批次）</v>
      </c>
      <c r="R909" s="15"/>
    </row>
    <row r="910" hidden="1" spans="2:18">
      <c r="B910" s="29" t="s">
        <v>87</v>
      </c>
      <c r="C910" s="57">
        <v>45727</v>
      </c>
      <c r="D910" s="29" t="str">
        <f>VLOOKUP(B910,辅助信息!E:K,7,FALSE)</f>
        <v>JWDDCD2024102400111</v>
      </c>
      <c r="E910" s="29" t="str">
        <f>VLOOKUP(F910,辅助信息!A:B,2,FALSE)</f>
        <v>螺纹钢</v>
      </c>
      <c r="F910" s="29" t="s">
        <v>65</v>
      </c>
      <c r="G910" s="25">
        <v>19</v>
      </c>
      <c r="H910" s="74">
        <f>_xlfn._xlws.FILTER('[1]2025年已发货'!$E:$E,'[1]2025年已发货'!$F:$F&amp;'[1]2025年已发货'!$C:$C&amp;'[1]2025年已发货'!$G:$G&amp;'[1]2025年已发货'!$H:$H=C910&amp;F910&amp;I910&amp;J910,"未发货")</f>
        <v>19</v>
      </c>
      <c r="I910" s="29" t="str">
        <f>VLOOKUP(B910,辅助信息!E:I,3,FALSE)</f>
        <v>（五冶达州国道542项目-一工区桥梁二工段）四川省达州市达川区达川区石梯镇石成村</v>
      </c>
      <c r="J910" s="29" t="str">
        <f>VLOOKUP(B910,辅助信息!E:I,4,FALSE)</f>
        <v>夏树彬</v>
      </c>
      <c r="K910" s="29">
        <f>VLOOKUP(J910,辅助信息!H:I,2,FALSE)</f>
        <v>13518183653</v>
      </c>
      <c r="L910" s="63"/>
      <c r="M910" s="78">
        <v>45728</v>
      </c>
      <c r="O910" s="49">
        <f ca="1" t="shared" si="28"/>
        <v>0</v>
      </c>
      <c r="P910" s="49">
        <f ca="1" t="shared" si="29"/>
        <v>125</v>
      </c>
      <c r="Q910" s="15" t="str">
        <f>VLOOKUP(B910,辅助信息!E:M,9,FALSE)</f>
        <v>ZTWM-CDGS-XS-2024-0181-五冶天府-国道542项目（二批次）</v>
      </c>
      <c r="R910" s="15"/>
    </row>
    <row r="911" hidden="1" spans="2:18">
      <c r="B911" s="29" t="s">
        <v>74</v>
      </c>
      <c r="C911" s="57">
        <v>45727</v>
      </c>
      <c r="D911" s="29" t="str">
        <f>VLOOKUP(B911,辅助信息!E:K,7,FALSE)</f>
        <v>JWDDCD2024102400111</v>
      </c>
      <c r="E911" s="29" t="str">
        <f>VLOOKUP(F911,辅助信息!A:B,2,FALSE)</f>
        <v>螺纹钢</v>
      </c>
      <c r="F911" s="29" t="s">
        <v>27</v>
      </c>
      <c r="G911" s="25">
        <v>3</v>
      </c>
      <c r="H911" s="25">
        <f>_xlfn._xlws.FILTER('[1]2025年已发货'!$E:$E,'[1]2025年已发货'!$F:$F&amp;'[1]2025年已发货'!$C:$C&amp;'[1]2025年已发货'!$G:$G&amp;'[1]2025年已发货'!$H:$H=C911&amp;F911&amp;I911&amp;J911,"未发货")</f>
        <v>3</v>
      </c>
      <c r="I911" s="29" t="str">
        <f>VLOOKUP(B911,辅助信息!E:I,3,FALSE)</f>
        <v>（五冶达州国道542项目-桥梁4标）四川省达州市达川区大堰镇双井村</v>
      </c>
      <c r="J911" s="29" t="str">
        <f>VLOOKUP(B911,辅助信息!E:I,4,FALSE)</f>
        <v>吴志强</v>
      </c>
      <c r="K911" s="29">
        <f>VLOOKUP(J911,辅助信息!H:I,2,FALSE)</f>
        <v>18820030907</v>
      </c>
      <c r="L911" s="64" t="str">
        <f>VLOOKUP(B912,辅助信息!E:J,6,FALSE)</f>
        <v>五冶建设送货单,送货车型13米,装货前联系收货人核实到场规格,没提前告知进场规格现场不给予接收</v>
      </c>
      <c r="M911" s="78">
        <v>45728</v>
      </c>
      <c r="O911" s="49">
        <f ca="1" t="shared" si="28"/>
        <v>0</v>
      </c>
      <c r="P911" s="49">
        <f ca="1" t="shared" si="29"/>
        <v>125</v>
      </c>
      <c r="Q911" s="15" t="str">
        <f>VLOOKUP(B911,辅助信息!E:M,9,FALSE)</f>
        <v>ZTWM-CDGS-XS-2024-0181-五冶天府-国道542项目（二批次）</v>
      </c>
      <c r="R911" s="15"/>
    </row>
    <row r="912" hidden="1" spans="2:18">
      <c r="B912" s="29" t="s">
        <v>74</v>
      </c>
      <c r="C912" s="57">
        <v>45727</v>
      </c>
      <c r="D912" s="29" t="str">
        <f>VLOOKUP(B912,辅助信息!E:K,7,FALSE)</f>
        <v>JWDDCD2024102400111</v>
      </c>
      <c r="E912" s="29" t="str">
        <f>VLOOKUP(F912,辅助信息!A:B,2,FALSE)</f>
        <v>螺纹钢</v>
      </c>
      <c r="F912" s="29" t="s">
        <v>19</v>
      </c>
      <c r="G912" s="25">
        <v>3</v>
      </c>
      <c r="H912" s="25">
        <f>_xlfn._xlws.FILTER('[1]2025年已发货'!$E:$E,'[1]2025年已发货'!$F:$F&amp;'[1]2025年已发货'!$C:$C&amp;'[1]2025年已发货'!$G:$G&amp;'[1]2025年已发货'!$H:$H=C912&amp;F912&amp;I912&amp;J912,"未发货")</f>
        <v>3</v>
      </c>
      <c r="I912" s="29" t="str">
        <f>VLOOKUP(B912,辅助信息!E:I,3,FALSE)</f>
        <v>（五冶达州国道542项目-桥梁4标）四川省达州市达川区大堰镇双井村</v>
      </c>
      <c r="J912" s="29" t="str">
        <f>VLOOKUP(B912,辅助信息!E:I,4,FALSE)</f>
        <v>吴志强</v>
      </c>
      <c r="K912" s="29">
        <f>VLOOKUP(J912,辅助信息!H:I,2,FALSE)</f>
        <v>18820030907</v>
      </c>
      <c r="L912" s="65"/>
      <c r="M912" s="78">
        <v>45728</v>
      </c>
      <c r="O912" s="49">
        <f ca="1" t="shared" si="28"/>
        <v>0</v>
      </c>
      <c r="P912" s="49">
        <f ca="1" t="shared" si="29"/>
        <v>125</v>
      </c>
      <c r="Q912" s="15" t="str">
        <f>VLOOKUP(B912,辅助信息!E:M,9,FALSE)</f>
        <v>ZTWM-CDGS-XS-2024-0181-五冶天府-国道542项目（二批次）</v>
      </c>
      <c r="R912" s="15"/>
    </row>
    <row r="913" hidden="1" spans="2:18">
      <c r="B913" s="29" t="s">
        <v>74</v>
      </c>
      <c r="C913" s="57">
        <v>45727</v>
      </c>
      <c r="D913" s="29" t="str">
        <f>VLOOKUP(B913,辅助信息!E:K,7,FALSE)</f>
        <v>JWDDCD2024102400111</v>
      </c>
      <c r="E913" s="29" t="str">
        <f>VLOOKUP(F913,辅助信息!A:B,2,FALSE)</f>
        <v>螺纹钢</v>
      </c>
      <c r="F913" s="29" t="s">
        <v>32</v>
      </c>
      <c r="G913" s="25">
        <v>6</v>
      </c>
      <c r="H913" s="25">
        <f>_xlfn._xlws.FILTER('[1]2025年已发货'!$E:$E,'[1]2025年已发货'!$F:$F&amp;'[1]2025年已发货'!$C:$C&amp;'[1]2025年已发货'!$G:$G&amp;'[1]2025年已发货'!$H:$H=C913&amp;F913&amp;I913&amp;J913,"未发货")</f>
        <v>6</v>
      </c>
      <c r="I913" s="29" t="str">
        <f>VLOOKUP(B913,辅助信息!E:I,3,FALSE)</f>
        <v>（五冶达州国道542项目-桥梁4标）四川省达州市达川区大堰镇双井村</v>
      </c>
      <c r="J913" s="29" t="str">
        <f>VLOOKUP(B913,辅助信息!E:I,4,FALSE)</f>
        <v>吴志强</v>
      </c>
      <c r="K913" s="29">
        <f>VLOOKUP(J913,辅助信息!H:I,2,FALSE)</f>
        <v>18820030907</v>
      </c>
      <c r="L913" s="65"/>
      <c r="M913" s="78">
        <v>45728</v>
      </c>
      <c r="O913" s="49">
        <f ca="1" t="shared" si="28"/>
        <v>0</v>
      </c>
      <c r="P913" s="49">
        <f ca="1" t="shared" si="29"/>
        <v>125</v>
      </c>
      <c r="Q913" s="15" t="str">
        <f>VLOOKUP(B913,辅助信息!E:M,9,FALSE)</f>
        <v>ZTWM-CDGS-XS-2024-0181-五冶天府-国道542项目（二批次）</v>
      </c>
      <c r="R913" s="15"/>
    </row>
    <row r="914" hidden="1" spans="2:18">
      <c r="B914" s="29" t="s">
        <v>74</v>
      </c>
      <c r="C914" s="57">
        <v>45727</v>
      </c>
      <c r="D914" s="29" t="str">
        <f>VLOOKUP(B914,辅助信息!E:K,7,FALSE)</f>
        <v>JWDDCD2024102400111</v>
      </c>
      <c r="E914" s="29" t="str">
        <f>VLOOKUP(F914,辅助信息!A:B,2,FALSE)</f>
        <v>螺纹钢</v>
      </c>
      <c r="F914" s="29" t="s">
        <v>33</v>
      </c>
      <c r="G914" s="25">
        <v>9</v>
      </c>
      <c r="H914" s="25">
        <f>_xlfn._xlws.FILTER('[1]2025年已发货'!$E:$E,'[1]2025年已发货'!$F:$F&amp;'[1]2025年已发货'!$C:$C&amp;'[1]2025年已发货'!$G:$G&amp;'[1]2025年已发货'!$H:$H=C914&amp;F914&amp;I914&amp;J914,"未发货")</f>
        <v>9</v>
      </c>
      <c r="I914" s="29" t="str">
        <f>VLOOKUP(B914,辅助信息!E:I,3,FALSE)</f>
        <v>（五冶达州国道542项目-桥梁4标）四川省达州市达川区大堰镇双井村</v>
      </c>
      <c r="J914" s="29" t="str">
        <f>VLOOKUP(B914,辅助信息!E:I,4,FALSE)</f>
        <v>吴志强</v>
      </c>
      <c r="K914" s="29">
        <f>VLOOKUP(J914,辅助信息!H:I,2,FALSE)</f>
        <v>18820030907</v>
      </c>
      <c r="L914" s="65"/>
      <c r="M914" s="78">
        <v>45728</v>
      </c>
      <c r="O914" s="49">
        <f ca="1" t="shared" si="28"/>
        <v>0</v>
      </c>
      <c r="P914" s="49">
        <f ca="1" t="shared" si="29"/>
        <v>125</v>
      </c>
      <c r="Q914" s="15" t="str">
        <f>VLOOKUP(B914,辅助信息!E:M,9,FALSE)</f>
        <v>ZTWM-CDGS-XS-2024-0181-五冶天府-国道542项目（二批次）</v>
      </c>
      <c r="R914" s="15"/>
    </row>
    <row r="915" hidden="1" spans="2:18">
      <c r="B915" s="29" t="s">
        <v>74</v>
      </c>
      <c r="C915" s="57">
        <v>45727</v>
      </c>
      <c r="D915" s="29" t="str">
        <f>VLOOKUP(B915,辅助信息!E:K,7,FALSE)</f>
        <v>JWDDCD2024102400111</v>
      </c>
      <c r="E915" s="29" t="str">
        <f>VLOOKUP(F915,辅助信息!A:B,2,FALSE)</f>
        <v>螺纹钢</v>
      </c>
      <c r="F915" s="29" t="s">
        <v>18</v>
      </c>
      <c r="G915" s="25">
        <v>3</v>
      </c>
      <c r="H915" s="25">
        <f>_xlfn._xlws.FILTER('[1]2025年已发货'!$E:$E,'[1]2025年已发货'!$F:$F&amp;'[1]2025年已发货'!$C:$C&amp;'[1]2025年已发货'!$G:$G&amp;'[1]2025年已发货'!$H:$H=C915&amp;F915&amp;I915&amp;J915,"未发货")</f>
        <v>3</v>
      </c>
      <c r="I915" s="29" t="str">
        <f>VLOOKUP(B915,辅助信息!E:I,3,FALSE)</f>
        <v>（五冶达州国道542项目-桥梁4标）四川省达州市达川区大堰镇双井村</v>
      </c>
      <c r="J915" s="29" t="str">
        <f>VLOOKUP(B915,辅助信息!E:I,4,FALSE)</f>
        <v>吴志强</v>
      </c>
      <c r="K915" s="29">
        <f>VLOOKUP(J915,辅助信息!H:I,2,FALSE)</f>
        <v>18820030907</v>
      </c>
      <c r="L915" s="65"/>
      <c r="M915" s="78">
        <v>45728</v>
      </c>
      <c r="O915" s="49">
        <f ca="1" t="shared" si="28"/>
        <v>0</v>
      </c>
      <c r="P915" s="49">
        <f ca="1" t="shared" si="29"/>
        <v>125</v>
      </c>
      <c r="Q915" s="15" t="str">
        <f>VLOOKUP(B915,辅助信息!E:M,9,FALSE)</f>
        <v>ZTWM-CDGS-XS-2024-0181-五冶天府-国道542项目（二批次）</v>
      </c>
      <c r="R915" s="15"/>
    </row>
    <row r="916" hidden="1" spans="2:18">
      <c r="B916" s="29" t="s">
        <v>74</v>
      </c>
      <c r="C916" s="57">
        <v>45727</v>
      </c>
      <c r="D916" s="29" t="str">
        <f>VLOOKUP(B916,辅助信息!E:K,7,FALSE)</f>
        <v>JWDDCD2024102400111</v>
      </c>
      <c r="E916" s="29" t="str">
        <f>VLOOKUP(F916,辅助信息!A:B,2,FALSE)</f>
        <v>螺纹钢</v>
      </c>
      <c r="F916" s="29" t="s">
        <v>65</v>
      </c>
      <c r="G916" s="25">
        <v>21</v>
      </c>
      <c r="H916" s="25">
        <f>_xlfn._xlws.FILTER('[1]2025年已发货'!$E:$E,'[1]2025年已发货'!$F:$F&amp;'[1]2025年已发货'!$C:$C&amp;'[1]2025年已发货'!$G:$G&amp;'[1]2025年已发货'!$H:$H=C916&amp;F916&amp;I916&amp;J916,"未发货")</f>
        <v>10</v>
      </c>
      <c r="I916" s="29" t="str">
        <f>VLOOKUP(B916,辅助信息!E:I,3,FALSE)</f>
        <v>（五冶达州国道542项目-桥梁4标）四川省达州市达川区大堰镇双井村</v>
      </c>
      <c r="J916" s="29" t="str">
        <f>VLOOKUP(B916,辅助信息!E:I,4,FALSE)</f>
        <v>吴志强</v>
      </c>
      <c r="K916" s="29">
        <f>VLOOKUP(J916,辅助信息!H:I,2,FALSE)</f>
        <v>18820030907</v>
      </c>
      <c r="L916" s="63"/>
      <c r="M916" s="78">
        <v>45728</v>
      </c>
      <c r="O916" s="49">
        <f ca="1" t="shared" si="28"/>
        <v>0</v>
      </c>
      <c r="P916" s="49">
        <f ca="1" t="shared" si="29"/>
        <v>125</v>
      </c>
      <c r="Q916" s="15" t="str">
        <f>VLOOKUP(B916,辅助信息!E:M,9,FALSE)</f>
        <v>ZTWM-CDGS-XS-2024-0181-五冶天府-国道542项目（二批次）</v>
      </c>
      <c r="R916" s="15"/>
    </row>
    <row r="917" ht="45" hidden="1" customHeight="1" spans="2:18">
      <c r="B917" s="29" t="s">
        <v>63</v>
      </c>
      <c r="C917" s="57">
        <v>45727</v>
      </c>
      <c r="D917" s="29" t="str">
        <f>VLOOKUP(B917,辅助信息!E:K,7,FALSE)</f>
        <v>JWDDCD2024102400111</v>
      </c>
      <c r="E917" s="29" t="str">
        <f>VLOOKUP(F917,辅助信息!A:B,2,FALSE)</f>
        <v>螺纹钢</v>
      </c>
      <c r="F917" s="29" t="s">
        <v>18</v>
      </c>
      <c r="G917" s="25">
        <v>36</v>
      </c>
      <c r="H917" s="74">
        <f>_xlfn._xlws.FILTER('[1]2025年已发货'!$E:$E,'[1]2025年已发货'!$F:$F&amp;'[1]2025年已发货'!$C:$C&amp;'[1]2025年已发货'!$G:$G&amp;'[1]2025年已发货'!$H:$H=C917&amp;F917&amp;I917&amp;J917,"未发货")</f>
        <v>36</v>
      </c>
      <c r="I917" s="29" t="str">
        <f>VLOOKUP(B917,辅助信息!E:I,3,FALSE)</f>
        <v>（五冶达州国道542项目-三工区路基六工段）四川省达州市达川区赵固镇水文村</v>
      </c>
      <c r="J917" s="29" t="str">
        <f>VLOOKUP(B917,辅助信息!E:I,4,FALSE)</f>
        <v>谭鹏程</v>
      </c>
      <c r="K917" s="29">
        <f>VLOOKUP(J917,辅助信息!H:I,2,FALSE)</f>
        <v>18280895666</v>
      </c>
      <c r="L917" s="64" t="str">
        <f>VLOOKUP(B917,辅助信息!E:J,6,FALSE)</f>
        <v>五冶建设送货单,送货车型9.6米,装货前联系收货人核实到场规格,没提前告知进场规格现场不给予接收</v>
      </c>
      <c r="M917" s="78">
        <v>45728</v>
      </c>
      <c r="O917" s="49">
        <f ca="1" t="shared" si="28"/>
        <v>0</v>
      </c>
      <c r="P917" s="49">
        <f ca="1" t="shared" si="29"/>
        <v>125</v>
      </c>
      <c r="Q917" s="15" t="str">
        <f>VLOOKUP(B917,辅助信息!E:M,9,FALSE)</f>
        <v>ZTWM-CDGS-XS-2024-0181-五冶天府-国道542项目（二批次）</v>
      </c>
      <c r="R917" s="15"/>
    </row>
    <row r="918" hidden="1" spans="2:18">
      <c r="B918" s="29" t="s">
        <v>64</v>
      </c>
      <c r="C918" s="57">
        <v>45727</v>
      </c>
      <c r="D918" s="29" t="str">
        <f>VLOOKUP(B918,辅助信息!E:K,7,FALSE)</f>
        <v>JWDDCD2024102400111</v>
      </c>
      <c r="E918" s="29" t="str">
        <f>VLOOKUP(F918,辅助信息!A:B,2,FALSE)</f>
        <v>螺纹钢</v>
      </c>
      <c r="F918" s="29" t="s">
        <v>32</v>
      </c>
      <c r="G918" s="25">
        <v>6</v>
      </c>
      <c r="H918" s="74">
        <f>_xlfn._xlws.FILTER('[1]2025年已发货'!$E:$E,'[1]2025年已发货'!$F:$F&amp;'[1]2025年已发货'!$C:$C&amp;'[1]2025年已发货'!$G:$G&amp;'[1]2025年已发货'!$H:$H=C918&amp;F918&amp;I918&amp;J918,"未发货")</f>
        <v>6</v>
      </c>
      <c r="I918" s="29" t="str">
        <f>VLOOKUP(B918,辅助信息!E:I,3,FALSE)</f>
        <v>（五冶达州国道542项目-三工区桥梁3工段）四川省达州市达川区赵固镇水文村原村委会下300米</v>
      </c>
      <c r="J918" s="29" t="str">
        <f>VLOOKUP(B918,辅助信息!E:I,4,FALSE)</f>
        <v>李代茂</v>
      </c>
      <c r="K918" s="29">
        <f>VLOOKUP(J918,辅助信息!H:I,2,FALSE)</f>
        <v>18302833536</v>
      </c>
      <c r="L918" s="64" t="str">
        <f>VLOOKUP(B918,辅助信息!E:J,6,FALSE)</f>
        <v>五冶建设送货单,送货车型9.6米,装货前联系收货人核实到场规格,没提前告知进场规格现场不给予接收</v>
      </c>
      <c r="M918" s="78">
        <v>45728</v>
      </c>
      <c r="O918" s="49">
        <f ca="1" t="shared" si="28"/>
        <v>0</v>
      </c>
      <c r="P918" s="49">
        <f ca="1" t="shared" si="29"/>
        <v>125</v>
      </c>
      <c r="Q918" s="15" t="str">
        <f>VLOOKUP(B918,辅助信息!E:M,9,FALSE)</f>
        <v>ZTWM-CDGS-XS-2024-0181-五冶天府-国道542项目（二批次）</v>
      </c>
      <c r="R918" s="15"/>
    </row>
    <row r="919" hidden="1" spans="2:18">
      <c r="B919" s="29" t="s">
        <v>64</v>
      </c>
      <c r="C919" s="57">
        <v>45727</v>
      </c>
      <c r="D919" s="29" t="str">
        <f>VLOOKUP(B919,辅助信息!E:K,7,FALSE)</f>
        <v>JWDDCD2024102400111</v>
      </c>
      <c r="E919" s="29" t="str">
        <f>VLOOKUP(F919,辅助信息!A:B,2,FALSE)</f>
        <v>螺纹钢</v>
      </c>
      <c r="F919" s="29" t="s">
        <v>33</v>
      </c>
      <c r="G919" s="25">
        <v>6</v>
      </c>
      <c r="H919" s="74">
        <f>_xlfn._xlws.FILTER('[1]2025年已发货'!$E:$E,'[1]2025年已发货'!$F:$F&amp;'[1]2025年已发货'!$C:$C&amp;'[1]2025年已发货'!$G:$G&amp;'[1]2025年已发货'!$H:$H=C919&amp;F919&amp;I919&amp;J919,"未发货")</f>
        <v>6</v>
      </c>
      <c r="I919" s="29" t="str">
        <f>VLOOKUP(B919,辅助信息!E:I,3,FALSE)</f>
        <v>（五冶达州国道542项目-三工区桥梁3工段）四川省达州市达川区赵固镇水文村原村委会下300米</v>
      </c>
      <c r="J919" s="29" t="str">
        <f>VLOOKUP(B919,辅助信息!E:I,4,FALSE)</f>
        <v>李代茂</v>
      </c>
      <c r="K919" s="29">
        <f>VLOOKUP(J919,辅助信息!H:I,2,FALSE)</f>
        <v>18302833536</v>
      </c>
      <c r="L919" s="65"/>
      <c r="M919" s="78">
        <v>45728</v>
      </c>
      <c r="O919" s="49">
        <f ca="1" t="shared" si="28"/>
        <v>0</v>
      </c>
      <c r="P919" s="49">
        <f ca="1" t="shared" si="29"/>
        <v>125</v>
      </c>
      <c r="Q919" s="15" t="str">
        <f>VLOOKUP(B919,辅助信息!E:M,9,FALSE)</f>
        <v>ZTWM-CDGS-XS-2024-0181-五冶天府-国道542项目（二批次）</v>
      </c>
      <c r="R919" s="15"/>
    </row>
    <row r="920" hidden="1" spans="2:18">
      <c r="B920" s="29" t="s">
        <v>64</v>
      </c>
      <c r="C920" s="57">
        <v>45727</v>
      </c>
      <c r="D920" s="29" t="str">
        <f>VLOOKUP(B920,辅助信息!E:K,7,FALSE)</f>
        <v>JWDDCD2024102400111</v>
      </c>
      <c r="E920" s="29" t="str">
        <f>VLOOKUP(F920,辅助信息!A:B,2,FALSE)</f>
        <v>螺纹钢</v>
      </c>
      <c r="F920" s="29" t="s">
        <v>28</v>
      </c>
      <c r="G920" s="25">
        <v>9</v>
      </c>
      <c r="H920" s="74">
        <f>_xlfn._xlws.FILTER('[1]2025年已发货'!$E:$E,'[1]2025年已发货'!$F:$F&amp;'[1]2025年已发货'!$C:$C&amp;'[1]2025年已发货'!$G:$G&amp;'[1]2025年已发货'!$H:$H=C920&amp;F920&amp;I920&amp;J920,"未发货")</f>
        <v>9</v>
      </c>
      <c r="I920" s="29" t="str">
        <f>VLOOKUP(B920,辅助信息!E:I,3,FALSE)</f>
        <v>（五冶达州国道542项目-三工区桥梁3工段）四川省达州市达川区赵固镇水文村原村委会下300米</v>
      </c>
      <c r="J920" s="29" t="str">
        <f>VLOOKUP(B920,辅助信息!E:I,4,FALSE)</f>
        <v>李代茂</v>
      </c>
      <c r="K920" s="29">
        <f>VLOOKUP(J920,辅助信息!H:I,2,FALSE)</f>
        <v>18302833536</v>
      </c>
      <c r="L920" s="65"/>
      <c r="M920" s="78">
        <v>45728</v>
      </c>
      <c r="O920" s="49">
        <f ca="1" t="shared" si="28"/>
        <v>0</v>
      </c>
      <c r="P920" s="49">
        <f ca="1" t="shared" si="29"/>
        <v>125</v>
      </c>
      <c r="Q920" s="15" t="str">
        <f>VLOOKUP(B920,辅助信息!E:M,9,FALSE)</f>
        <v>ZTWM-CDGS-XS-2024-0181-五冶天府-国道542项目（二批次）</v>
      </c>
      <c r="R920" s="15"/>
    </row>
    <row r="921" hidden="1" spans="2:18">
      <c r="B921" s="29" t="s">
        <v>64</v>
      </c>
      <c r="C921" s="57">
        <v>45727</v>
      </c>
      <c r="D921" s="29" t="str">
        <f>VLOOKUP(B921,辅助信息!E:K,7,FALSE)</f>
        <v>JWDDCD2024102400111</v>
      </c>
      <c r="E921" s="29" t="str">
        <f>VLOOKUP(F921,辅助信息!A:B,2,FALSE)</f>
        <v>螺纹钢</v>
      </c>
      <c r="F921" s="29" t="s">
        <v>65</v>
      </c>
      <c r="G921" s="25">
        <f>42+12</f>
        <v>54</v>
      </c>
      <c r="H921" s="74">
        <f>_xlfn._xlws.FILTER('[1]2025年已发货'!$E:$E,'[1]2025年已发货'!$F:$F&amp;'[1]2025年已发货'!$C:$C&amp;'[1]2025年已发货'!$G:$G&amp;'[1]2025年已发货'!$H:$H=C921&amp;F921&amp;I921&amp;J921,"未发货")</f>
        <v>54</v>
      </c>
      <c r="I921" s="29" t="str">
        <f>VLOOKUP(B921,辅助信息!E:I,3,FALSE)</f>
        <v>（五冶达州国道542项目-三工区桥梁3工段）四川省达州市达川区赵固镇水文村原村委会下300米</v>
      </c>
      <c r="J921" s="29" t="str">
        <f>VLOOKUP(B921,辅助信息!E:I,4,FALSE)</f>
        <v>李代茂</v>
      </c>
      <c r="K921" s="29">
        <f>VLOOKUP(J921,辅助信息!H:I,2,FALSE)</f>
        <v>18302833536</v>
      </c>
      <c r="L921" s="65"/>
      <c r="M921" s="78">
        <v>45728</v>
      </c>
      <c r="O921" s="49">
        <f ca="1" t="shared" si="28"/>
        <v>0</v>
      </c>
      <c r="P921" s="49">
        <f ca="1" t="shared" si="29"/>
        <v>125</v>
      </c>
      <c r="Q921" s="15" t="str">
        <f>VLOOKUP(B921,辅助信息!E:M,9,FALSE)</f>
        <v>ZTWM-CDGS-XS-2024-0181-五冶天府-国道542项目（二批次）</v>
      </c>
      <c r="R921" s="15"/>
    </row>
    <row r="922" hidden="1" spans="2:18">
      <c r="B922" s="29" t="s">
        <v>64</v>
      </c>
      <c r="C922" s="57">
        <v>45727</v>
      </c>
      <c r="D922" s="29" t="str">
        <f>VLOOKUP(B922,辅助信息!E:K,7,FALSE)</f>
        <v>JWDDCD2024102400111</v>
      </c>
      <c r="E922" s="29" t="str">
        <f>VLOOKUP(F922,辅助信息!A:B,2,FALSE)</f>
        <v>螺纹钢</v>
      </c>
      <c r="F922" s="29" t="s">
        <v>52</v>
      </c>
      <c r="G922" s="25">
        <f>21+9</f>
        <v>30</v>
      </c>
      <c r="H922" s="74">
        <f>_xlfn._xlws.FILTER('[1]2025年已发货'!$E:$E,'[1]2025年已发货'!$F:$F&amp;'[1]2025年已发货'!$C:$C&amp;'[1]2025年已发货'!$G:$G&amp;'[1]2025年已发货'!$H:$H=C922&amp;F922&amp;I922&amp;J922,"未发货")</f>
        <v>30</v>
      </c>
      <c r="I922" s="29" t="str">
        <f>VLOOKUP(B922,辅助信息!E:I,3,FALSE)</f>
        <v>（五冶达州国道542项目-三工区桥梁3工段）四川省达州市达川区赵固镇水文村原村委会下300米</v>
      </c>
      <c r="J922" s="29" t="str">
        <f>VLOOKUP(B922,辅助信息!E:I,4,FALSE)</f>
        <v>李代茂</v>
      </c>
      <c r="K922" s="29">
        <f>VLOOKUP(J922,辅助信息!H:I,2,FALSE)</f>
        <v>18302833536</v>
      </c>
      <c r="L922" s="63"/>
      <c r="M922" s="78">
        <v>45728</v>
      </c>
      <c r="O922" s="49">
        <f ca="1" t="shared" si="28"/>
        <v>0</v>
      </c>
      <c r="P922" s="49">
        <f ca="1" t="shared" si="29"/>
        <v>125</v>
      </c>
      <c r="Q922" s="15" t="str">
        <f>VLOOKUP(B922,辅助信息!E:M,9,FALSE)</f>
        <v>ZTWM-CDGS-XS-2024-0181-五冶天府-国道542项目（二批次）</v>
      </c>
      <c r="R922" s="15"/>
    </row>
    <row r="923" hidden="1" spans="2:18">
      <c r="B923" s="29" t="s">
        <v>60</v>
      </c>
      <c r="C923" s="57">
        <v>45727</v>
      </c>
      <c r="D923" s="29" t="str">
        <f>VLOOKUP(B923,辅助信息!E:K,7,FALSE)</f>
        <v>JWDDCD2025051000019</v>
      </c>
      <c r="E923" s="29" t="str">
        <f>VLOOKUP(F923,辅助信息!A:B,2,FALSE)</f>
        <v>高线</v>
      </c>
      <c r="F923" s="29" t="s">
        <v>51</v>
      </c>
      <c r="G923" s="25">
        <v>9</v>
      </c>
      <c r="H923" s="74">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4" t="str">
        <f>VLOOKUP(B923,辅助信息!E:J,6,FALSE)</f>
        <v>送货单：送货单位：南充思临新材料科技有限公司,收货单位：五冶集团川北(南充)建设有限公司,项目名称：南充医学科学产业园,送货车型13米,装货前联系收货人核实到场规格</v>
      </c>
      <c r="M923" s="78">
        <v>45728</v>
      </c>
      <c r="O923" s="49">
        <f ca="1" t="shared" si="28"/>
        <v>0</v>
      </c>
      <c r="P923" s="49">
        <f ca="1" t="shared" si="29"/>
        <v>125</v>
      </c>
      <c r="Q923" s="15" t="str">
        <f>VLOOKUP(B923,辅助信息!E:M,9,FALSE)</f>
        <v>ZTWM-CDGS-XS-2024-0248-五冶钢构-南充市医学院项目</v>
      </c>
      <c r="R923" s="15"/>
    </row>
    <row r="924" hidden="1" spans="2:18">
      <c r="B924" s="29" t="s">
        <v>60</v>
      </c>
      <c r="C924" s="57">
        <v>45727</v>
      </c>
      <c r="D924" s="29" t="str">
        <f>VLOOKUP(B924,辅助信息!E:K,7,FALSE)</f>
        <v>JWDDCD2025051000019</v>
      </c>
      <c r="E924" s="29" t="str">
        <f>VLOOKUP(F924,辅助信息!A:B,2,FALSE)</f>
        <v>螺纹钢</v>
      </c>
      <c r="F924" s="29" t="s">
        <v>27</v>
      </c>
      <c r="G924" s="25">
        <v>16</v>
      </c>
      <c r="H924" s="74">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5"/>
      <c r="M924" s="78">
        <v>45728</v>
      </c>
      <c r="O924" s="49">
        <f ca="1" t="shared" si="28"/>
        <v>0</v>
      </c>
      <c r="P924" s="49">
        <f ca="1" t="shared" si="29"/>
        <v>125</v>
      </c>
      <c r="Q924" s="15" t="str">
        <f>VLOOKUP(B924,辅助信息!E:M,9,FALSE)</f>
        <v>ZTWM-CDGS-XS-2024-0248-五冶钢构-南充市医学院项目</v>
      </c>
      <c r="R924" s="15"/>
    </row>
    <row r="925" hidden="1" spans="2:18">
      <c r="B925" s="29" t="s">
        <v>60</v>
      </c>
      <c r="C925" s="57">
        <v>45727</v>
      </c>
      <c r="D925" s="29" t="str">
        <f>VLOOKUP(B925,辅助信息!E:K,7,FALSE)</f>
        <v>JWDDCD2025051000019</v>
      </c>
      <c r="E925" s="29" t="str">
        <f>VLOOKUP(F925,辅助信息!A:B,2,FALSE)</f>
        <v>螺纹钢</v>
      </c>
      <c r="F925" s="29" t="s">
        <v>19</v>
      </c>
      <c r="G925" s="25">
        <v>15</v>
      </c>
      <c r="H925" s="74">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5"/>
      <c r="M925" s="78">
        <v>45728</v>
      </c>
      <c r="O925" s="49">
        <f ca="1" t="shared" si="28"/>
        <v>0</v>
      </c>
      <c r="P925" s="49">
        <f ca="1" t="shared" si="29"/>
        <v>125</v>
      </c>
      <c r="Q925" s="15" t="str">
        <f>VLOOKUP(B925,辅助信息!E:M,9,FALSE)</f>
        <v>ZTWM-CDGS-XS-2024-0248-五冶钢构-南充市医学院项目</v>
      </c>
      <c r="R925" s="15"/>
    </row>
    <row r="926" hidden="1" spans="2:18">
      <c r="B926" s="29" t="s">
        <v>60</v>
      </c>
      <c r="C926" s="57">
        <v>45727</v>
      </c>
      <c r="D926" s="29" t="str">
        <f>VLOOKUP(B926,辅助信息!E:K,7,FALSE)</f>
        <v>JWDDCD2025051000019</v>
      </c>
      <c r="E926" s="29" t="str">
        <f>VLOOKUP(F926,辅助信息!A:B,2,FALSE)</f>
        <v>螺纹钢</v>
      </c>
      <c r="F926" s="29" t="s">
        <v>32</v>
      </c>
      <c r="G926" s="25">
        <v>10</v>
      </c>
      <c r="H926" s="74">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5"/>
      <c r="M926" s="78">
        <v>45728</v>
      </c>
      <c r="O926" s="49">
        <f ca="1" t="shared" si="28"/>
        <v>0</v>
      </c>
      <c r="P926" s="49">
        <f ca="1" t="shared" si="29"/>
        <v>125</v>
      </c>
      <c r="Q926" s="15" t="str">
        <f>VLOOKUP(B926,辅助信息!E:M,9,FALSE)</f>
        <v>ZTWM-CDGS-XS-2024-0248-五冶钢构-南充市医学院项目</v>
      </c>
      <c r="R926" s="15"/>
    </row>
    <row r="927" hidden="1" spans="2:18">
      <c r="B927" s="29" t="s">
        <v>60</v>
      </c>
      <c r="C927" s="57">
        <v>45727</v>
      </c>
      <c r="D927" s="29" t="str">
        <f>VLOOKUP(B927,辅助信息!E:K,7,FALSE)</f>
        <v>JWDDCD2025051000019</v>
      </c>
      <c r="E927" s="29" t="str">
        <f>VLOOKUP(F927,辅助信息!A:B,2,FALSE)</f>
        <v>螺纹钢</v>
      </c>
      <c r="F927" s="29" t="s">
        <v>18</v>
      </c>
      <c r="G927" s="25">
        <v>20</v>
      </c>
      <c r="H927" s="74">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3"/>
      <c r="M927" s="78">
        <v>45728</v>
      </c>
      <c r="O927" s="49">
        <f ca="1" t="shared" si="28"/>
        <v>0</v>
      </c>
      <c r="P927" s="49">
        <f ca="1" t="shared" si="29"/>
        <v>125</v>
      </c>
      <c r="Q927" s="15" t="str">
        <f>VLOOKUP(B927,辅助信息!E:M,9,FALSE)</f>
        <v>ZTWM-CDGS-XS-2024-0248-五冶钢构-南充市医学院项目</v>
      </c>
      <c r="R927" s="15"/>
    </row>
    <row r="928" hidden="1" spans="2:18">
      <c r="B928" s="29" t="s">
        <v>68</v>
      </c>
      <c r="C928" s="57">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4" t="str">
        <f>VLOOKUP(B931,辅助信息!E:J,6,FALSE)</f>
        <v>控制炉批号！多了现场不收！,优先安排达钢,提前联系到场规格及数量</v>
      </c>
      <c r="M928" s="78">
        <v>45726</v>
      </c>
      <c r="O928" s="49">
        <f ca="1" t="shared" si="28"/>
        <v>0</v>
      </c>
      <c r="P928" s="49">
        <f ca="1" t="shared" si="29"/>
        <v>127</v>
      </c>
      <c r="Q928" s="15" t="str">
        <f>VLOOKUP(B928,辅助信息!E:M,9,FALSE)</f>
        <v>ZTWM-CDGS-XS-2024-0134-商投建工达州中医药科技成果示范园项目</v>
      </c>
      <c r="R928" s="15"/>
    </row>
    <row r="929" hidden="1" spans="2:18">
      <c r="B929" s="29" t="s">
        <v>68</v>
      </c>
      <c r="C929" s="57">
        <v>45727</v>
      </c>
      <c r="D929" s="29" t="s">
        <v>115</v>
      </c>
      <c r="E929" s="29" t="s">
        <v>116</v>
      </c>
      <c r="F929" s="29" t="s">
        <v>32</v>
      </c>
      <c r="G929" s="25">
        <v>132</v>
      </c>
      <c r="H929" s="74">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5"/>
      <c r="M929" s="78">
        <v>45726</v>
      </c>
      <c r="O929" s="49">
        <f ca="1" t="shared" si="28"/>
        <v>0</v>
      </c>
      <c r="P929" s="49">
        <f ca="1" t="shared" si="29"/>
        <v>127</v>
      </c>
      <c r="Q929" s="15" t="str">
        <f>VLOOKUP(B929,辅助信息!E:M,9,FALSE)</f>
        <v>ZTWM-CDGS-XS-2024-0134-商投建工达州中医药科技成果示范园项目</v>
      </c>
      <c r="R929" s="15"/>
    </row>
    <row r="930" hidden="1" spans="2:18">
      <c r="B930" s="29" t="s">
        <v>68</v>
      </c>
      <c r="C930" s="57">
        <v>45727</v>
      </c>
      <c r="D930" s="29" t="s">
        <v>115</v>
      </c>
      <c r="E930" s="29" t="s">
        <v>116</v>
      </c>
      <c r="F930" s="29" t="s">
        <v>33</v>
      </c>
      <c r="G930" s="25">
        <v>19</v>
      </c>
      <c r="H930" s="74">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5"/>
      <c r="M930" s="78">
        <v>45726</v>
      </c>
      <c r="O930" s="49">
        <f ca="1" t="shared" ref="O930:O993" si="30">IF(OR(M930="",N930&lt;&gt;""),"",MAX(M930-TODAY(),0))</f>
        <v>0</v>
      </c>
      <c r="P930" s="49">
        <f ca="1" t="shared" ref="P930:P993" si="31">IF(M930="","",IF(N930&lt;&gt;"",MAX(N930-M930,0),IF(TODAY()&gt;M930,TODAY()-M930,0)))</f>
        <v>127</v>
      </c>
      <c r="Q930" s="15" t="str">
        <f>VLOOKUP(B930,辅助信息!E:M,9,FALSE)</f>
        <v>ZTWM-CDGS-XS-2024-0134-商投建工达州中医药科技成果示范园项目</v>
      </c>
      <c r="R930" s="15"/>
    </row>
    <row r="931" hidden="1" spans="2:18">
      <c r="B931" s="29" t="s">
        <v>68</v>
      </c>
      <c r="C931" s="57">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3"/>
      <c r="M931" s="78">
        <v>45726</v>
      </c>
      <c r="O931" s="49">
        <f ca="1" t="shared" si="30"/>
        <v>0</v>
      </c>
      <c r="P931" s="49">
        <f ca="1" t="shared" si="31"/>
        <v>127</v>
      </c>
      <c r="Q931" s="15" t="str">
        <f>VLOOKUP(B931,辅助信息!E:M,9,FALSE)</f>
        <v>ZTWM-CDGS-XS-2024-0134-商投建工达州中医药科技成果示范园项目</v>
      </c>
      <c r="R931" s="15"/>
    </row>
    <row r="932" hidden="1" spans="2:18">
      <c r="B932" s="29" t="s">
        <v>64</v>
      </c>
      <c r="C932" s="57">
        <v>45727</v>
      </c>
      <c r="D932" s="29" t="str">
        <f>VLOOKUP(B932,辅助信息!E:K,7,FALSE)</f>
        <v>JWDDCD2024102400111</v>
      </c>
      <c r="E932" s="29" t="str">
        <f>VLOOKUP(F932,辅助信息!A:B,2,FALSE)</f>
        <v>螺纹钢</v>
      </c>
      <c r="F932" s="29" t="s">
        <v>65</v>
      </c>
      <c r="G932" s="25">
        <v>12</v>
      </c>
      <c r="H932" s="74">
        <v>12</v>
      </c>
      <c r="I932" s="29" t="str">
        <f>VLOOKUP(B932,辅助信息!E:I,3,FALSE)</f>
        <v>（五冶达州国道542项目-三工区桥梁3工段）四川省达州市达川区赵固镇水文村原村委会下300米</v>
      </c>
      <c r="J932" s="29" t="str">
        <f>VLOOKUP(B932,辅助信息!E:I,4,FALSE)</f>
        <v>李代茂</v>
      </c>
      <c r="K932" s="29">
        <f>VLOOKUP(J932,辅助信息!H:I,2,FALSE)</f>
        <v>18302833536</v>
      </c>
      <c r="L932" s="64" t="str">
        <f>VLOOKUP(B932,辅助信息!E:J,6,FALSE)</f>
        <v>五冶建设送货单,送货车型9.6米,装货前联系收货人核实到场规格,没提前告知进场规格现场不给予接收</v>
      </c>
      <c r="M932" s="78">
        <v>45726</v>
      </c>
      <c r="O932" s="49">
        <f ca="1" t="shared" si="30"/>
        <v>0</v>
      </c>
      <c r="P932" s="49">
        <f ca="1" t="shared" si="31"/>
        <v>127</v>
      </c>
      <c r="Q932" s="15" t="str">
        <f>VLOOKUP(B932,辅助信息!E:M,9,FALSE)</f>
        <v>ZTWM-CDGS-XS-2024-0181-五冶天府-国道542项目（二批次）</v>
      </c>
      <c r="R932" s="15"/>
    </row>
    <row r="933" hidden="1" spans="2:18">
      <c r="B933" s="29" t="s">
        <v>64</v>
      </c>
      <c r="C933" s="57">
        <v>45727</v>
      </c>
      <c r="D933" s="29" t="str">
        <f>VLOOKUP(B933,辅助信息!E:K,7,FALSE)</f>
        <v>JWDDCD2024102400111</v>
      </c>
      <c r="E933" s="29" t="str">
        <f>VLOOKUP(F933,辅助信息!A:B,2,FALSE)</f>
        <v>螺纹钢</v>
      </c>
      <c r="F933" s="29" t="s">
        <v>52</v>
      </c>
      <c r="G933" s="25">
        <v>8</v>
      </c>
      <c r="H933" s="74">
        <v>8</v>
      </c>
      <c r="I933" s="29" t="str">
        <f>VLOOKUP(B933,辅助信息!E:I,3,FALSE)</f>
        <v>（五冶达州国道542项目-三工区桥梁3工段）四川省达州市达川区赵固镇水文村原村委会下300米</v>
      </c>
      <c r="J933" s="29" t="str">
        <f>VLOOKUP(B933,辅助信息!E:I,4,FALSE)</f>
        <v>李代茂</v>
      </c>
      <c r="K933" s="29">
        <f>VLOOKUP(J933,辅助信息!H:I,2,FALSE)</f>
        <v>18302833536</v>
      </c>
      <c r="L933" s="63"/>
      <c r="M933" s="78">
        <v>45726</v>
      </c>
      <c r="O933" s="49">
        <f ca="1" t="shared" si="30"/>
        <v>0</v>
      </c>
      <c r="P933" s="49">
        <f ca="1" t="shared" si="31"/>
        <v>127</v>
      </c>
      <c r="Q933" s="15" t="str">
        <f>VLOOKUP(B933,辅助信息!E:M,9,FALSE)</f>
        <v>ZTWM-CDGS-XS-2024-0181-五冶天府-国道542项目（二批次）</v>
      </c>
      <c r="R933" s="15"/>
    </row>
    <row r="934" ht="56.25" hidden="1" customHeight="1" spans="2:18">
      <c r="B934" s="29" t="s">
        <v>29</v>
      </c>
      <c r="C934" s="57">
        <v>45727</v>
      </c>
      <c r="D934" s="29" t="str">
        <f>VLOOKUP(B934,辅助信息!E:K,7,FALSE)</f>
        <v>JWDDCD2024102400111</v>
      </c>
      <c r="E934" s="29" t="str">
        <f>VLOOKUP(F934,辅助信息!A:B,2,FALSE)</f>
        <v>螺纹钢</v>
      </c>
      <c r="F934" s="29" t="s">
        <v>28</v>
      </c>
      <c r="G934" s="25">
        <v>70</v>
      </c>
      <c r="H934" s="74">
        <f>_xlfn._xlws.FILTER('[1]2025年已发货'!$E:$E,'[1]2025年已发货'!$F:$F&amp;'[1]2025年已发货'!$C:$C&amp;'[1]2025年已发货'!$G:$G&amp;'[1]2025年已发货'!$H:$H=C934&amp;F934&amp;I934&amp;J934,"未发货")</f>
        <v>70</v>
      </c>
      <c r="I934" s="29" t="str">
        <f>VLOOKUP(B934,辅助信息!E:I,3,FALSE)</f>
        <v>（五冶达州国道542项目-二工区黄家湾隧道工段）四川省达州市达川区赵固镇黄家坡</v>
      </c>
      <c r="J934" s="29" t="str">
        <f>VLOOKUP(B934,辅助信息!E:I,4,FALSE)</f>
        <v>罗永方</v>
      </c>
      <c r="K934" s="29">
        <f>VLOOKUP(J934,辅助信息!H:I,2,FALSE)</f>
        <v>13551450899</v>
      </c>
      <c r="L934" s="64" t="str">
        <f>VLOOKUP(B934,辅助信息!E:J,6,FALSE)</f>
        <v>五冶建设送货单,4份材质书,送货车型9.6米,装货前联系收货人核实到场规格,没提前告知进场规格现场不给予接收</v>
      </c>
      <c r="M934" s="78">
        <v>45726</v>
      </c>
      <c r="O934" s="49">
        <f ca="1" t="shared" si="30"/>
        <v>0</v>
      </c>
      <c r="P934" s="49">
        <f ca="1" t="shared" si="31"/>
        <v>127</v>
      </c>
      <c r="Q934" s="15" t="str">
        <f>VLOOKUP(B934,辅助信息!E:M,9,FALSE)</f>
        <v>ZTWM-CDGS-XS-2024-0181-五冶天府-国道542项目（二批次）</v>
      </c>
      <c r="R934" s="15"/>
    </row>
    <row r="935" hidden="1" spans="2:18">
      <c r="B935" s="29" t="s">
        <v>54</v>
      </c>
      <c r="C935" s="57">
        <v>45727</v>
      </c>
      <c r="D935" s="29" t="str">
        <f>VLOOKUP(B935,辅助信息!E:K,7,FALSE)</f>
        <v>JWDDCD2024102400111</v>
      </c>
      <c r="E935" s="29" t="str">
        <f>VLOOKUP(F935,辅助信息!A:B,2,FALSE)</f>
        <v>螺纹钢</v>
      </c>
      <c r="F935" s="29" t="s">
        <v>32</v>
      </c>
      <c r="G935" s="25">
        <f>46-27</f>
        <v>19</v>
      </c>
      <c r="H935" s="74">
        <f>_xlfn._xlws.FILTER('[1]2025年已发货'!$E:$E,'[1]2025年已发货'!$F:$F&amp;'[1]2025年已发货'!$C:$C&amp;'[1]2025年已发货'!$G:$G&amp;'[1]2025年已发货'!$H:$H=C935&amp;F935&amp;I935&amp;J935,"未发货")</f>
        <v>19</v>
      </c>
      <c r="I935" s="29" t="str">
        <f>VLOOKUP(B935,辅助信息!E:I,3,FALSE)</f>
        <v>（五冶达州国道542项目-二工区巴河特大桥工段-5号墩）四川省达州市达川区石梯镇固家村村民委员会</v>
      </c>
      <c r="J935" s="29" t="str">
        <f>VLOOKUP(B935,辅助信息!E:I,4,FALSE)</f>
        <v>谭福中</v>
      </c>
      <c r="K935" s="29">
        <f>VLOOKUP(J935,辅助信息!H:I,2,FALSE)</f>
        <v>15828538619</v>
      </c>
      <c r="L935" s="64" t="str">
        <f>VLOOKUP(B935,辅助信息!E:J,6,FALSE)</f>
        <v>五冶建设送货单,4份材质书,送货车型13米,装货前联系收货人核实到场规格,没提前告知进场规格现场不给予接收</v>
      </c>
      <c r="M935" s="78">
        <v>45728</v>
      </c>
      <c r="O935" s="49">
        <f ca="1" t="shared" si="30"/>
        <v>0</v>
      </c>
      <c r="P935" s="49">
        <f ca="1" t="shared" si="31"/>
        <v>125</v>
      </c>
      <c r="Q935" s="15" t="str">
        <f>VLOOKUP(B935,辅助信息!E:M,9,FALSE)</f>
        <v>ZTWM-CDGS-XS-2024-0181-五冶天府-国道542项目（二批次）</v>
      </c>
      <c r="R935" s="15"/>
    </row>
    <row r="936" hidden="1" spans="2:18">
      <c r="B936" s="29" t="s">
        <v>54</v>
      </c>
      <c r="C936" s="57">
        <v>45727</v>
      </c>
      <c r="D936" s="29" t="str">
        <f>VLOOKUP(B936,辅助信息!E:K,7,FALSE)</f>
        <v>JWDDCD2024102400111</v>
      </c>
      <c r="E936" s="29" t="str">
        <f>VLOOKUP(F936,辅助信息!A:B,2,FALSE)</f>
        <v>螺纹钢</v>
      </c>
      <c r="F936" s="29" t="s">
        <v>52</v>
      </c>
      <c r="G936" s="25">
        <v>2</v>
      </c>
      <c r="H936" s="74">
        <f>_xlfn._xlws.FILTER('[1]2025年已发货'!$E:$E,'[1]2025年已发货'!$F:$F&amp;'[1]2025年已发货'!$C:$C&amp;'[1]2025年已发货'!$G:$G&amp;'[1]2025年已发货'!$H:$H=C936&amp;F936&amp;I936&amp;J936,"未发货")</f>
        <v>2</v>
      </c>
      <c r="I936" s="29" t="str">
        <f>VLOOKUP(B936,辅助信息!E:I,3,FALSE)</f>
        <v>（五冶达州国道542项目-二工区巴河特大桥工段-5号墩）四川省达州市达川区石梯镇固家村村民委员会</v>
      </c>
      <c r="J936" s="29" t="str">
        <f>VLOOKUP(B936,辅助信息!E:I,4,FALSE)</f>
        <v>谭福中</v>
      </c>
      <c r="K936" s="29">
        <f>VLOOKUP(J936,辅助信息!H:I,2,FALSE)</f>
        <v>15828538619</v>
      </c>
      <c r="L936" s="63"/>
      <c r="M936" s="78">
        <v>45728</v>
      </c>
      <c r="O936" s="49">
        <f ca="1" t="shared" si="30"/>
        <v>0</v>
      </c>
      <c r="P936" s="49">
        <f ca="1" t="shared" si="31"/>
        <v>125</v>
      </c>
      <c r="Q936" s="15" t="str">
        <f>VLOOKUP(B936,辅助信息!E:M,9,FALSE)</f>
        <v>ZTWM-CDGS-XS-2024-0181-五冶天府-国道542项目（二批次）</v>
      </c>
      <c r="R936" s="15"/>
    </row>
    <row r="937" hidden="1" spans="2:18">
      <c r="B937" s="29" t="s">
        <v>20</v>
      </c>
      <c r="C937" s="57">
        <v>45728</v>
      </c>
      <c r="D937" s="29" t="str">
        <f>VLOOKUP(B937,辅助信息!E:K,7,FALSE)</f>
        <v>JWDDCD2025051000019</v>
      </c>
      <c r="E937" s="29" t="str">
        <f>VLOOKUP(F937,辅助信息!A:B,2,FALSE)</f>
        <v>盘螺</v>
      </c>
      <c r="F937" s="29" t="s">
        <v>49</v>
      </c>
      <c r="G937" s="25">
        <v>8</v>
      </c>
      <c r="H937" s="74">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4" t="str">
        <f>VLOOKUP(B938,辅助信息!E:J,6,FALSE)</f>
        <v>送货单：送货单位：南充思临新材料科技有限公司,收货单位：五冶集团川北(南充)建设有限公司,项目名称：南充医学科学产业园,送货车型13米,装货前联系收货人核实到场规格</v>
      </c>
      <c r="M937" s="78">
        <v>45727</v>
      </c>
      <c r="O937" s="49">
        <f ca="1" t="shared" si="30"/>
        <v>0</v>
      </c>
      <c r="P937" s="49">
        <f ca="1" t="shared" si="31"/>
        <v>126</v>
      </c>
      <c r="Q937" s="15" t="str">
        <f>VLOOKUP(B937,辅助信息!E:M,9,FALSE)</f>
        <v>ZTWM-CDGS-XS-2024-0248-五冶钢构-南充市医学院项目</v>
      </c>
      <c r="R937" s="15"/>
    </row>
    <row r="938" hidden="1" spans="2:18">
      <c r="B938" s="29" t="s">
        <v>20</v>
      </c>
      <c r="C938" s="57">
        <v>45728</v>
      </c>
      <c r="D938" s="29" t="str">
        <f>VLOOKUP(B938,辅助信息!E:K,7,FALSE)</f>
        <v>JWDDCD2025051000019</v>
      </c>
      <c r="E938" s="29" t="str">
        <f>VLOOKUP(F938,辅助信息!A:B,2,FALSE)</f>
        <v>盘螺</v>
      </c>
      <c r="F938" s="29" t="s">
        <v>40</v>
      </c>
      <c r="G938" s="25">
        <v>4</v>
      </c>
      <c r="H938" s="74">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5"/>
      <c r="M938" s="78">
        <v>45727</v>
      </c>
      <c r="O938" s="49">
        <f ca="1" t="shared" si="30"/>
        <v>0</v>
      </c>
      <c r="P938" s="49">
        <f ca="1" t="shared" si="31"/>
        <v>126</v>
      </c>
      <c r="Q938" s="15" t="str">
        <f>VLOOKUP(B938,辅助信息!E:M,9,FALSE)</f>
        <v>ZTWM-CDGS-XS-2024-0248-五冶钢构-南充市医学院项目</v>
      </c>
      <c r="R938" s="15"/>
    </row>
    <row r="939" hidden="1" spans="2:18">
      <c r="B939" s="29" t="s">
        <v>20</v>
      </c>
      <c r="C939" s="57">
        <v>45728</v>
      </c>
      <c r="D939" s="29" t="str">
        <f>VLOOKUP(B939,辅助信息!E:K,7,FALSE)</f>
        <v>JWDDCD2025051000019</v>
      </c>
      <c r="E939" s="29" t="str">
        <f>VLOOKUP(F939,辅助信息!A:B,2,FALSE)</f>
        <v>盘螺</v>
      </c>
      <c r="F939" s="29" t="s">
        <v>41</v>
      </c>
      <c r="G939" s="25">
        <v>6</v>
      </c>
      <c r="H939" s="74">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5"/>
      <c r="M939" s="78">
        <v>45727</v>
      </c>
      <c r="O939" s="49">
        <f ca="1" t="shared" si="30"/>
        <v>0</v>
      </c>
      <c r="P939" s="49">
        <f ca="1" t="shared" si="31"/>
        <v>126</v>
      </c>
      <c r="Q939" s="15" t="str">
        <f>VLOOKUP(B939,辅助信息!E:M,9,FALSE)</f>
        <v>ZTWM-CDGS-XS-2024-0248-五冶钢构-南充市医学院项目</v>
      </c>
      <c r="R939" s="15"/>
    </row>
    <row r="940" hidden="1" spans="2:18">
      <c r="B940" s="29" t="s">
        <v>20</v>
      </c>
      <c r="C940" s="57">
        <v>45728</v>
      </c>
      <c r="D940" s="29" t="str">
        <f>VLOOKUP(B940,辅助信息!E:K,7,FALSE)</f>
        <v>JWDDCD2025051000019</v>
      </c>
      <c r="E940" s="29" t="str">
        <f>VLOOKUP(F940,辅助信息!A:B,2,FALSE)</f>
        <v>盘螺</v>
      </c>
      <c r="F940" s="29" t="s">
        <v>26</v>
      </c>
      <c r="G940" s="25">
        <v>9</v>
      </c>
      <c r="H940" s="74">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5"/>
      <c r="M940" s="78">
        <v>45727</v>
      </c>
      <c r="O940" s="49">
        <f ca="1" t="shared" si="30"/>
        <v>0</v>
      </c>
      <c r="P940" s="49">
        <f ca="1" t="shared" si="31"/>
        <v>126</v>
      </c>
      <c r="Q940" s="15" t="str">
        <f>VLOOKUP(B940,辅助信息!E:M,9,FALSE)</f>
        <v>ZTWM-CDGS-XS-2024-0248-五冶钢构-南充市医学院项目</v>
      </c>
      <c r="R940" s="15"/>
    </row>
    <row r="941" hidden="1" spans="2:18">
      <c r="B941" s="29" t="s">
        <v>20</v>
      </c>
      <c r="C941" s="57">
        <v>45728</v>
      </c>
      <c r="D941" s="29" t="str">
        <f>VLOOKUP(B941,辅助信息!E:K,7,FALSE)</f>
        <v>JWDDCD2025051000019</v>
      </c>
      <c r="E941" s="29" t="str">
        <f>VLOOKUP(F941,辅助信息!A:B,2,FALSE)</f>
        <v>螺纹钢</v>
      </c>
      <c r="F941" s="29" t="s">
        <v>46</v>
      </c>
      <c r="G941" s="25">
        <v>8</v>
      </c>
      <c r="H941" s="74">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3"/>
      <c r="M941" s="78">
        <v>45727</v>
      </c>
      <c r="O941" s="49">
        <f ca="1" t="shared" si="30"/>
        <v>0</v>
      </c>
      <c r="P941" s="49">
        <f ca="1" t="shared" si="31"/>
        <v>126</v>
      </c>
      <c r="Q941" s="15" t="str">
        <f>VLOOKUP(B941,辅助信息!E:M,9,FALSE)</f>
        <v>ZTWM-CDGS-XS-2024-0248-五冶钢构-南充市医学院项目</v>
      </c>
      <c r="R941" s="15"/>
    </row>
    <row r="942" hidden="1" spans="2:18">
      <c r="B942" s="29" t="s">
        <v>74</v>
      </c>
      <c r="C942" s="57">
        <v>45730</v>
      </c>
      <c r="D942" s="29" t="str">
        <f>VLOOKUP(B942,辅助信息!E:K,7,FALSE)</f>
        <v>JWDDCD2024102400111</v>
      </c>
      <c r="E942" s="29" t="str">
        <f>VLOOKUP(F942,辅助信息!A:B,2,FALSE)</f>
        <v>螺纹钢</v>
      </c>
      <c r="F942" s="29" t="s">
        <v>27</v>
      </c>
      <c r="G942" s="25">
        <v>3</v>
      </c>
      <c r="H942" s="25" t="str">
        <f>_xlfn._xlws.FILTER('[1]2025年已发货'!$E:$E,'[1]2025年已发货'!$F:$F&amp;'[1]2025年已发货'!$C:$C&amp;'[1]2025年已发货'!$G:$G&amp;'[1]2025年已发货'!$H:$H=C942&amp;F942&amp;I942&amp;J942,"未发货")</f>
        <v>未发货</v>
      </c>
      <c r="I942" s="29" t="str">
        <f>VLOOKUP(B942,辅助信息!E:I,3,FALSE)</f>
        <v>（五冶达州国道542项目-桥梁4标）四川省达州市达川区大堰镇双井村</v>
      </c>
      <c r="J942" s="29" t="str">
        <f>VLOOKUP(B942,辅助信息!E:I,4,FALSE)</f>
        <v>吴志强</v>
      </c>
      <c r="K942" s="29">
        <f>VLOOKUP(J942,辅助信息!H:I,2,FALSE)</f>
        <v>18820030907</v>
      </c>
      <c r="L942" s="64" t="str">
        <f>VLOOKUP(B943,辅助信息!E:J,6,FALSE)</f>
        <v>五冶建设送货单,送货车型13米,装货前联系收货人核实到场规格,没提前告知进场规格现场不给予接收</v>
      </c>
      <c r="M942" s="78">
        <v>45728</v>
      </c>
      <c r="O942" s="49">
        <f ca="1" t="shared" si="30"/>
        <v>0</v>
      </c>
      <c r="P942" s="49">
        <f ca="1" t="shared" si="31"/>
        <v>125</v>
      </c>
      <c r="Q942" s="15" t="str">
        <f>VLOOKUP(B942,辅助信息!E:M,9,FALSE)</f>
        <v>ZTWM-CDGS-XS-2024-0181-五冶天府-国道542项目（二批次）</v>
      </c>
      <c r="R942" s="15"/>
    </row>
    <row r="943" hidden="1" spans="2:18">
      <c r="B943" s="29" t="s">
        <v>74</v>
      </c>
      <c r="C943" s="57">
        <v>45730</v>
      </c>
      <c r="D943" s="29" t="str">
        <f>VLOOKUP(B943,辅助信息!E:K,7,FALSE)</f>
        <v>JWDDCD2024102400111</v>
      </c>
      <c r="E943" s="29" t="str">
        <f>VLOOKUP(F943,辅助信息!A:B,2,FALSE)</f>
        <v>螺纹钢</v>
      </c>
      <c r="F943" s="29" t="s">
        <v>19</v>
      </c>
      <c r="G943" s="25">
        <v>3</v>
      </c>
      <c r="H943" s="25" t="str">
        <f>_xlfn._xlws.FILTER('[1]2025年已发货'!$E:$E,'[1]2025年已发货'!$F:$F&amp;'[1]2025年已发货'!$C:$C&amp;'[1]2025年已发货'!$G:$G&amp;'[1]2025年已发货'!$H:$H=C943&amp;F943&amp;I943&amp;J943,"未发货")</f>
        <v>未发货</v>
      </c>
      <c r="I943" s="29" t="str">
        <f>VLOOKUP(B943,辅助信息!E:I,3,FALSE)</f>
        <v>（五冶达州国道542项目-桥梁4标）四川省达州市达川区大堰镇双井村</v>
      </c>
      <c r="J943" s="29" t="str">
        <f>VLOOKUP(B943,辅助信息!E:I,4,FALSE)</f>
        <v>吴志强</v>
      </c>
      <c r="K943" s="29">
        <f>VLOOKUP(J943,辅助信息!H:I,2,FALSE)</f>
        <v>18820030907</v>
      </c>
      <c r="L943" s="65"/>
      <c r="M943" s="78">
        <v>45728</v>
      </c>
      <c r="O943" s="49">
        <f ca="1" t="shared" si="30"/>
        <v>0</v>
      </c>
      <c r="P943" s="49">
        <f ca="1" t="shared" si="31"/>
        <v>125</v>
      </c>
      <c r="Q943" s="15" t="str">
        <f>VLOOKUP(B943,辅助信息!E:M,9,FALSE)</f>
        <v>ZTWM-CDGS-XS-2024-0181-五冶天府-国道542项目（二批次）</v>
      </c>
      <c r="R943" s="15"/>
    </row>
    <row r="944" hidden="1" spans="2:18">
      <c r="B944" s="29" t="s">
        <v>74</v>
      </c>
      <c r="C944" s="57">
        <v>45730</v>
      </c>
      <c r="D944" s="29" t="str">
        <f>VLOOKUP(B944,辅助信息!E:K,7,FALSE)</f>
        <v>JWDDCD2024102400111</v>
      </c>
      <c r="E944" s="29" t="str">
        <f>VLOOKUP(F944,辅助信息!A:B,2,FALSE)</f>
        <v>螺纹钢</v>
      </c>
      <c r="F944" s="29" t="s">
        <v>32</v>
      </c>
      <c r="G944" s="25">
        <v>6</v>
      </c>
      <c r="H944" s="25" t="str">
        <f>_xlfn._xlws.FILTER('[1]2025年已发货'!$E:$E,'[1]2025年已发货'!$F:$F&amp;'[1]2025年已发货'!$C:$C&amp;'[1]2025年已发货'!$G:$G&amp;'[1]2025年已发货'!$H:$H=C944&amp;F944&amp;I944&amp;J944,"未发货")</f>
        <v>未发货</v>
      </c>
      <c r="I944" s="29" t="str">
        <f>VLOOKUP(B944,辅助信息!E:I,3,FALSE)</f>
        <v>（五冶达州国道542项目-桥梁4标）四川省达州市达川区大堰镇双井村</v>
      </c>
      <c r="J944" s="29" t="str">
        <f>VLOOKUP(B944,辅助信息!E:I,4,FALSE)</f>
        <v>吴志强</v>
      </c>
      <c r="K944" s="29">
        <f>VLOOKUP(J944,辅助信息!H:I,2,FALSE)</f>
        <v>18820030907</v>
      </c>
      <c r="L944" s="65"/>
      <c r="M944" s="78">
        <v>45728</v>
      </c>
      <c r="O944" s="49">
        <f ca="1" t="shared" si="30"/>
        <v>0</v>
      </c>
      <c r="P944" s="49">
        <f ca="1" t="shared" si="31"/>
        <v>125</v>
      </c>
      <c r="Q944" s="15" t="str">
        <f>VLOOKUP(B944,辅助信息!E:M,9,FALSE)</f>
        <v>ZTWM-CDGS-XS-2024-0181-五冶天府-国道542项目（二批次）</v>
      </c>
      <c r="R944" s="15"/>
    </row>
    <row r="945" hidden="1" spans="2:18">
      <c r="B945" s="29" t="s">
        <v>74</v>
      </c>
      <c r="C945" s="57">
        <v>45730</v>
      </c>
      <c r="D945" s="29" t="str">
        <f>VLOOKUP(B945,辅助信息!E:K,7,FALSE)</f>
        <v>JWDDCD2024102400111</v>
      </c>
      <c r="E945" s="29" t="str">
        <f>VLOOKUP(F945,辅助信息!A:B,2,FALSE)</f>
        <v>螺纹钢</v>
      </c>
      <c r="F945" s="29" t="s">
        <v>33</v>
      </c>
      <c r="G945" s="25">
        <v>9</v>
      </c>
      <c r="H945" s="25" t="str">
        <f>_xlfn._xlws.FILTER('[1]2025年已发货'!$E:$E,'[1]2025年已发货'!$F:$F&amp;'[1]2025年已发货'!$C:$C&amp;'[1]2025年已发货'!$G:$G&amp;'[1]2025年已发货'!$H:$H=C945&amp;F945&amp;I945&amp;J945,"未发货")</f>
        <v>未发货</v>
      </c>
      <c r="I945" s="29" t="str">
        <f>VLOOKUP(B945,辅助信息!E:I,3,FALSE)</f>
        <v>（五冶达州国道542项目-桥梁4标）四川省达州市达川区大堰镇双井村</v>
      </c>
      <c r="J945" s="29" t="str">
        <f>VLOOKUP(B945,辅助信息!E:I,4,FALSE)</f>
        <v>吴志强</v>
      </c>
      <c r="K945" s="29">
        <f>VLOOKUP(J945,辅助信息!H:I,2,FALSE)</f>
        <v>18820030907</v>
      </c>
      <c r="L945" s="65"/>
      <c r="M945" s="78">
        <v>45728</v>
      </c>
      <c r="O945" s="49">
        <f ca="1" t="shared" si="30"/>
        <v>0</v>
      </c>
      <c r="P945" s="49">
        <f ca="1" t="shared" si="31"/>
        <v>125</v>
      </c>
      <c r="Q945" s="15" t="str">
        <f>VLOOKUP(B945,辅助信息!E:M,9,FALSE)</f>
        <v>ZTWM-CDGS-XS-2024-0181-五冶天府-国道542项目（二批次）</v>
      </c>
      <c r="R945" s="15"/>
    </row>
    <row r="946" hidden="1" spans="2:18">
      <c r="B946" s="29" t="s">
        <v>74</v>
      </c>
      <c r="C946" s="57">
        <v>45730</v>
      </c>
      <c r="D946" s="29" t="str">
        <f>VLOOKUP(B946,辅助信息!E:K,7,FALSE)</f>
        <v>JWDDCD2024102400111</v>
      </c>
      <c r="E946" s="29" t="str">
        <f>VLOOKUP(F946,辅助信息!A:B,2,FALSE)</f>
        <v>螺纹钢</v>
      </c>
      <c r="F946" s="29" t="s">
        <v>18</v>
      </c>
      <c r="G946" s="25">
        <v>3</v>
      </c>
      <c r="H946" s="25" t="str">
        <f>_xlfn._xlws.FILTER('[1]2025年已发货'!$E:$E,'[1]2025年已发货'!$F:$F&amp;'[1]2025年已发货'!$C:$C&amp;'[1]2025年已发货'!$G:$G&amp;'[1]2025年已发货'!$H:$H=C946&amp;F946&amp;I946&amp;J946,"未发货")</f>
        <v>未发货</v>
      </c>
      <c r="I946" s="29" t="str">
        <f>VLOOKUP(B946,辅助信息!E:I,3,FALSE)</f>
        <v>（五冶达州国道542项目-桥梁4标）四川省达州市达川区大堰镇双井村</v>
      </c>
      <c r="J946" s="29" t="str">
        <f>VLOOKUP(B946,辅助信息!E:I,4,FALSE)</f>
        <v>吴志强</v>
      </c>
      <c r="K946" s="29">
        <f>VLOOKUP(J946,辅助信息!H:I,2,FALSE)</f>
        <v>18820030907</v>
      </c>
      <c r="L946" s="65"/>
      <c r="M946" s="78">
        <v>45728</v>
      </c>
      <c r="O946" s="49">
        <f ca="1" t="shared" si="30"/>
        <v>0</v>
      </c>
      <c r="P946" s="49">
        <f ca="1" t="shared" si="31"/>
        <v>125</v>
      </c>
      <c r="Q946" s="15" t="str">
        <f>VLOOKUP(B946,辅助信息!E:M,9,FALSE)</f>
        <v>ZTWM-CDGS-XS-2024-0181-五冶天府-国道542项目（二批次）</v>
      </c>
      <c r="R946" s="15"/>
    </row>
    <row r="947" hidden="1" spans="2:18">
      <c r="B947" s="29" t="s">
        <v>74</v>
      </c>
      <c r="C947" s="57">
        <v>45730</v>
      </c>
      <c r="D947" s="29" t="str">
        <f>VLOOKUP(B947,辅助信息!E:K,7,FALSE)</f>
        <v>JWDDCD2024102400111</v>
      </c>
      <c r="E947" s="29" t="str">
        <f>VLOOKUP(F947,辅助信息!A:B,2,FALSE)</f>
        <v>螺纹钢</v>
      </c>
      <c r="F947" s="29" t="s">
        <v>65</v>
      </c>
      <c r="G947" s="25">
        <v>21</v>
      </c>
      <c r="H947" s="25" t="str">
        <f>_xlfn._xlws.FILTER('[1]2025年已发货'!$E:$E,'[1]2025年已发货'!$F:$F&amp;'[1]2025年已发货'!$C:$C&amp;'[1]2025年已发货'!$G:$G&amp;'[1]2025年已发货'!$H:$H=C947&amp;F947&amp;I947&amp;J947,"未发货")</f>
        <v>未发货</v>
      </c>
      <c r="I947" s="29" t="str">
        <f>VLOOKUP(B947,辅助信息!E:I,3,FALSE)</f>
        <v>（五冶达州国道542项目-桥梁4标）四川省达州市达川区大堰镇双井村</v>
      </c>
      <c r="J947" s="29" t="str">
        <f>VLOOKUP(B947,辅助信息!E:I,4,FALSE)</f>
        <v>吴志强</v>
      </c>
      <c r="K947" s="29">
        <f>VLOOKUP(J947,辅助信息!H:I,2,FALSE)</f>
        <v>18820030907</v>
      </c>
      <c r="L947" s="63"/>
      <c r="M947" s="78">
        <v>45728</v>
      </c>
      <c r="O947" s="49">
        <f ca="1" t="shared" si="30"/>
        <v>0</v>
      </c>
      <c r="P947" s="49">
        <f ca="1" t="shared" si="31"/>
        <v>125</v>
      </c>
      <c r="Q947" s="15" t="str">
        <f>VLOOKUP(B947,辅助信息!E:M,9,FALSE)</f>
        <v>ZTWM-CDGS-XS-2024-0181-五冶天府-国道542项目（二批次）</v>
      </c>
      <c r="R947" s="15"/>
    </row>
    <row r="948" hidden="1" spans="2:18">
      <c r="B948" s="29" t="s">
        <v>68</v>
      </c>
      <c r="C948" s="57">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4" t="str">
        <f>VLOOKUP(B948,辅助信息!E:J,6,FALSE)</f>
        <v>控制炉批号！多了现场不收！,优先安排达钢,提前联系到场规格及数量</v>
      </c>
      <c r="M948" s="78">
        <v>45726</v>
      </c>
      <c r="O948" s="49">
        <f ca="1" t="shared" si="30"/>
        <v>0</v>
      </c>
      <c r="P948" s="49">
        <f ca="1" t="shared" si="31"/>
        <v>127</v>
      </c>
      <c r="Q948" s="15" t="str">
        <f>VLOOKUP(B948,辅助信息!E:M,9,FALSE)</f>
        <v>ZTWM-CDGS-XS-2024-0134-商投建工达州中医药科技成果示范园项目</v>
      </c>
      <c r="R948" s="15"/>
    </row>
    <row r="949" hidden="1" spans="2:18">
      <c r="B949" s="29" t="s">
        <v>68</v>
      </c>
      <c r="C949" s="57">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5"/>
      <c r="M949" s="78">
        <v>45726</v>
      </c>
      <c r="O949" s="49">
        <f ca="1" t="shared" si="30"/>
        <v>0</v>
      </c>
      <c r="P949" s="49">
        <f ca="1" t="shared" si="31"/>
        <v>127</v>
      </c>
      <c r="Q949" s="15" t="str">
        <f>VLOOKUP(B949,辅助信息!E:M,9,FALSE)</f>
        <v>ZTWM-CDGS-XS-2024-0134-商投建工达州中医药科技成果示范园项目</v>
      </c>
      <c r="R949" s="15"/>
    </row>
    <row r="950" hidden="1" spans="2:18">
      <c r="B950" s="29" t="s">
        <v>68</v>
      </c>
      <c r="C950" s="57">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3"/>
      <c r="M950" s="78">
        <v>45726</v>
      </c>
      <c r="O950" s="49">
        <f ca="1" t="shared" si="30"/>
        <v>0</v>
      </c>
      <c r="P950" s="49">
        <f ca="1" t="shared" si="31"/>
        <v>127</v>
      </c>
      <c r="Q950" s="15" t="str">
        <f>VLOOKUP(B950,辅助信息!E:M,9,FALSE)</f>
        <v>ZTWM-CDGS-XS-2024-0134-商投建工达州中医药科技成果示范园项目</v>
      </c>
      <c r="R950" s="15"/>
    </row>
    <row r="951" hidden="1" spans="2:18">
      <c r="B951" s="29" t="s">
        <v>69</v>
      </c>
      <c r="C951" s="57">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4" t="str">
        <f>VLOOKUP(B951,辅助信息!E:J,6,FALSE)</f>
        <v>控制炉批号！多了现场不收！,优先安排达钢,提前联系到场规格及数量</v>
      </c>
      <c r="M951" s="78">
        <v>45731</v>
      </c>
      <c r="O951" s="49">
        <f ca="1" t="shared" si="30"/>
        <v>0</v>
      </c>
      <c r="P951" s="49">
        <f ca="1" t="shared" si="31"/>
        <v>122</v>
      </c>
      <c r="Q951" s="15" t="str">
        <f>VLOOKUP(B951,辅助信息!E:M,9,FALSE)</f>
        <v>ZTWM-CDGS-XS-2024-0134-商投建工达州中医药科技成果示范园项目</v>
      </c>
      <c r="R951" s="15"/>
    </row>
    <row r="952" hidden="1" spans="2:18">
      <c r="B952" s="29" t="s">
        <v>69</v>
      </c>
      <c r="C952" s="57">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5"/>
      <c r="M952" s="78">
        <v>45731</v>
      </c>
      <c r="O952" s="49">
        <f ca="1" t="shared" si="30"/>
        <v>0</v>
      </c>
      <c r="P952" s="49">
        <f ca="1" t="shared" si="31"/>
        <v>122</v>
      </c>
      <c r="Q952" s="15" t="str">
        <f>VLOOKUP(B952,辅助信息!E:M,9,FALSE)</f>
        <v>ZTWM-CDGS-XS-2024-0134-商投建工达州中医药科技成果示范园项目</v>
      </c>
      <c r="R952" s="15"/>
    </row>
    <row r="953" hidden="1" spans="2:18">
      <c r="B953" s="29" t="s">
        <v>69</v>
      </c>
      <c r="C953" s="57">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5"/>
      <c r="M953" s="78">
        <v>45731</v>
      </c>
      <c r="O953" s="49">
        <f ca="1" t="shared" si="30"/>
        <v>0</v>
      </c>
      <c r="P953" s="49">
        <f ca="1" t="shared" si="31"/>
        <v>122</v>
      </c>
      <c r="Q953" s="15" t="str">
        <f>VLOOKUP(B953,辅助信息!E:M,9,FALSE)</f>
        <v>ZTWM-CDGS-XS-2024-0134-商投建工达州中医药科技成果示范园项目</v>
      </c>
      <c r="R953" s="15"/>
    </row>
    <row r="954" hidden="1" spans="2:18">
      <c r="B954" s="29" t="s">
        <v>69</v>
      </c>
      <c r="C954" s="57">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3"/>
      <c r="M954" s="78">
        <v>45731</v>
      </c>
      <c r="O954" s="49">
        <f ca="1" t="shared" si="30"/>
        <v>0</v>
      </c>
      <c r="P954" s="49">
        <f ca="1" t="shared" si="31"/>
        <v>122</v>
      </c>
      <c r="Q954" s="15" t="str">
        <f>VLOOKUP(B954,辅助信息!E:M,9,FALSE)</f>
        <v>ZTWM-CDGS-XS-2024-0134-商投建工达州中医药科技成果示范园项目</v>
      </c>
      <c r="R954" s="15"/>
    </row>
    <row r="955" hidden="1" spans="2:18">
      <c r="B955" s="29" t="s">
        <v>74</v>
      </c>
      <c r="C955" s="57">
        <v>45732</v>
      </c>
      <c r="D955" s="29" t="str">
        <f>VLOOKUP(B955,辅助信息!E:K,7,FALSE)</f>
        <v>JWDDCD2024102400111</v>
      </c>
      <c r="E955" s="29" t="str">
        <f>VLOOKUP(F955,辅助信息!A:B,2,FALSE)</f>
        <v>螺纹钢</v>
      </c>
      <c r="F955" s="29" t="s">
        <v>27</v>
      </c>
      <c r="G955" s="25">
        <v>3</v>
      </c>
      <c r="H955" s="25" t="str">
        <f>_xlfn._xlws.FILTER('[1]2025年已发货'!$E:$E,'[1]2025年已发货'!$F:$F&amp;'[1]2025年已发货'!$C:$C&amp;'[1]2025年已发货'!$G:$G&amp;'[1]2025年已发货'!$H:$H=C955&amp;F955&amp;I955&amp;J955,"未发货")</f>
        <v>未发货</v>
      </c>
      <c r="I955" s="29" t="str">
        <f>VLOOKUP(B955,辅助信息!E:I,3,FALSE)</f>
        <v>（五冶达州国道542项目-桥梁4标）四川省达州市达川区大堰镇双井村</v>
      </c>
      <c r="J955" s="29" t="str">
        <f>VLOOKUP(B955,辅助信息!E:I,4,FALSE)</f>
        <v>吴志强</v>
      </c>
      <c r="K955" s="29">
        <f>VLOOKUP(J955,辅助信息!H:I,2,FALSE)</f>
        <v>18820030907</v>
      </c>
      <c r="L955" s="64" t="str">
        <f>VLOOKUP(B955,辅助信息!E:J,6,FALSE)</f>
        <v>五冶建设送货单,送货车型13米,装货前联系收货人核实到场规格,没提前告知进场规格现场不给予接收</v>
      </c>
      <c r="M955" s="78">
        <v>45728</v>
      </c>
      <c r="O955" s="49">
        <f ca="1" t="shared" si="30"/>
        <v>0</v>
      </c>
      <c r="P955" s="49">
        <f ca="1" t="shared" si="31"/>
        <v>125</v>
      </c>
      <c r="Q955" s="15" t="str">
        <f>VLOOKUP(B955,辅助信息!E:M,9,FALSE)</f>
        <v>ZTWM-CDGS-XS-2024-0181-五冶天府-国道542项目（二批次）</v>
      </c>
      <c r="R955" s="15"/>
    </row>
    <row r="956" hidden="1" spans="2:18">
      <c r="B956" s="29" t="s">
        <v>74</v>
      </c>
      <c r="C956" s="57">
        <v>45732</v>
      </c>
      <c r="D956" s="29" t="str">
        <f>VLOOKUP(B956,辅助信息!E:K,7,FALSE)</f>
        <v>JWDDCD2024102400111</v>
      </c>
      <c r="E956" s="29" t="str">
        <f>VLOOKUP(F956,辅助信息!A:B,2,FALSE)</f>
        <v>螺纹钢</v>
      </c>
      <c r="F956" s="29" t="s">
        <v>19</v>
      </c>
      <c r="G956" s="25">
        <v>3</v>
      </c>
      <c r="H956" s="25" t="str">
        <f>_xlfn._xlws.FILTER('[1]2025年已发货'!$E:$E,'[1]2025年已发货'!$F:$F&amp;'[1]2025年已发货'!$C:$C&amp;'[1]2025年已发货'!$G:$G&amp;'[1]2025年已发货'!$H:$H=C956&amp;F956&amp;I956&amp;J956,"未发货")</f>
        <v>未发货</v>
      </c>
      <c r="I956" s="29" t="str">
        <f>VLOOKUP(B956,辅助信息!E:I,3,FALSE)</f>
        <v>（五冶达州国道542项目-桥梁4标）四川省达州市达川区大堰镇双井村</v>
      </c>
      <c r="J956" s="29" t="str">
        <f>VLOOKUP(B956,辅助信息!E:I,4,FALSE)</f>
        <v>吴志强</v>
      </c>
      <c r="K956" s="29">
        <f>VLOOKUP(J956,辅助信息!H:I,2,FALSE)</f>
        <v>18820030907</v>
      </c>
      <c r="L956" s="65"/>
      <c r="M956" s="78">
        <v>45728</v>
      </c>
      <c r="O956" s="49">
        <f ca="1" t="shared" si="30"/>
        <v>0</v>
      </c>
      <c r="P956" s="49">
        <f ca="1" t="shared" si="31"/>
        <v>125</v>
      </c>
      <c r="Q956" s="15" t="str">
        <f>VLOOKUP(B956,辅助信息!E:M,9,FALSE)</f>
        <v>ZTWM-CDGS-XS-2024-0181-五冶天府-国道542项目（二批次）</v>
      </c>
      <c r="R956" s="15"/>
    </row>
    <row r="957" hidden="1" spans="2:18">
      <c r="B957" s="29" t="s">
        <v>74</v>
      </c>
      <c r="C957" s="57">
        <v>45732</v>
      </c>
      <c r="D957" s="29" t="str">
        <f>VLOOKUP(B957,辅助信息!E:K,7,FALSE)</f>
        <v>JWDDCD2024102400111</v>
      </c>
      <c r="E957" s="29" t="str">
        <f>VLOOKUP(F957,辅助信息!A:B,2,FALSE)</f>
        <v>螺纹钢</v>
      </c>
      <c r="F957" s="29" t="s">
        <v>32</v>
      </c>
      <c r="G957" s="25">
        <v>6</v>
      </c>
      <c r="H957" s="25" t="str">
        <f>_xlfn._xlws.FILTER('[1]2025年已发货'!$E:$E,'[1]2025年已发货'!$F:$F&amp;'[1]2025年已发货'!$C:$C&amp;'[1]2025年已发货'!$G:$G&amp;'[1]2025年已发货'!$H:$H=C957&amp;F957&amp;I957&amp;J957,"未发货")</f>
        <v>未发货</v>
      </c>
      <c r="I957" s="29" t="str">
        <f>VLOOKUP(B957,辅助信息!E:I,3,FALSE)</f>
        <v>（五冶达州国道542项目-桥梁4标）四川省达州市达川区大堰镇双井村</v>
      </c>
      <c r="J957" s="29" t="str">
        <f>VLOOKUP(B957,辅助信息!E:I,4,FALSE)</f>
        <v>吴志强</v>
      </c>
      <c r="K957" s="29">
        <f>VLOOKUP(J957,辅助信息!H:I,2,FALSE)</f>
        <v>18820030907</v>
      </c>
      <c r="L957" s="65"/>
      <c r="M957" s="78">
        <v>45728</v>
      </c>
      <c r="O957" s="49">
        <f ca="1" t="shared" si="30"/>
        <v>0</v>
      </c>
      <c r="P957" s="49">
        <f ca="1" t="shared" si="31"/>
        <v>125</v>
      </c>
      <c r="Q957" s="15" t="str">
        <f>VLOOKUP(B957,辅助信息!E:M,9,FALSE)</f>
        <v>ZTWM-CDGS-XS-2024-0181-五冶天府-国道542项目（二批次）</v>
      </c>
      <c r="R957" s="15"/>
    </row>
    <row r="958" hidden="1" spans="2:18">
      <c r="B958" s="29" t="s">
        <v>74</v>
      </c>
      <c r="C958" s="57">
        <v>45732</v>
      </c>
      <c r="D958" s="29" t="str">
        <f>VLOOKUP(B958,辅助信息!E:K,7,FALSE)</f>
        <v>JWDDCD2024102400111</v>
      </c>
      <c r="E958" s="29" t="str">
        <f>VLOOKUP(F958,辅助信息!A:B,2,FALSE)</f>
        <v>螺纹钢</v>
      </c>
      <c r="F958" s="29" t="s">
        <v>33</v>
      </c>
      <c r="G958" s="25">
        <v>9</v>
      </c>
      <c r="H958" s="25" t="str">
        <f>_xlfn._xlws.FILTER('[1]2025年已发货'!$E:$E,'[1]2025年已发货'!$F:$F&amp;'[1]2025年已发货'!$C:$C&amp;'[1]2025年已发货'!$G:$G&amp;'[1]2025年已发货'!$H:$H=C958&amp;F958&amp;I958&amp;J958,"未发货")</f>
        <v>未发货</v>
      </c>
      <c r="I958" s="29" t="str">
        <f>VLOOKUP(B958,辅助信息!E:I,3,FALSE)</f>
        <v>（五冶达州国道542项目-桥梁4标）四川省达州市达川区大堰镇双井村</v>
      </c>
      <c r="J958" s="29" t="str">
        <f>VLOOKUP(B958,辅助信息!E:I,4,FALSE)</f>
        <v>吴志强</v>
      </c>
      <c r="K958" s="29">
        <f>VLOOKUP(J958,辅助信息!H:I,2,FALSE)</f>
        <v>18820030907</v>
      </c>
      <c r="L958" s="65"/>
      <c r="M958" s="78">
        <v>45728</v>
      </c>
      <c r="O958" s="49">
        <f ca="1" t="shared" si="30"/>
        <v>0</v>
      </c>
      <c r="P958" s="49">
        <f ca="1" t="shared" si="31"/>
        <v>125</v>
      </c>
      <c r="Q958" s="15" t="str">
        <f>VLOOKUP(B958,辅助信息!E:M,9,FALSE)</f>
        <v>ZTWM-CDGS-XS-2024-0181-五冶天府-国道542项目（二批次）</v>
      </c>
      <c r="R958" s="15"/>
    </row>
    <row r="959" hidden="1" spans="2:18">
      <c r="B959" s="29" t="s">
        <v>74</v>
      </c>
      <c r="C959" s="57">
        <v>45732</v>
      </c>
      <c r="D959" s="29" t="str">
        <f>VLOOKUP(B959,辅助信息!E:K,7,FALSE)</f>
        <v>JWDDCD2024102400111</v>
      </c>
      <c r="E959" s="29" t="str">
        <f>VLOOKUP(F959,辅助信息!A:B,2,FALSE)</f>
        <v>螺纹钢</v>
      </c>
      <c r="F959" s="29" t="s">
        <v>18</v>
      </c>
      <c r="G959" s="25">
        <v>3</v>
      </c>
      <c r="H959" s="25" t="str">
        <f>_xlfn._xlws.FILTER('[1]2025年已发货'!$E:$E,'[1]2025年已发货'!$F:$F&amp;'[1]2025年已发货'!$C:$C&amp;'[1]2025年已发货'!$G:$G&amp;'[1]2025年已发货'!$H:$H=C959&amp;F959&amp;I959&amp;J959,"未发货")</f>
        <v>未发货</v>
      </c>
      <c r="I959" s="29" t="str">
        <f>VLOOKUP(B959,辅助信息!E:I,3,FALSE)</f>
        <v>（五冶达州国道542项目-桥梁4标）四川省达州市达川区大堰镇双井村</v>
      </c>
      <c r="J959" s="29" t="str">
        <f>VLOOKUP(B959,辅助信息!E:I,4,FALSE)</f>
        <v>吴志强</v>
      </c>
      <c r="K959" s="29">
        <f>VLOOKUP(J959,辅助信息!H:I,2,FALSE)</f>
        <v>18820030907</v>
      </c>
      <c r="L959" s="65"/>
      <c r="M959" s="78">
        <v>45728</v>
      </c>
      <c r="O959" s="49">
        <f ca="1" t="shared" si="30"/>
        <v>0</v>
      </c>
      <c r="P959" s="49">
        <f ca="1" t="shared" si="31"/>
        <v>125</v>
      </c>
      <c r="Q959" s="15" t="str">
        <f>VLOOKUP(B959,辅助信息!E:M,9,FALSE)</f>
        <v>ZTWM-CDGS-XS-2024-0181-五冶天府-国道542项目（二批次）</v>
      </c>
      <c r="R959" s="15"/>
    </row>
    <row r="960" hidden="1" spans="2:18">
      <c r="B960" s="29" t="s">
        <v>74</v>
      </c>
      <c r="C960" s="57">
        <v>45732</v>
      </c>
      <c r="D960" s="29" t="str">
        <f>VLOOKUP(B960,辅助信息!E:K,7,FALSE)</f>
        <v>JWDDCD2024102400111</v>
      </c>
      <c r="E960" s="29" t="str">
        <f>VLOOKUP(F960,辅助信息!A:B,2,FALSE)</f>
        <v>螺纹钢</v>
      </c>
      <c r="F960" s="29" t="s">
        <v>65</v>
      </c>
      <c r="G960" s="25">
        <v>21</v>
      </c>
      <c r="H960" s="25" t="str">
        <f>_xlfn._xlws.FILTER('[1]2025年已发货'!$E:$E,'[1]2025年已发货'!$F:$F&amp;'[1]2025年已发货'!$C:$C&amp;'[1]2025年已发货'!$G:$G&amp;'[1]2025年已发货'!$H:$H=C960&amp;F960&amp;I960&amp;J960,"未发货")</f>
        <v>未发货</v>
      </c>
      <c r="I960" s="29" t="str">
        <f>VLOOKUP(B960,辅助信息!E:I,3,FALSE)</f>
        <v>（五冶达州国道542项目-桥梁4标）四川省达州市达川区大堰镇双井村</v>
      </c>
      <c r="J960" s="29" t="str">
        <f>VLOOKUP(B960,辅助信息!E:I,4,FALSE)</f>
        <v>吴志强</v>
      </c>
      <c r="K960" s="29">
        <f>VLOOKUP(J960,辅助信息!H:I,2,FALSE)</f>
        <v>18820030907</v>
      </c>
      <c r="L960" s="63"/>
      <c r="M960" s="78">
        <v>45728</v>
      </c>
      <c r="O960" s="49">
        <f ca="1" t="shared" si="30"/>
        <v>0</v>
      </c>
      <c r="P960" s="49">
        <f ca="1" t="shared" si="31"/>
        <v>125</v>
      </c>
      <c r="Q960" s="15" t="str">
        <f>VLOOKUP(B960,辅助信息!E:M,9,FALSE)</f>
        <v>ZTWM-CDGS-XS-2024-0181-五冶天府-国道542项目（二批次）</v>
      </c>
      <c r="R960" s="15"/>
    </row>
    <row r="961" hidden="1" spans="2:18">
      <c r="B961" s="29" t="s">
        <v>68</v>
      </c>
      <c r="C961" s="57">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4" t="str">
        <f>VLOOKUP(B961,辅助信息!E:J,6,FALSE)</f>
        <v>控制炉批号！多了现场不收！,优先安排达钢,提前联系到场规格及数量</v>
      </c>
      <c r="M961" s="78">
        <v>45726</v>
      </c>
      <c r="O961" s="49">
        <f ca="1" t="shared" si="30"/>
        <v>0</v>
      </c>
      <c r="P961" s="49">
        <f ca="1" t="shared" si="31"/>
        <v>127</v>
      </c>
      <c r="Q961" s="15" t="str">
        <f>VLOOKUP(B961,辅助信息!E:M,9,FALSE)</f>
        <v>ZTWM-CDGS-XS-2024-0134-商投建工达州中医药科技成果示范园项目</v>
      </c>
      <c r="R961" s="15"/>
    </row>
    <row r="962" hidden="1" spans="2:18">
      <c r="B962" s="29" t="s">
        <v>68</v>
      </c>
      <c r="C962" s="57">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5"/>
      <c r="M962" s="78">
        <v>45726</v>
      </c>
      <c r="O962" s="49">
        <f ca="1" t="shared" si="30"/>
        <v>0</v>
      </c>
      <c r="P962" s="49">
        <f ca="1" t="shared" si="31"/>
        <v>127</v>
      </c>
      <c r="Q962" s="15" t="str">
        <f>VLOOKUP(B962,辅助信息!E:M,9,FALSE)</f>
        <v>ZTWM-CDGS-XS-2024-0134-商投建工达州中医药科技成果示范园项目</v>
      </c>
      <c r="R962" s="15"/>
    </row>
    <row r="963" hidden="1" spans="2:18">
      <c r="B963" s="29" t="s">
        <v>68</v>
      </c>
      <c r="C963" s="57">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3"/>
      <c r="M963" s="78">
        <v>45726</v>
      </c>
      <c r="O963" s="49">
        <f ca="1" t="shared" si="30"/>
        <v>0</v>
      </c>
      <c r="P963" s="49">
        <f ca="1" t="shared" si="31"/>
        <v>127</v>
      </c>
      <c r="Q963" s="15" t="str">
        <f>VLOOKUP(B963,辅助信息!E:M,9,FALSE)</f>
        <v>ZTWM-CDGS-XS-2024-0134-商投建工达州中医药科技成果示范园项目</v>
      </c>
      <c r="R963" s="15"/>
    </row>
    <row r="964" hidden="1" spans="2:18">
      <c r="B964" s="29" t="s">
        <v>69</v>
      </c>
      <c r="C964" s="57">
        <v>45732</v>
      </c>
      <c r="D964" s="29" t="str">
        <f>VLOOKUP(B964,辅助信息!E:K,7,FALSE)</f>
        <v>JWDDCD2025052800131</v>
      </c>
      <c r="E964" s="29" t="str">
        <f>VLOOKUP(F964,辅助信息!A:B,2,FALSE)</f>
        <v>螺纹钢</v>
      </c>
      <c r="F964" s="29" t="s">
        <v>58</v>
      </c>
      <c r="G964" s="25">
        <v>24</v>
      </c>
      <c r="H964" s="74">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4" t="str">
        <f>VLOOKUP(B967,辅助信息!E:J,6,FALSE)</f>
        <v>控制炉批号！多了现场不收！,优先安排达钢,提前联系到场规格及数量</v>
      </c>
      <c r="M964" s="78">
        <v>45731</v>
      </c>
      <c r="O964" s="49">
        <f ca="1" t="shared" si="30"/>
        <v>0</v>
      </c>
      <c r="P964" s="49">
        <f ca="1" t="shared" si="31"/>
        <v>122</v>
      </c>
      <c r="Q964" s="15" t="str">
        <f>VLOOKUP(B964,辅助信息!E:M,9,FALSE)</f>
        <v>ZTWM-CDGS-XS-2024-0134-商投建工达州中医药科技成果示范园项目</v>
      </c>
      <c r="R964" s="15"/>
    </row>
    <row r="965" hidden="1" spans="2:18">
      <c r="B965" s="29" t="s">
        <v>69</v>
      </c>
      <c r="C965" s="57">
        <v>45732</v>
      </c>
      <c r="D965" s="29" t="str">
        <f>VLOOKUP(B965,辅助信息!E:K,7,FALSE)</f>
        <v>JWDDCD2025052800131</v>
      </c>
      <c r="E965" s="29" t="str">
        <f>VLOOKUP(F965,辅助信息!A:B,2,FALSE)</f>
        <v>螺纹钢</v>
      </c>
      <c r="F965" s="29" t="s">
        <v>22</v>
      </c>
      <c r="G965" s="25">
        <v>12</v>
      </c>
      <c r="H965" s="74">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5"/>
      <c r="M965" s="78">
        <v>45731</v>
      </c>
      <c r="O965" s="49">
        <f ca="1" t="shared" si="30"/>
        <v>0</v>
      </c>
      <c r="P965" s="49">
        <f ca="1" t="shared" si="31"/>
        <v>122</v>
      </c>
      <c r="Q965" s="15" t="str">
        <f>VLOOKUP(B965,辅助信息!E:M,9,FALSE)</f>
        <v>ZTWM-CDGS-XS-2024-0134-商投建工达州中医药科技成果示范园项目</v>
      </c>
      <c r="R965" s="15"/>
    </row>
    <row r="966" hidden="1" spans="2:18">
      <c r="B966" s="29" t="s">
        <v>69</v>
      </c>
      <c r="C966" s="57">
        <v>45732</v>
      </c>
      <c r="D966" s="29" t="str">
        <f>VLOOKUP(B966,辅助信息!E:K,7,FALSE)</f>
        <v>JWDDCD2025052800131</v>
      </c>
      <c r="E966" s="29" t="str">
        <f>VLOOKUP(F966,辅助信息!A:B,2,FALSE)</f>
        <v>盘螺</v>
      </c>
      <c r="F966" s="29" t="s">
        <v>40</v>
      </c>
      <c r="G966" s="25">
        <v>60</v>
      </c>
      <c r="H966" s="74">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5"/>
      <c r="M966" s="78">
        <v>45731</v>
      </c>
      <c r="O966" s="49">
        <f ca="1" t="shared" si="30"/>
        <v>0</v>
      </c>
      <c r="P966" s="49">
        <f ca="1" t="shared" si="31"/>
        <v>122</v>
      </c>
      <c r="Q966" s="15" t="str">
        <f>VLOOKUP(B966,辅助信息!E:M,9,FALSE)</f>
        <v>ZTWM-CDGS-XS-2024-0134-商投建工达州中医药科技成果示范园项目</v>
      </c>
      <c r="R966" s="15"/>
    </row>
    <row r="967" hidden="1" spans="2:18">
      <c r="B967" s="29" t="s">
        <v>69</v>
      </c>
      <c r="C967" s="57">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3"/>
      <c r="M967" s="91">
        <v>45731</v>
      </c>
      <c r="N967" s="32"/>
      <c r="O967" s="32">
        <f ca="1" t="shared" si="30"/>
        <v>0</v>
      </c>
      <c r="P967" s="32">
        <f ca="1" t="shared" si="31"/>
        <v>122</v>
      </c>
      <c r="Q967" s="29" t="str">
        <f>VLOOKUP(B967,辅助信息!E:M,9,FALSE)</f>
        <v>ZTWM-CDGS-XS-2024-0134-商投建工达州中医药科技成果示范园项目</v>
      </c>
      <c r="R967" s="15"/>
    </row>
    <row r="968" hidden="1" spans="2:18">
      <c r="B968" s="29" t="s">
        <v>44</v>
      </c>
      <c r="C968" s="57">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3" t="str">
        <f>VLOOKUP(B968,辅助信息!E:J,6,FALSE)</f>
        <v>对方卸车</v>
      </c>
      <c r="M968" s="91">
        <v>45733</v>
      </c>
      <c r="N968" s="32"/>
      <c r="O968" s="32">
        <f ca="1" t="shared" si="30"/>
        <v>0</v>
      </c>
      <c r="P968" s="32">
        <f ca="1" t="shared" si="31"/>
        <v>120</v>
      </c>
      <c r="Q968" s="29" t="str">
        <f>VLOOKUP(B968,辅助信息!E:M,9,FALSE)</f>
        <v>ZTWM-CDGS-XS-2024-0189-华西集采-酒城南项目</v>
      </c>
      <c r="R968" s="15"/>
    </row>
    <row r="969" hidden="1" spans="2:18">
      <c r="B969" s="29" t="s">
        <v>64</v>
      </c>
      <c r="C969" s="57">
        <v>45731</v>
      </c>
      <c r="D969" s="29" t="str">
        <f>VLOOKUP(B969,辅助信息!E:K,7,FALSE)</f>
        <v>JWDDCD2024102400111</v>
      </c>
      <c r="E969" s="29" t="str">
        <f>VLOOKUP(F969,辅助信息!A:B,2,FALSE)</f>
        <v>螺纹钢</v>
      </c>
      <c r="F969" s="29" t="s">
        <v>27</v>
      </c>
      <c r="G969" s="25">
        <v>24</v>
      </c>
      <c r="H969" s="25" t="str">
        <f>_xlfn._xlws.FILTER('[1]2025年已发货'!$E:$E,'[1]2025年已发货'!$F:$F&amp;'[1]2025年已发货'!$C:$C&amp;'[1]2025年已发货'!$G:$G&amp;'[1]2025年已发货'!$H:$H=C969&amp;F969&amp;I969&amp;J969,"未发货")</f>
        <v>未发货</v>
      </c>
      <c r="I969" s="29" t="str">
        <f>VLOOKUP(B969,辅助信息!E:I,3,FALSE)</f>
        <v>（五冶达州国道542项目-三工区桥梁3工段）四川省达州市达川区赵固镇水文村原村委会下300米</v>
      </c>
      <c r="J969" s="29" t="str">
        <f>VLOOKUP(B969,辅助信息!E:I,4,FALSE)</f>
        <v>李代茂</v>
      </c>
      <c r="K969" s="29">
        <f>VLOOKUP(J969,辅助信息!H:I,2,FALSE)</f>
        <v>18302833536</v>
      </c>
      <c r="L969" s="64" t="str">
        <f>VLOOKUP(B969,辅助信息!E:J,6,FALSE)</f>
        <v>五冶建设送货单,送货车型9.6米,装货前联系收货人核实到场规格,没提前告知进场规格现场不给予接收</v>
      </c>
      <c r="M969" s="91">
        <v>45733</v>
      </c>
      <c r="N969" s="32"/>
      <c r="O969" s="32">
        <f ca="1" t="shared" si="30"/>
        <v>0</v>
      </c>
      <c r="P969" s="32">
        <f ca="1" t="shared" si="31"/>
        <v>120</v>
      </c>
      <c r="Q969" s="29" t="str">
        <f>VLOOKUP(B969,辅助信息!E:M,9,FALSE)</f>
        <v>ZTWM-CDGS-XS-2024-0181-五冶天府-国道542项目（二批次）</v>
      </c>
      <c r="R969" s="15"/>
    </row>
    <row r="970" hidden="1" spans="2:18">
      <c r="B970" s="29" t="s">
        <v>64</v>
      </c>
      <c r="C970" s="57">
        <v>45731</v>
      </c>
      <c r="D970" s="29" t="str">
        <f>VLOOKUP(B970,辅助信息!E:K,7,FALSE)</f>
        <v>JWDDCD2024102400111</v>
      </c>
      <c r="E970" s="29" t="str">
        <f>VLOOKUP(F970,辅助信息!A:B,2,FALSE)</f>
        <v>螺纹钢</v>
      </c>
      <c r="F970" s="29" t="s">
        <v>32</v>
      </c>
      <c r="G970" s="25">
        <v>12</v>
      </c>
      <c r="H970" s="25" t="str">
        <f>_xlfn._xlws.FILTER('[1]2025年已发货'!$E:$E,'[1]2025年已发货'!$F:$F&amp;'[1]2025年已发货'!$C:$C&amp;'[1]2025年已发货'!$G:$G&amp;'[1]2025年已发货'!$H:$H=C970&amp;F970&amp;I970&amp;J970,"未发货")</f>
        <v>未发货</v>
      </c>
      <c r="I970" s="29" t="str">
        <f>VLOOKUP(B970,辅助信息!E:I,3,FALSE)</f>
        <v>（五冶达州国道542项目-三工区桥梁3工段）四川省达州市达川区赵固镇水文村原村委会下300米</v>
      </c>
      <c r="J970" s="29" t="str">
        <f>VLOOKUP(B970,辅助信息!E:I,4,FALSE)</f>
        <v>李代茂</v>
      </c>
      <c r="K970" s="29">
        <f>VLOOKUP(J970,辅助信息!H:I,2,FALSE)</f>
        <v>18302833536</v>
      </c>
      <c r="L970" s="65"/>
      <c r="M970" s="91">
        <v>45733</v>
      </c>
      <c r="N970" s="32"/>
      <c r="O970" s="32">
        <f ca="1" t="shared" si="30"/>
        <v>0</v>
      </c>
      <c r="P970" s="32">
        <f ca="1" t="shared" si="31"/>
        <v>120</v>
      </c>
      <c r="Q970" s="29" t="str">
        <f>VLOOKUP(B970,辅助信息!E:M,9,FALSE)</f>
        <v>ZTWM-CDGS-XS-2024-0181-五冶天府-国道542项目（二批次）</v>
      </c>
      <c r="R970" s="15"/>
    </row>
    <row r="971" hidden="1" spans="2:18">
      <c r="B971" s="29" t="s">
        <v>64</v>
      </c>
      <c r="C971" s="57">
        <v>45731</v>
      </c>
      <c r="D971" s="29" t="str">
        <f>VLOOKUP(B971,辅助信息!E:K,7,FALSE)</f>
        <v>JWDDCD2024102400111</v>
      </c>
      <c r="E971" s="29" t="str">
        <f>VLOOKUP(F971,辅助信息!A:B,2,FALSE)</f>
        <v>螺纹钢</v>
      </c>
      <c r="F971" s="29" t="s">
        <v>33</v>
      </c>
      <c r="G971" s="25">
        <v>6</v>
      </c>
      <c r="H971" s="25" t="str">
        <f>_xlfn._xlws.FILTER('[1]2025年已发货'!$E:$E,'[1]2025年已发货'!$F:$F&amp;'[1]2025年已发货'!$C:$C&amp;'[1]2025年已发货'!$G:$G&amp;'[1]2025年已发货'!$H:$H=C971&amp;F971&amp;I971&amp;J971,"未发货")</f>
        <v>未发货</v>
      </c>
      <c r="I971" s="29" t="str">
        <f>VLOOKUP(B971,辅助信息!E:I,3,FALSE)</f>
        <v>（五冶达州国道542项目-三工区桥梁3工段）四川省达州市达川区赵固镇水文村原村委会下300米</v>
      </c>
      <c r="J971" s="29" t="str">
        <f>VLOOKUP(B971,辅助信息!E:I,4,FALSE)</f>
        <v>李代茂</v>
      </c>
      <c r="K971" s="29">
        <f>VLOOKUP(J971,辅助信息!H:I,2,FALSE)</f>
        <v>18302833536</v>
      </c>
      <c r="L971" s="63"/>
      <c r="M971" s="91">
        <v>45733</v>
      </c>
      <c r="N971" s="32"/>
      <c r="O971" s="32">
        <f ca="1" t="shared" si="30"/>
        <v>0</v>
      </c>
      <c r="P971" s="32">
        <f ca="1" t="shared" si="31"/>
        <v>120</v>
      </c>
      <c r="Q971" s="29" t="str">
        <f>VLOOKUP(B971,辅助信息!E:M,9,FALSE)</f>
        <v>ZTWM-CDGS-XS-2024-0181-五冶天府-国道542项目（二批次）</v>
      </c>
      <c r="R971" s="15"/>
    </row>
    <row r="972" hidden="1" spans="2:18">
      <c r="B972" s="29" t="s">
        <v>74</v>
      </c>
      <c r="C972" s="57">
        <v>45731</v>
      </c>
      <c r="D972" s="29" t="str">
        <f>VLOOKUP(B972,辅助信息!E:K,7,FALSE)</f>
        <v>JWDDCD2024102400111</v>
      </c>
      <c r="E972" s="29" t="str">
        <f>VLOOKUP(F972,辅助信息!A:B,2,FALSE)</f>
        <v>螺纹钢</v>
      </c>
      <c r="F972" s="29" t="s">
        <v>27</v>
      </c>
      <c r="G972" s="25">
        <v>15</v>
      </c>
      <c r="H972" s="25">
        <f>_xlfn._xlws.FILTER('[1]2025年已发货'!$E:$E,'[1]2025年已发货'!$F:$F&amp;'[1]2025年已发货'!$C:$C&amp;'[1]2025年已发货'!$G:$G&amp;'[1]2025年已发货'!$H:$H=C972&amp;F972&amp;I972&amp;J972,"未发货")</f>
        <v>15</v>
      </c>
      <c r="I972" s="29" t="str">
        <f>VLOOKUP(B972,辅助信息!E:I,3,FALSE)</f>
        <v>（五冶达州国道542项目-桥梁4标）四川省达州市达川区大堰镇双井村</v>
      </c>
      <c r="J972" s="29" t="str">
        <f>VLOOKUP(B972,辅助信息!E:I,4,FALSE)</f>
        <v>吴志强</v>
      </c>
      <c r="K972" s="29">
        <f>VLOOKUP(J972,辅助信息!H:I,2,FALSE)</f>
        <v>18820030907</v>
      </c>
      <c r="L972" s="64" t="str">
        <f>VLOOKUP(B972,辅助信息!E:J,6,FALSE)</f>
        <v>五冶建设送货单,送货车型13米,装货前联系收货人核实到场规格,没提前告知进场规格现场不给予接收</v>
      </c>
      <c r="M972" s="91">
        <v>45738</v>
      </c>
      <c r="N972" s="32"/>
      <c r="O972" s="32">
        <f ca="1" t="shared" si="30"/>
        <v>0</v>
      </c>
      <c r="P972" s="32">
        <f ca="1" t="shared" si="31"/>
        <v>115</v>
      </c>
      <c r="Q972" s="29" t="str">
        <f>VLOOKUP(B972,辅助信息!E:M,9,FALSE)</f>
        <v>ZTWM-CDGS-XS-2024-0181-五冶天府-国道542项目（二批次）</v>
      </c>
      <c r="R972" s="15"/>
    </row>
    <row r="973" hidden="1" spans="2:18">
      <c r="B973" s="29" t="s">
        <v>74</v>
      </c>
      <c r="C973" s="57">
        <v>45731</v>
      </c>
      <c r="D973" s="29" t="str">
        <f>VLOOKUP(B973,辅助信息!E:K,7,FALSE)</f>
        <v>JWDDCD2024102400111</v>
      </c>
      <c r="E973" s="29" t="str">
        <f>VLOOKUP(F973,辅助信息!A:B,2,FALSE)</f>
        <v>螺纹钢</v>
      </c>
      <c r="F973" s="29" t="s">
        <v>19</v>
      </c>
      <c r="G973" s="25">
        <v>15</v>
      </c>
      <c r="H973" s="25">
        <f>_xlfn._xlws.FILTER('[1]2025年已发货'!$E:$E,'[1]2025年已发货'!$F:$F&amp;'[1]2025年已发货'!$C:$C&amp;'[1]2025年已发货'!$G:$G&amp;'[1]2025年已发货'!$H:$H=C973&amp;F973&amp;I973&amp;J973,"未发货")</f>
        <v>15</v>
      </c>
      <c r="I973" s="29" t="str">
        <f>VLOOKUP(B973,辅助信息!E:I,3,FALSE)</f>
        <v>（五冶达州国道542项目-桥梁4标）四川省达州市达川区大堰镇双井村</v>
      </c>
      <c r="J973" s="29" t="str">
        <f>VLOOKUP(B973,辅助信息!E:I,4,FALSE)</f>
        <v>吴志强</v>
      </c>
      <c r="K973" s="29">
        <f>VLOOKUP(J973,辅助信息!H:I,2,FALSE)</f>
        <v>18820030907</v>
      </c>
      <c r="L973" s="65"/>
      <c r="M973" s="91">
        <v>45738</v>
      </c>
      <c r="N973" s="32"/>
      <c r="O973" s="32">
        <f ca="1" t="shared" si="30"/>
        <v>0</v>
      </c>
      <c r="P973" s="32">
        <f ca="1" t="shared" si="31"/>
        <v>115</v>
      </c>
      <c r="Q973" s="29" t="str">
        <f>VLOOKUP(B973,辅助信息!E:M,9,FALSE)</f>
        <v>ZTWM-CDGS-XS-2024-0181-五冶天府-国道542项目（二批次）</v>
      </c>
      <c r="R973" s="15"/>
    </row>
    <row r="974" hidden="1" spans="2:18">
      <c r="B974" s="29" t="s">
        <v>74</v>
      </c>
      <c r="C974" s="57">
        <v>45731</v>
      </c>
      <c r="D974" s="29" t="str">
        <f>VLOOKUP(B974,辅助信息!E:K,7,FALSE)</f>
        <v>JWDDCD2024102400111</v>
      </c>
      <c r="E974" s="29" t="str">
        <f>VLOOKUP(F974,辅助信息!A:B,2,FALSE)</f>
        <v>螺纹钢</v>
      </c>
      <c r="F974" s="29" t="s">
        <v>32</v>
      </c>
      <c r="G974" s="25">
        <v>15</v>
      </c>
      <c r="H974" s="25">
        <f>_xlfn._xlws.FILTER('[1]2025年已发货'!$E:$E,'[1]2025年已发货'!$F:$F&amp;'[1]2025年已发货'!$C:$C&amp;'[1]2025年已发货'!$G:$G&amp;'[1]2025年已发货'!$H:$H=C974&amp;F974&amp;I974&amp;J974,"未发货")</f>
        <v>15</v>
      </c>
      <c r="I974" s="29" t="str">
        <f>VLOOKUP(B974,辅助信息!E:I,3,FALSE)</f>
        <v>（五冶达州国道542项目-桥梁4标）四川省达州市达川区大堰镇双井村</v>
      </c>
      <c r="J974" s="29" t="str">
        <f>VLOOKUP(B974,辅助信息!E:I,4,FALSE)</f>
        <v>吴志强</v>
      </c>
      <c r="K974" s="29">
        <f>VLOOKUP(J974,辅助信息!H:I,2,FALSE)</f>
        <v>18820030907</v>
      </c>
      <c r="L974" s="65"/>
      <c r="M974" s="91">
        <v>45738</v>
      </c>
      <c r="N974" s="32"/>
      <c r="O974" s="32">
        <f ca="1" t="shared" si="30"/>
        <v>0</v>
      </c>
      <c r="P974" s="32">
        <f ca="1" t="shared" si="31"/>
        <v>115</v>
      </c>
      <c r="Q974" s="29" t="str">
        <f>VLOOKUP(B974,辅助信息!E:M,9,FALSE)</f>
        <v>ZTWM-CDGS-XS-2024-0181-五冶天府-国道542项目（二批次）</v>
      </c>
      <c r="R974" s="15"/>
    </row>
    <row r="975" hidden="1" spans="2:18">
      <c r="B975" s="29" t="s">
        <v>74</v>
      </c>
      <c r="C975" s="57">
        <v>45731</v>
      </c>
      <c r="D975" s="29" t="str">
        <f>VLOOKUP(B975,辅助信息!E:K,7,FALSE)</f>
        <v>JWDDCD2024102400111</v>
      </c>
      <c r="E975" s="29" t="str">
        <f>VLOOKUP(F975,辅助信息!A:B,2,FALSE)</f>
        <v>螺纹钢</v>
      </c>
      <c r="F975" s="29" t="s">
        <v>65</v>
      </c>
      <c r="G975" s="25">
        <v>30</v>
      </c>
      <c r="H975" s="25" t="str">
        <f>_xlfn._xlws.FILTER('[1]2025年已发货'!$E:$E,'[1]2025年已发货'!$F:$F&amp;'[1]2025年已发货'!$C:$C&amp;'[1]2025年已发货'!$G:$G&amp;'[1]2025年已发货'!$H:$H=C975&amp;F975&amp;I975&amp;J975,"未发货")</f>
        <v>未发货</v>
      </c>
      <c r="I975" s="29" t="str">
        <f>VLOOKUP(B975,辅助信息!E:I,3,FALSE)</f>
        <v>（五冶达州国道542项目-桥梁4标）四川省达州市达川区大堰镇双井村</v>
      </c>
      <c r="J975" s="29" t="str">
        <f>VLOOKUP(B975,辅助信息!E:I,4,FALSE)</f>
        <v>吴志强</v>
      </c>
      <c r="K975" s="29">
        <f>VLOOKUP(J975,辅助信息!H:I,2,FALSE)</f>
        <v>18820030907</v>
      </c>
      <c r="L975" s="63"/>
      <c r="M975" s="91">
        <v>45738</v>
      </c>
      <c r="N975" s="32"/>
      <c r="O975" s="32">
        <f ca="1" t="shared" si="30"/>
        <v>0</v>
      </c>
      <c r="P975" s="32">
        <f ca="1" t="shared" si="31"/>
        <v>115</v>
      </c>
      <c r="Q975" s="29" t="str">
        <f>VLOOKUP(B975,辅助信息!E:M,9,FALSE)</f>
        <v>ZTWM-CDGS-XS-2024-0181-五冶天府-国道542项目（二批次）</v>
      </c>
      <c r="R975" s="15"/>
    </row>
    <row r="976" hidden="1" spans="2:18">
      <c r="B976" s="29" t="s">
        <v>75</v>
      </c>
      <c r="C976" s="57">
        <v>45731</v>
      </c>
      <c r="D976" s="29" t="str">
        <f>VLOOKUP(B976,辅助信息!E:K,7,FALSE)</f>
        <v>JWDDCD2024102400111</v>
      </c>
      <c r="E976" s="29" t="str">
        <f>VLOOKUP(F976,辅助信息!A:B,2,FALSE)</f>
        <v>盘螺</v>
      </c>
      <c r="F976" s="29" t="s">
        <v>26</v>
      </c>
      <c r="G976" s="25">
        <v>10</v>
      </c>
      <c r="H976" s="25" t="str">
        <f>_xlfn._xlws.FILTER('[1]2025年已发货'!$E:$E,'[1]2025年已发货'!$F:$F&amp;'[1]2025年已发货'!$C:$C&amp;'[1]2025年已发货'!$G:$G&amp;'[1]2025年已发货'!$H:$H=C976&amp;F976&amp;I976&amp;J976,"未发货")</f>
        <v>未发货</v>
      </c>
      <c r="I976" s="29" t="str">
        <f>VLOOKUP(B976,辅助信息!E:I,3,FALSE)</f>
        <v>（五冶达州国道542项目-一工区桥梁一工段）四川省达州市四川省达州市达川区石桥镇武寨村</v>
      </c>
      <c r="J976" s="29" t="str">
        <f>VLOOKUP(B976,辅助信息!E:I,4,FALSE)</f>
        <v>杨勇</v>
      </c>
      <c r="K976" s="29">
        <f>VLOOKUP(J976,辅助信息!H:I,2,FALSE)</f>
        <v>18398563998</v>
      </c>
      <c r="L976" s="64" t="str">
        <f>VLOOKUP(B976,辅助信息!E:J,6,FALSE)</f>
        <v>五冶建设送货单,送货车型13米,装货前联系收货人核实到场规格,没提前告知进场规格现场不给予接收</v>
      </c>
      <c r="M976" s="91">
        <v>45733</v>
      </c>
      <c r="N976" s="32"/>
      <c r="O976" s="32">
        <f ca="1" t="shared" si="30"/>
        <v>0</v>
      </c>
      <c r="P976" s="32">
        <f ca="1" t="shared" si="31"/>
        <v>120</v>
      </c>
      <c r="Q976" s="29" t="str">
        <f>VLOOKUP(B976,辅助信息!E:M,9,FALSE)</f>
        <v>ZTWM-CDGS-XS-2024-0181-五冶天府-国道542项目（二批次）</v>
      </c>
      <c r="R976" s="15"/>
    </row>
    <row r="977" hidden="1" spans="2:18">
      <c r="B977" s="29" t="s">
        <v>75</v>
      </c>
      <c r="C977" s="57">
        <v>45731</v>
      </c>
      <c r="D977" s="29" t="str">
        <f>VLOOKUP(B977,辅助信息!E:K,7,FALSE)</f>
        <v>JWDDCD2024102400111</v>
      </c>
      <c r="E977" s="29" t="str">
        <f>VLOOKUP(F977,辅助信息!A:B,2,FALSE)</f>
        <v>螺纹钢</v>
      </c>
      <c r="F977" s="29" t="s">
        <v>27</v>
      </c>
      <c r="G977" s="25">
        <v>10</v>
      </c>
      <c r="H977" s="25">
        <f>_xlfn._xlws.FILTER('[1]2025年已发货'!$E:$E,'[1]2025年已发货'!$F:$F&amp;'[1]2025年已发货'!$C:$C&amp;'[1]2025年已发货'!$G:$G&amp;'[1]2025年已发货'!$H:$H=C977&amp;F977&amp;I977&amp;J977,"未发货")</f>
        <v>9</v>
      </c>
      <c r="I977" s="29" t="str">
        <f>VLOOKUP(B977,辅助信息!E:I,3,FALSE)</f>
        <v>（五冶达州国道542项目-一工区桥梁一工段）四川省达州市四川省达州市达川区石桥镇武寨村</v>
      </c>
      <c r="J977" s="29" t="str">
        <f>VLOOKUP(B977,辅助信息!E:I,4,FALSE)</f>
        <v>杨勇</v>
      </c>
      <c r="K977" s="29">
        <f>VLOOKUP(J977,辅助信息!H:I,2,FALSE)</f>
        <v>18398563998</v>
      </c>
      <c r="L977" s="65"/>
      <c r="M977" s="91">
        <v>45733</v>
      </c>
      <c r="N977" s="32"/>
      <c r="O977" s="32">
        <f ca="1" t="shared" si="30"/>
        <v>0</v>
      </c>
      <c r="P977" s="32">
        <f ca="1" t="shared" si="31"/>
        <v>120</v>
      </c>
      <c r="Q977" s="29" t="str">
        <f>VLOOKUP(B977,辅助信息!E:M,9,FALSE)</f>
        <v>ZTWM-CDGS-XS-2024-0181-五冶天府-国道542项目（二批次）</v>
      </c>
      <c r="R977" s="15"/>
    </row>
    <row r="978" hidden="1" spans="2:18">
      <c r="B978" s="29" t="s">
        <v>75</v>
      </c>
      <c r="C978" s="57">
        <v>45731</v>
      </c>
      <c r="D978" s="29" t="str">
        <f>VLOOKUP(B978,辅助信息!E:K,7,FALSE)</f>
        <v>JWDDCD2024102400111</v>
      </c>
      <c r="E978" s="29" t="str">
        <f>VLOOKUP(F978,辅助信息!A:B,2,FALSE)</f>
        <v>螺纹钢</v>
      </c>
      <c r="F978" s="29" t="s">
        <v>19</v>
      </c>
      <c r="G978" s="25">
        <v>12</v>
      </c>
      <c r="H978" s="25">
        <f>_xlfn._xlws.FILTER('[1]2025年已发货'!$E:$E,'[1]2025年已发货'!$F:$F&amp;'[1]2025年已发货'!$C:$C&amp;'[1]2025年已发货'!$G:$G&amp;'[1]2025年已发货'!$H:$H=C978&amp;F978&amp;I978&amp;J978,"未发货")</f>
        <v>12</v>
      </c>
      <c r="I978" s="29" t="str">
        <f>VLOOKUP(B978,辅助信息!E:I,3,FALSE)</f>
        <v>（五冶达州国道542项目-一工区桥梁一工段）四川省达州市四川省达州市达川区石桥镇武寨村</v>
      </c>
      <c r="J978" s="29" t="str">
        <f>VLOOKUP(B978,辅助信息!E:I,4,FALSE)</f>
        <v>杨勇</v>
      </c>
      <c r="K978" s="29">
        <f>VLOOKUP(J978,辅助信息!H:I,2,FALSE)</f>
        <v>18398563998</v>
      </c>
      <c r="L978" s="65"/>
      <c r="M978" s="91">
        <v>45733</v>
      </c>
      <c r="N978" s="32"/>
      <c r="O978" s="32">
        <f ca="1" t="shared" si="30"/>
        <v>0</v>
      </c>
      <c r="P978" s="32">
        <f ca="1" t="shared" si="31"/>
        <v>120</v>
      </c>
      <c r="Q978" s="29" t="str">
        <f>VLOOKUP(B978,辅助信息!E:M,9,FALSE)</f>
        <v>ZTWM-CDGS-XS-2024-0181-五冶天府-国道542项目（二批次）</v>
      </c>
      <c r="R978" s="15"/>
    </row>
    <row r="979" hidden="1" spans="2:18">
      <c r="B979" s="29" t="s">
        <v>75</v>
      </c>
      <c r="C979" s="57">
        <v>45731</v>
      </c>
      <c r="D979" s="29" t="str">
        <f>VLOOKUP(B979,辅助信息!E:K,7,FALSE)</f>
        <v>JWDDCD2024102400111</v>
      </c>
      <c r="E979" s="29" t="str">
        <f>VLOOKUP(F979,辅助信息!A:B,2,FALSE)</f>
        <v>螺纹钢</v>
      </c>
      <c r="F979" s="29" t="s">
        <v>28</v>
      </c>
      <c r="G979" s="25">
        <v>9</v>
      </c>
      <c r="H979" s="25" t="str">
        <f>_xlfn._xlws.FILTER('[1]2025年已发货'!$E:$E,'[1]2025年已发货'!$F:$F&amp;'[1]2025年已发货'!$C:$C&amp;'[1]2025年已发货'!$G:$G&amp;'[1]2025年已发货'!$H:$H=C979&amp;F979&amp;I979&amp;J979,"未发货")</f>
        <v>未发货</v>
      </c>
      <c r="I979" s="29" t="str">
        <f>VLOOKUP(B979,辅助信息!E:I,3,FALSE)</f>
        <v>（五冶达州国道542项目-一工区桥梁一工段）四川省达州市四川省达州市达川区石桥镇武寨村</v>
      </c>
      <c r="J979" s="29" t="str">
        <f>VLOOKUP(B979,辅助信息!E:I,4,FALSE)</f>
        <v>杨勇</v>
      </c>
      <c r="K979" s="29">
        <f>VLOOKUP(J979,辅助信息!H:I,2,FALSE)</f>
        <v>18398563998</v>
      </c>
      <c r="L979" s="65"/>
      <c r="M979" s="91">
        <v>45733</v>
      </c>
      <c r="N979" s="32"/>
      <c r="O979" s="32">
        <f ca="1" t="shared" si="30"/>
        <v>0</v>
      </c>
      <c r="P979" s="32">
        <f ca="1" t="shared" si="31"/>
        <v>120</v>
      </c>
      <c r="Q979" s="29" t="str">
        <f>VLOOKUP(B979,辅助信息!E:M,9,FALSE)</f>
        <v>ZTWM-CDGS-XS-2024-0181-五冶天府-国道542项目（二批次）</v>
      </c>
      <c r="R979" s="15"/>
    </row>
    <row r="980" hidden="1" spans="2:18">
      <c r="B980" s="29" t="s">
        <v>75</v>
      </c>
      <c r="C980" s="57">
        <v>45731</v>
      </c>
      <c r="D980" s="29" t="str">
        <f>VLOOKUP(B980,辅助信息!E:K,7,FALSE)</f>
        <v>JWDDCD2024102400111</v>
      </c>
      <c r="E980" s="29" t="str">
        <f>VLOOKUP(F980,辅助信息!A:B,2,FALSE)</f>
        <v>螺纹钢</v>
      </c>
      <c r="F980" s="29" t="s">
        <v>65</v>
      </c>
      <c r="G980" s="25">
        <v>50</v>
      </c>
      <c r="H980" s="25">
        <f>_xlfn._xlws.FILTER('[1]2025年已发货'!$E:$E,'[1]2025年已发货'!$F:$F&amp;'[1]2025年已发货'!$C:$C&amp;'[1]2025年已发货'!$G:$G&amp;'[1]2025年已发货'!$H:$H=C980&amp;F980&amp;I980&amp;J980,"未发货")</f>
        <v>24</v>
      </c>
      <c r="I980" s="29" t="str">
        <f>VLOOKUP(B980,辅助信息!E:I,3,FALSE)</f>
        <v>（五冶达州国道542项目-一工区桥梁一工段）四川省达州市四川省达州市达川区石桥镇武寨村</v>
      </c>
      <c r="J980" s="29" t="str">
        <f>VLOOKUP(B980,辅助信息!E:I,4,FALSE)</f>
        <v>杨勇</v>
      </c>
      <c r="K980" s="29">
        <f>VLOOKUP(J980,辅助信息!H:I,2,FALSE)</f>
        <v>18398563998</v>
      </c>
      <c r="L980" s="63"/>
      <c r="M980" s="91">
        <v>45733</v>
      </c>
      <c r="N980" s="32"/>
      <c r="O980" s="32">
        <f ca="1" t="shared" si="30"/>
        <v>0</v>
      </c>
      <c r="P980" s="32">
        <f ca="1" t="shared" si="31"/>
        <v>120</v>
      </c>
      <c r="Q980" s="29" t="str">
        <f>VLOOKUP(B980,辅助信息!E:M,9,FALSE)</f>
        <v>ZTWM-CDGS-XS-2024-0181-五冶天府-国道542项目（二批次）</v>
      </c>
      <c r="R980" s="15"/>
    </row>
    <row r="981" hidden="1" spans="2:18">
      <c r="B981" s="29" t="s">
        <v>87</v>
      </c>
      <c r="C981" s="57">
        <v>45731</v>
      </c>
      <c r="D981" s="29" t="str">
        <f>VLOOKUP(B981,辅助信息!E:K,7,FALSE)</f>
        <v>JWDDCD2024102400111</v>
      </c>
      <c r="E981" s="29" t="str">
        <f>VLOOKUP(F981,辅助信息!A:B,2,FALSE)</f>
        <v>盘螺</v>
      </c>
      <c r="F981" s="29" t="s">
        <v>26</v>
      </c>
      <c r="G981" s="25">
        <v>10</v>
      </c>
      <c r="H981" s="25" t="str">
        <f>_xlfn._xlws.FILTER('[1]2025年已发货'!$E:$E,'[1]2025年已发货'!$F:$F&amp;'[1]2025年已发货'!$C:$C&amp;'[1]2025年已发货'!$G:$G&amp;'[1]2025年已发货'!$H:$H=C981&amp;F981&amp;I981&amp;J981,"未发货")</f>
        <v>未发货</v>
      </c>
      <c r="I981" s="29" t="str">
        <f>VLOOKUP(B981,辅助信息!E:I,3,FALSE)</f>
        <v>（五冶达州国道542项目-一工区桥梁二工段）四川省达州市达川区达川区石梯镇石成村</v>
      </c>
      <c r="J981" s="29" t="str">
        <f>VLOOKUP(B981,辅助信息!E:I,4,FALSE)</f>
        <v>夏树彬</v>
      </c>
      <c r="K981" s="29">
        <f>VLOOKUP(J981,辅助信息!H:I,2,FALSE)</f>
        <v>13518183653</v>
      </c>
      <c r="L981" s="64" t="str">
        <f>VLOOKUP(B981,辅助信息!E:J,6,FALSE)</f>
        <v>五冶建设送货单,送货车型9.6米,装货前联系收货人核实到场规格,没提前告知进场规格现场不给予接收</v>
      </c>
      <c r="M981" s="91">
        <v>45733</v>
      </c>
      <c r="N981" s="32"/>
      <c r="O981" s="32">
        <f ca="1" t="shared" si="30"/>
        <v>0</v>
      </c>
      <c r="P981" s="32">
        <f ca="1" t="shared" si="31"/>
        <v>120</v>
      </c>
      <c r="Q981" s="29" t="str">
        <f>VLOOKUP(B981,辅助信息!E:M,9,FALSE)</f>
        <v>ZTWM-CDGS-XS-2024-0181-五冶天府-国道542项目（二批次）</v>
      </c>
      <c r="R981" s="15"/>
    </row>
    <row r="982" hidden="1" spans="2:18">
      <c r="B982" s="29" t="s">
        <v>87</v>
      </c>
      <c r="C982" s="57">
        <v>45731</v>
      </c>
      <c r="D982" s="29" t="str">
        <f>VLOOKUP(B982,辅助信息!E:K,7,FALSE)</f>
        <v>JWDDCD2024102400111</v>
      </c>
      <c r="E982" s="29" t="str">
        <f>VLOOKUP(F982,辅助信息!A:B,2,FALSE)</f>
        <v>螺纹钢</v>
      </c>
      <c r="F982" s="29" t="s">
        <v>27</v>
      </c>
      <c r="G982" s="25">
        <v>10</v>
      </c>
      <c r="H982" s="25">
        <f>_xlfn._xlws.FILTER('[1]2025年已发货'!$E:$E,'[1]2025年已发货'!$F:$F&amp;'[1]2025年已发货'!$C:$C&amp;'[1]2025年已发货'!$G:$G&amp;'[1]2025年已发货'!$H:$H=C982&amp;F982&amp;I982&amp;J982,"未发货")</f>
        <v>9</v>
      </c>
      <c r="I982" s="29" t="str">
        <f>VLOOKUP(B982,辅助信息!E:I,3,FALSE)</f>
        <v>（五冶达州国道542项目-一工区桥梁二工段）四川省达州市达川区达川区石梯镇石成村</v>
      </c>
      <c r="J982" s="29" t="str">
        <f>VLOOKUP(B982,辅助信息!E:I,4,FALSE)</f>
        <v>夏树彬</v>
      </c>
      <c r="K982" s="29">
        <f>VLOOKUP(J982,辅助信息!H:I,2,FALSE)</f>
        <v>13518183653</v>
      </c>
      <c r="L982" s="65"/>
      <c r="M982" s="91">
        <v>45733</v>
      </c>
      <c r="N982" s="32"/>
      <c r="O982" s="32">
        <f ca="1" t="shared" si="30"/>
        <v>0</v>
      </c>
      <c r="P982" s="32">
        <f ca="1" t="shared" si="31"/>
        <v>120</v>
      </c>
      <c r="Q982" s="29" t="str">
        <f>VLOOKUP(B982,辅助信息!E:M,9,FALSE)</f>
        <v>ZTWM-CDGS-XS-2024-0181-五冶天府-国道542项目（二批次）</v>
      </c>
      <c r="R982" s="15"/>
    </row>
    <row r="983" hidden="1" spans="2:18">
      <c r="B983" s="29" t="s">
        <v>87</v>
      </c>
      <c r="C983" s="57">
        <v>45731</v>
      </c>
      <c r="D983" s="29" t="str">
        <f>VLOOKUP(B983,辅助信息!E:K,7,FALSE)</f>
        <v>JWDDCD2024102400111</v>
      </c>
      <c r="E983" s="29" t="str">
        <f>VLOOKUP(F983,辅助信息!A:B,2,FALSE)</f>
        <v>螺纹钢</v>
      </c>
      <c r="F983" s="29" t="s">
        <v>19</v>
      </c>
      <c r="G983" s="25">
        <v>10</v>
      </c>
      <c r="H983" s="25">
        <f>_xlfn._xlws.FILTER('[1]2025年已发货'!$E:$E,'[1]2025年已发货'!$F:$F&amp;'[1]2025年已发货'!$C:$C&amp;'[1]2025年已发货'!$G:$G&amp;'[1]2025年已发货'!$H:$H=C983&amp;F983&amp;I983&amp;J983,"未发货")</f>
        <v>9</v>
      </c>
      <c r="I983" s="29" t="str">
        <f>VLOOKUP(B983,辅助信息!E:I,3,FALSE)</f>
        <v>（五冶达州国道542项目-一工区桥梁二工段）四川省达州市达川区达川区石梯镇石成村</v>
      </c>
      <c r="J983" s="29" t="str">
        <f>VLOOKUP(B983,辅助信息!E:I,4,FALSE)</f>
        <v>夏树彬</v>
      </c>
      <c r="K983" s="29">
        <f>VLOOKUP(J983,辅助信息!H:I,2,FALSE)</f>
        <v>13518183653</v>
      </c>
      <c r="L983" s="65"/>
      <c r="M983" s="91">
        <v>45733</v>
      </c>
      <c r="N983" s="32"/>
      <c r="O983" s="32">
        <f ca="1" t="shared" si="30"/>
        <v>0</v>
      </c>
      <c r="P983" s="32">
        <f ca="1" t="shared" si="31"/>
        <v>120</v>
      </c>
      <c r="Q983" s="29" t="str">
        <f>VLOOKUP(B983,辅助信息!E:M,9,FALSE)</f>
        <v>ZTWM-CDGS-XS-2024-0181-五冶天府-国道542项目（二批次）</v>
      </c>
      <c r="R983" s="15"/>
    </row>
    <row r="984" hidden="1" spans="2:18">
      <c r="B984" s="29" t="s">
        <v>87</v>
      </c>
      <c r="C984" s="57">
        <v>45731</v>
      </c>
      <c r="D984" s="29" t="str">
        <f>VLOOKUP(B984,辅助信息!E:K,7,FALSE)</f>
        <v>JWDDCD2024102400111</v>
      </c>
      <c r="E984" s="29" t="str">
        <f>VLOOKUP(F984,辅助信息!A:B,2,FALSE)</f>
        <v>螺纹钢</v>
      </c>
      <c r="F984" s="29" t="s">
        <v>28</v>
      </c>
      <c r="G984" s="25">
        <v>10</v>
      </c>
      <c r="H984" s="25" t="str">
        <f>_xlfn._xlws.FILTER('[1]2025年已发货'!$E:$E,'[1]2025年已发货'!$F:$F&amp;'[1]2025年已发货'!$C:$C&amp;'[1]2025年已发货'!$G:$G&amp;'[1]2025年已发货'!$H:$H=C984&amp;F984&amp;I984&amp;J984,"未发货")</f>
        <v>未发货</v>
      </c>
      <c r="I984" s="29" t="str">
        <f>VLOOKUP(B984,辅助信息!E:I,3,FALSE)</f>
        <v>（五冶达州国道542项目-一工区桥梁二工段）四川省达州市达川区达川区石梯镇石成村</v>
      </c>
      <c r="J984" s="29" t="str">
        <f>VLOOKUP(B984,辅助信息!E:I,4,FALSE)</f>
        <v>夏树彬</v>
      </c>
      <c r="K984" s="29">
        <f>VLOOKUP(J984,辅助信息!H:I,2,FALSE)</f>
        <v>13518183653</v>
      </c>
      <c r="L984" s="65"/>
      <c r="M984" s="91">
        <v>45733</v>
      </c>
      <c r="N984" s="32"/>
      <c r="O984" s="32">
        <f ca="1" t="shared" si="30"/>
        <v>0</v>
      </c>
      <c r="P984" s="32">
        <f ca="1" t="shared" si="31"/>
        <v>120</v>
      </c>
      <c r="Q984" s="29" t="str">
        <f>VLOOKUP(B984,辅助信息!E:M,9,FALSE)</f>
        <v>ZTWM-CDGS-XS-2024-0181-五冶天府-国道542项目（二批次）</v>
      </c>
      <c r="R984" s="15"/>
    </row>
    <row r="985" hidden="1" spans="2:18">
      <c r="B985" s="29" t="s">
        <v>87</v>
      </c>
      <c r="C985" s="57">
        <v>45731</v>
      </c>
      <c r="D985" s="29" t="str">
        <f>VLOOKUP(B985,辅助信息!E:K,7,FALSE)</f>
        <v>JWDDCD2024102400111</v>
      </c>
      <c r="E985" s="29" t="str">
        <f>VLOOKUP(F985,辅助信息!A:B,2,FALSE)</f>
        <v>螺纹钢</v>
      </c>
      <c r="F985" s="29" t="s">
        <v>65</v>
      </c>
      <c r="G985" s="25">
        <v>30</v>
      </c>
      <c r="H985" s="25">
        <f>_xlfn._xlws.FILTER('[1]2025年已发货'!$E:$E,'[1]2025年已发货'!$F:$F&amp;'[1]2025年已发货'!$C:$C&amp;'[1]2025年已发货'!$G:$G&amp;'[1]2025年已发货'!$H:$H=C985&amp;F985&amp;I985&amp;J985,"未发货")</f>
        <v>30</v>
      </c>
      <c r="I985" s="29" t="str">
        <f>VLOOKUP(B985,辅助信息!E:I,3,FALSE)</f>
        <v>（五冶达州国道542项目-一工区桥梁二工段）四川省达州市达川区达川区石梯镇石成村</v>
      </c>
      <c r="J985" s="29" t="str">
        <f>VLOOKUP(B985,辅助信息!E:I,4,FALSE)</f>
        <v>夏树彬</v>
      </c>
      <c r="K985" s="29">
        <f>VLOOKUP(J985,辅助信息!H:I,2,FALSE)</f>
        <v>13518183653</v>
      </c>
      <c r="L985" s="65"/>
      <c r="M985" s="91">
        <v>45733</v>
      </c>
      <c r="N985" s="32"/>
      <c r="O985" s="32">
        <f ca="1" t="shared" si="30"/>
        <v>0</v>
      </c>
      <c r="P985" s="32">
        <f ca="1" t="shared" si="31"/>
        <v>120</v>
      </c>
      <c r="Q985" s="29" t="str">
        <f>VLOOKUP(B985,辅助信息!E:M,9,FALSE)</f>
        <v>ZTWM-CDGS-XS-2024-0181-五冶天府-国道542项目（二批次）</v>
      </c>
      <c r="R985" s="15"/>
    </row>
    <row r="986" hidden="1" spans="2:18">
      <c r="B986" s="29" t="s">
        <v>87</v>
      </c>
      <c r="C986" s="57">
        <v>45731</v>
      </c>
      <c r="D986" s="29" t="str">
        <f>VLOOKUP(B986,辅助信息!E:K,7,FALSE)</f>
        <v>JWDDCD2024102400111</v>
      </c>
      <c r="E986" s="29" t="str">
        <f>VLOOKUP(F986,辅助信息!A:B,2,FALSE)</f>
        <v>螺纹钢</v>
      </c>
      <c r="F986" s="29" t="s">
        <v>52</v>
      </c>
      <c r="G986" s="25">
        <v>30</v>
      </c>
      <c r="H986" s="25" t="str">
        <f>_xlfn._xlws.FILTER('[1]2025年已发货'!$E:$E,'[1]2025年已发货'!$F:$F&amp;'[1]2025年已发货'!$C:$C&amp;'[1]2025年已发货'!$G:$G&amp;'[1]2025年已发货'!$H:$H=C986&amp;F986&amp;I986&amp;J986,"未发货")</f>
        <v>未发货</v>
      </c>
      <c r="I986" s="29" t="str">
        <f>VLOOKUP(B986,辅助信息!E:I,3,FALSE)</f>
        <v>（五冶达州国道542项目-一工区桥梁二工段）四川省达州市达川区达川区石梯镇石成村</v>
      </c>
      <c r="J986" s="29" t="str">
        <f>VLOOKUP(B986,辅助信息!E:I,4,FALSE)</f>
        <v>夏树彬</v>
      </c>
      <c r="K986" s="29">
        <f>VLOOKUP(J986,辅助信息!H:I,2,FALSE)</f>
        <v>13518183653</v>
      </c>
      <c r="L986" s="63"/>
      <c r="M986" s="91">
        <v>45733</v>
      </c>
      <c r="N986" s="32"/>
      <c r="O986" s="32">
        <f ca="1" t="shared" si="30"/>
        <v>0</v>
      </c>
      <c r="P986" s="32">
        <f ca="1" t="shared" si="31"/>
        <v>120</v>
      </c>
      <c r="Q986" s="29" t="str">
        <f>VLOOKUP(B986,辅助信息!E:M,9,FALSE)</f>
        <v>ZTWM-CDGS-XS-2024-0181-五冶天府-国道542项目（二批次）</v>
      </c>
      <c r="R986" s="15"/>
    </row>
    <row r="987" hidden="1" spans="2:18">
      <c r="B987" s="29" t="s">
        <v>108</v>
      </c>
      <c r="C987" s="57">
        <v>45731</v>
      </c>
      <c r="D987" s="29" t="str">
        <f>VLOOKUP(B987,辅助信息!E:K,7,FALSE)</f>
        <v>JWDDCD2024102400111</v>
      </c>
      <c r="E987" s="29" t="str">
        <f>VLOOKUP(F987,辅助信息!A:B,2,FALSE)</f>
        <v>螺纹钢</v>
      </c>
      <c r="F987" s="29" t="s">
        <v>27</v>
      </c>
      <c r="G987" s="25">
        <v>7</v>
      </c>
      <c r="H987" s="25">
        <f>_xlfn._xlws.FILTER('[1]2025年已发货'!$E:$E,'[1]2025年已发货'!$F:$F&amp;'[1]2025年已发货'!$C:$C&amp;'[1]2025年已发货'!$G:$G&amp;'[1]2025年已发货'!$H:$H=C987&amp;F987&amp;I987&amp;J987,"未发货")</f>
        <v>6</v>
      </c>
      <c r="I987" s="29" t="str">
        <f>VLOOKUP(B987,辅助信息!E:I,3,FALSE)</f>
        <v>（五冶达州国道542项目-三工区路基八工段(连接线)）四川省达州市达川区大堰镇梨子沟</v>
      </c>
      <c r="J987" s="29" t="str">
        <f>VLOOKUP(B987,辅助信息!E:I,4,FALSE)</f>
        <v>谭鹏程</v>
      </c>
      <c r="K987" s="29">
        <f>VLOOKUP(J987,辅助信息!H:I,2,FALSE)</f>
        <v>18280895666</v>
      </c>
      <c r="L987" s="64" t="str">
        <f>VLOOKUP(B987,辅助信息!E:J,6,FALSE)</f>
        <v>五冶建设送货单,送货车型9.6米,装货前联系收货人核实到场规格,没提前告知进场规格现场不给予接收</v>
      </c>
      <c r="M987" s="91">
        <v>45733</v>
      </c>
      <c r="N987" s="32"/>
      <c r="O987" s="32">
        <f ca="1" t="shared" si="30"/>
        <v>0</v>
      </c>
      <c r="P987" s="32">
        <f ca="1" t="shared" si="31"/>
        <v>120</v>
      </c>
      <c r="Q987" s="29" t="str">
        <f>VLOOKUP(B987,辅助信息!E:M,9,FALSE)</f>
        <v>ZTWM-CDGS-XS-2024-0181-五冶天府-国道542项目（二批次）</v>
      </c>
      <c r="R987" s="15"/>
    </row>
    <row r="988" hidden="1" spans="2:18">
      <c r="B988" s="29" t="s">
        <v>108</v>
      </c>
      <c r="C988" s="57">
        <v>45731</v>
      </c>
      <c r="D988" s="29" t="str">
        <f>VLOOKUP(B988,辅助信息!E:K,7,FALSE)</f>
        <v>JWDDCD2024102400111</v>
      </c>
      <c r="E988" s="29" t="str">
        <f>VLOOKUP(F988,辅助信息!A:B,2,FALSE)</f>
        <v>螺纹钢</v>
      </c>
      <c r="F988" s="29" t="s">
        <v>32</v>
      </c>
      <c r="G988" s="25">
        <v>3</v>
      </c>
      <c r="H988" s="25" t="str">
        <f>_xlfn._xlws.FILTER('[1]2025年已发货'!$E:$E,'[1]2025年已发货'!$F:$F&amp;'[1]2025年已发货'!$C:$C&amp;'[1]2025年已发货'!$G:$G&amp;'[1]2025年已发货'!$H:$H=C988&amp;F988&amp;I988&amp;J988,"未发货")</f>
        <v>未发货</v>
      </c>
      <c r="I988" s="29" t="str">
        <f>VLOOKUP(B988,辅助信息!E:I,3,FALSE)</f>
        <v>（五冶达州国道542项目-三工区路基八工段(连接线)）四川省达州市达川区大堰镇梨子沟</v>
      </c>
      <c r="J988" s="29" t="str">
        <f>VLOOKUP(B988,辅助信息!E:I,4,FALSE)</f>
        <v>谭鹏程</v>
      </c>
      <c r="K988" s="29">
        <f>VLOOKUP(J988,辅助信息!H:I,2,FALSE)</f>
        <v>18280895666</v>
      </c>
      <c r="L988" s="65"/>
      <c r="M988" s="91">
        <v>45733</v>
      </c>
      <c r="N988" s="32"/>
      <c r="O988" s="32">
        <f ca="1" t="shared" si="30"/>
        <v>0</v>
      </c>
      <c r="P988" s="32">
        <f ca="1" t="shared" si="31"/>
        <v>120</v>
      </c>
      <c r="Q988" s="29" t="str">
        <f>VLOOKUP(B988,辅助信息!E:M,9,FALSE)</f>
        <v>ZTWM-CDGS-XS-2024-0181-五冶天府-国道542项目（二批次）</v>
      </c>
      <c r="R988" s="15"/>
    </row>
    <row r="989" hidden="1" spans="2:18">
      <c r="B989" s="29" t="s">
        <v>108</v>
      </c>
      <c r="C989" s="57">
        <v>45731</v>
      </c>
      <c r="D989" s="29" t="str">
        <f>VLOOKUP(B989,辅助信息!E:K,7,FALSE)</f>
        <v>JWDDCD2024102400111</v>
      </c>
      <c r="E989" s="29" t="str">
        <f>VLOOKUP(F989,辅助信息!A:B,2,FALSE)</f>
        <v>螺纹钢</v>
      </c>
      <c r="F989" s="29" t="s">
        <v>33</v>
      </c>
      <c r="G989" s="25">
        <v>3</v>
      </c>
      <c r="H989" s="25" t="str">
        <f>_xlfn._xlws.FILTER('[1]2025年已发货'!$E:$E,'[1]2025年已发货'!$F:$F&amp;'[1]2025年已发货'!$C:$C&amp;'[1]2025年已发货'!$G:$G&amp;'[1]2025年已发货'!$H:$H=C989&amp;F989&amp;I989&amp;J989,"未发货")</f>
        <v>未发货</v>
      </c>
      <c r="I989" s="29" t="str">
        <f>VLOOKUP(B989,辅助信息!E:I,3,FALSE)</f>
        <v>（五冶达州国道542项目-三工区路基八工段(连接线)）四川省达州市达川区大堰镇梨子沟</v>
      </c>
      <c r="J989" s="29" t="str">
        <f>VLOOKUP(B989,辅助信息!E:I,4,FALSE)</f>
        <v>谭鹏程</v>
      </c>
      <c r="K989" s="29">
        <f>VLOOKUP(J989,辅助信息!H:I,2,FALSE)</f>
        <v>18280895666</v>
      </c>
      <c r="L989" s="65"/>
      <c r="M989" s="91">
        <v>45733</v>
      </c>
      <c r="N989" s="32"/>
      <c r="O989" s="32">
        <f ca="1" t="shared" si="30"/>
        <v>0</v>
      </c>
      <c r="P989" s="32">
        <f ca="1" t="shared" si="31"/>
        <v>120</v>
      </c>
      <c r="Q989" s="29" t="str">
        <f>VLOOKUP(B989,辅助信息!E:M,9,FALSE)</f>
        <v>ZTWM-CDGS-XS-2024-0181-五冶天府-国道542项目（二批次）</v>
      </c>
      <c r="R989" s="15"/>
    </row>
    <row r="990" hidden="1" spans="2:18">
      <c r="B990" s="29" t="s">
        <v>108</v>
      </c>
      <c r="C990" s="57">
        <v>45731</v>
      </c>
      <c r="D990" s="29" t="str">
        <f>VLOOKUP(B990,辅助信息!E:K,7,FALSE)</f>
        <v>JWDDCD2024102400111</v>
      </c>
      <c r="E990" s="29" t="str">
        <f>VLOOKUP(F990,辅助信息!A:B,2,FALSE)</f>
        <v>螺纹钢</v>
      </c>
      <c r="F990" s="29" t="s">
        <v>52</v>
      </c>
      <c r="G990" s="25">
        <v>46</v>
      </c>
      <c r="H990" s="25">
        <f>_xlfn._xlws.FILTER('[1]2025年已发货'!$E:$E,'[1]2025年已发货'!$F:$F&amp;'[1]2025年已发货'!$C:$C&amp;'[1]2025年已发货'!$G:$G&amp;'[1]2025年已发货'!$H:$H=C990&amp;F990&amp;I990&amp;J990,"未发货")</f>
        <v>45</v>
      </c>
      <c r="I990" s="29" t="str">
        <f>VLOOKUP(B990,辅助信息!E:I,3,FALSE)</f>
        <v>（五冶达州国道542项目-三工区路基八工段(连接线)）四川省达州市达川区大堰镇梨子沟</v>
      </c>
      <c r="J990" s="29" t="str">
        <f>VLOOKUP(B990,辅助信息!E:I,4,FALSE)</f>
        <v>谭鹏程</v>
      </c>
      <c r="K990" s="29">
        <f>VLOOKUP(J990,辅助信息!H:I,2,FALSE)</f>
        <v>18280895666</v>
      </c>
      <c r="L990" s="63"/>
      <c r="M990" s="91">
        <v>45733</v>
      </c>
      <c r="N990" s="32"/>
      <c r="O990" s="32">
        <f ca="1" t="shared" si="30"/>
        <v>0</v>
      </c>
      <c r="P990" s="32">
        <f ca="1" t="shared" si="31"/>
        <v>120</v>
      </c>
      <c r="Q990" s="29" t="str">
        <f>VLOOKUP(B990,辅助信息!E:M,9,FALSE)</f>
        <v>ZTWM-CDGS-XS-2024-0181-五冶天府-国道542项目（二批次）</v>
      </c>
      <c r="R990" s="15"/>
    </row>
    <row r="991" hidden="1" spans="2:18">
      <c r="B991" s="29" t="s">
        <v>106</v>
      </c>
      <c r="C991" s="57">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4" t="str">
        <f>VLOOKUP(B991,辅助信息!E:J,6,FALSE)</f>
        <v>提前联系到场规格</v>
      </c>
      <c r="M991" s="91">
        <v>45733</v>
      </c>
      <c r="N991" s="32"/>
      <c r="O991" s="32">
        <f ca="1" t="shared" si="30"/>
        <v>0</v>
      </c>
      <c r="P991" s="32">
        <f ca="1" t="shared" si="31"/>
        <v>120</v>
      </c>
      <c r="Q991" s="29" t="str">
        <f>VLOOKUP(B991,辅助信息!E:M,9,FALSE)</f>
        <v>ZTWM-CDGS-XS-2024-0169-中冶西部钢构-宜宾市南溪区幸福路东路,高县月江镇建设项目</v>
      </c>
      <c r="R991" s="15"/>
    </row>
    <row r="992" hidden="1" spans="2:18">
      <c r="B992" s="29" t="s">
        <v>106</v>
      </c>
      <c r="C992" s="57">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5"/>
      <c r="M992" s="91">
        <v>45733</v>
      </c>
      <c r="N992" s="32"/>
      <c r="O992" s="32">
        <f ca="1" t="shared" si="30"/>
        <v>0</v>
      </c>
      <c r="P992" s="32">
        <f ca="1" t="shared" si="31"/>
        <v>120</v>
      </c>
      <c r="Q992" s="29" t="str">
        <f>VLOOKUP(B992,辅助信息!E:M,9,FALSE)</f>
        <v>ZTWM-CDGS-XS-2024-0169-中冶西部钢构-宜宾市南溪区幸福路东路,高县月江镇建设项目</v>
      </c>
      <c r="R992" s="15"/>
    </row>
    <row r="993" hidden="1" spans="2:18">
      <c r="B993" s="29" t="s">
        <v>106</v>
      </c>
      <c r="C993" s="57">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5"/>
      <c r="M993" s="91">
        <v>45733</v>
      </c>
      <c r="N993" s="32"/>
      <c r="O993" s="32">
        <f ca="1" t="shared" si="30"/>
        <v>0</v>
      </c>
      <c r="P993" s="32">
        <f ca="1" t="shared" si="31"/>
        <v>120</v>
      </c>
      <c r="Q993" s="29" t="str">
        <f>VLOOKUP(B993,辅助信息!E:M,9,FALSE)</f>
        <v>ZTWM-CDGS-XS-2024-0169-中冶西部钢构-宜宾市南溪区幸福路东路,高县月江镇建设项目</v>
      </c>
      <c r="R993" s="15"/>
    </row>
    <row r="994" hidden="1" spans="2:18">
      <c r="B994" s="29" t="s">
        <v>106</v>
      </c>
      <c r="C994" s="57">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3"/>
      <c r="M994" s="91">
        <v>45733</v>
      </c>
      <c r="N994" s="32"/>
      <c r="O994" s="32">
        <f ca="1" t="shared" ref="O994:O1000" si="32">IF(OR(M994="",N994&lt;&gt;""),"",MAX(M994-TODAY(),0))</f>
        <v>0</v>
      </c>
      <c r="P994" s="32">
        <f ca="1" t="shared" ref="P994:P1000" si="33">IF(M994="","",IF(N994&lt;&gt;"",MAX(N994-M994,0),IF(TODAY()&gt;M994,TODAY()-M994,0)))</f>
        <v>120</v>
      </c>
      <c r="Q994" s="29" t="str">
        <f>VLOOKUP(B994,辅助信息!E:M,9,FALSE)</f>
        <v>ZTWM-CDGS-XS-2024-0169-中冶西部钢构-宜宾市南溪区幸福路东路,高县月江镇建设项目</v>
      </c>
      <c r="R994" s="15"/>
    </row>
    <row r="995" ht="56.25" hidden="1" customHeight="1" spans="2:18">
      <c r="B995" s="29" t="s">
        <v>54</v>
      </c>
      <c r="C995" s="57">
        <v>45731</v>
      </c>
      <c r="D995" s="29" t="str">
        <f>VLOOKUP(B995,辅助信息!E:K,7,FALSE)</f>
        <v>JWDDCD2024102400111</v>
      </c>
      <c r="E995" s="29" t="str">
        <f>VLOOKUP(F995,辅助信息!A:B,2,FALSE)</f>
        <v>螺纹钢</v>
      </c>
      <c r="F995" s="29" t="s">
        <v>32</v>
      </c>
      <c r="G995" s="25">
        <v>35</v>
      </c>
      <c r="H995" s="25" t="str">
        <f>_xlfn._xlws.FILTER('[1]2025年已发货'!$E:$E,'[1]2025年已发货'!$F:$F&amp;'[1]2025年已发货'!$C:$C&amp;'[1]2025年已发货'!$G:$G&amp;'[1]2025年已发货'!$H:$H=C995&amp;F995&amp;I995&amp;J995,"未发货")</f>
        <v>未发货</v>
      </c>
      <c r="I995" s="29" t="str">
        <f>VLOOKUP(B995,辅助信息!E:I,3,FALSE)</f>
        <v>（五冶达州国道542项目-二工区巴河特大桥工段-5号墩）四川省达州市达川区石梯镇固家村村民委员会</v>
      </c>
      <c r="J995" s="29" t="str">
        <f>VLOOKUP(B995,辅助信息!E:I,4,FALSE)</f>
        <v>谭福中</v>
      </c>
      <c r="K995" s="29">
        <f>VLOOKUP(J995,辅助信息!H:I,2,FALSE)</f>
        <v>15828538619</v>
      </c>
      <c r="L995" s="73" t="str">
        <f>VLOOKUP(B995,辅助信息!E:J,6,FALSE)</f>
        <v>五冶建设送货单,4份材质书,送货车型13米,装货前联系收货人核实到场规格,没提前告知进场规格现场不给予接收</v>
      </c>
      <c r="M995" s="91">
        <v>45734</v>
      </c>
      <c r="N995" s="32"/>
      <c r="O995" s="32">
        <f ca="1" t="shared" si="32"/>
        <v>0</v>
      </c>
      <c r="P995" s="32">
        <f ca="1" t="shared" si="33"/>
        <v>119</v>
      </c>
      <c r="Q995" s="29" t="str">
        <f>VLOOKUP(B995,辅助信息!E:M,9,FALSE)</f>
        <v>ZTWM-CDGS-XS-2024-0181-五冶天府-国道542项目（二批次）</v>
      </c>
      <c r="R995" s="15"/>
    </row>
    <row r="996" hidden="1" spans="2:18">
      <c r="B996" s="29" t="s">
        <v>69</v>
      </c>
      <c r="C996" s="57">
        <v>45740</v>
      </c>
      <c r="D996" s="29" t="str">
        <f>VLOOKUP(B996,辅助信息!E:K,7,FALSE)</f>
        <v>JWDDCD2025052800131</v>
      </c>
      <c r="E996" s="29" t="str">
        <f>VLOOKUP(F996,辅助信息!A:B,2,FALSE)</f>
        <v>盘螺</v>
      </c>
      <c r="F996" s="29" t="s">
        <v>40</v>
      </c>
      <c r="G996" s="25">
        <v>30</v>
      </c>
      <c r="H996" s="90">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6" t="str">
        <f>VLOOKUP(B996,辅助信息!E:J,6,FALSE)</f>
        <v>控制炉批号！多了现场不收！,优先安排达钢,提前联系到场规格及数量</v>
      </c>
      <c r="M996" s="91"/>
      <c r="N996" s="32"/>
      <c r="O996" s="32" t="str">
        <f ca="1" t="shared" si="32"/>
        <v/>
      </c>
      <c r="P996" s="32" t="str">
        <f ca="1" t="shared" si="33"/>
        <v/>
      </c>
      <c r="Q996" s="29" t="str">
        <f>VLOOKUP(B996,辅助信息!E:M,9,FALSE)</f>
        <v>ZTWM-CDGS-XS-2024-0134-商投建工达州中医药科技成果示范园项目</v>
      </c>
      <c r="R996" s="15"/>
    </row>
    <row r="997" hidden="1" spans="1:18">
      <c r="A997" s="64"/>
      <c r="B997" s="29" t="s">
        <v>69</v>
      </c>
      <c r="C997" s="57">
        <v>45740</v>
      </c>
      <c r="D997" s="29" t="str">
        <f>VLOOKUP(B997,辅助信息!E:K,7,FALSE)</f>
        <v>JWDDCD2025052800131</v>
      </c>
      <c r="E997" s="29" t="str">
        <f>VLOOKUP(F997,辅助信息!A:B,2,FALSE)</f>
        <v>螺纹钢</v>
      </c>
      <c r="F997" s="29" t="s">
        <v>33</v>
      </c>
      <c r="G997" s="25">
        <v>9</v>
      </c>
      <c r="H997" s="90">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5"/>
      <c r="M997" s="91">
        <v>45731</v>
      </c>
      <c r="N997" s="32"/>
      <c r="O997" s="32">
        <f ca="1" t="shared" si="32"/>
        <v>0</v>
      </c>
      <c r="P997" s="32">
        <f ca="1" t="shared" si="33"/>
        <v>122</v>
      </c>
      <c r="Q997" s="29" t="str">
        <f>VLOOKUP(B997,辅助信息!E:M,9,FALSE)</f>
        <v>ZTWM-CDGS-XS-2024-0134-商投建工达州中医药科技成果示范园项目</v>
      </c>
      <c r="R997" s="15"/>
    </row>
    <row r="998" hidden="1" spans="1:18">
      <c r="A998" s="64"/>
      <c r="B998" s="29" t="s">
        <v>75</v>
      </c>
      <c r="C998" s="57">
        <v>45740</v>
      </c>
      <c r="D998" s="29" t="str">
        <f>VLOOKUP(B998,辅助信息!E:K,7,FALSE)</f>
        <v>JWDDCD2024102400111</v>
      </c>
      <c r="E998" s="29" t="str">
        <f>VLOOKUP(F998,辅助信息!A:B,2,FALSE)</f>
        <v>盘螺</v>
      </c>
      <c r="F998" s="29" t="s">
        <v>41</v>
      </c>
      <c r="G998" s="25">
        <v>2.5</v>
      </c>
      <c r="H998" s="90" t="str">
        <f>_xlfn.XLOOKUP(C998&amp;F998&amp;I998&amp;J998,'[1]2025年已发货'!$F:$F&amp;'[1]2025年已发货'!$C:$C&amp;'[1]2025年已发货'!$G:$G&amp;'[1]2025年已发货'!$H:$H,'[1]2025年已发货'!$E:$E,"未发货")</f>
        <v>未发货</v>
      </c>
      <c r="I998" s="29" t="str">
        <f>VLOOKUP(B998,辅助信息!E:I,3,FALSE)</f>
        <v>（五冶达州国道542项目-一工区桥梁一工段）四川省达州市四川省达州市达川区石桥镇武寨村</v>
      </c>
      <c r="J998" s="29" t="str">
        <f>VLOOKUP(B998,辅助信息!E:I,4,FALSE)</f>
        <v>杨勇</v>
      </c>
      <c r="K998" s="29">
        <f>VLOOKUP(J998,辅助信息!H:I,2,FALSE)</f>
        <v>18398563998</v>
      </c>
      <c r="L998" s="76" t="str">
        <f>VLOOKUP(B998,辅助信息!E:J,6,FALSE)</f>
        <v>五冶建设送货单,送货车型13米,装货前联系收货人核实到场规格,没提前告知进场规格现场不给予接收</v>
      </c>
      <c r="M998" s="91">
        <v>45733</v>
      </c>
      <c r="N998" s="32"/>
      <c r="O998" s="32">
        <f ca="1" t="shared" si="32"/>
        <v>0</v>
      </c>
      <c r="P998" s="32">
        <f ca="1" t="shared" si="33"/>
        <v>120</v>
      </c>
      <c r="Q998" s="29" t="str">
        <f>VLOOKUP(B998,辅助信息!E:M,9,FALSE)</f>
        <v>ZTWM-CDGS-XS-2024-0181-五冶天府-国道542项目（二批次）</v>
      </c>
      <c r="R998" s="15"/>
    </row>
    <row r="999" hidden="1" spans="1:18">
      <c r="A999" s="64"/>
      <c r="B999" s="29" t="s">
        <v>75</v>
      </c>
      <c r="C999" s="57">
        <v>45740</v>
      </c>
      <c r="D999" s="29" t="str">
        <f>VLOOKUP(B999,辅助信息!E:K,7,FALSE)</f>
        <v>JWDDCD2024102400111</v>
      </c>
      <c r="E999" s="29" t="str">
        <f>VLOOKUP(F999,辅助信息!A:B,2,FALSE)</f>
        <v>螺纹钢</v>
      </c>
      <c r="F999" s="29" t="s">
        <v>28</v>
      </c>
      <c r="G999" s="25">
        <v>9</v>
      </c>
      <c r="H999" s="90" t="str">
        <f>_xlfn.XLOOKUP(C999&amp;F999&amp;I999&amp;J999,'[1]2025年已发货'!$F:$F&amp;'[1]2025年已发货'!$C:$C&amp;'[1]2025年已发货'!$G:$G&amp;'[1]2025年已发货'!$H:$H,'[1]2025年已发货'!$E:$E,"未发货")</f>
        <v>未发货</v>
      </c>
      <c r="I999" s="29" t="str">
        <f>VLOOKUP(B999,辅助信息!E:I,3,FALSE)</f>
        <v>（五冶达州国道542项目-一工区桥梁一工段）四川省达州市四川省达州市达川区石桥镇武寨村</v>
      </c>
      <c r="J999" s="29" t="str">
        <f>VLOOKUP(B999,辅助信息!E:I,4,FALSE)</f>
        <v>杨勇</v>
      </c>
      <c r="K999" s="29">
        <f>VLOOKUP(J999,辅助信息!H:I,2,FALSE)</f>
        <v>18398563998</v>
      </c>
      <c r="L999" s="65"/>
      <c r="M999" s="91">
        <v>45733</v>
      </c>
      <c r="N999" s="32"/>
      <c r="O999" s="32">
        <f ca="1" t="shared" si="32"/>
        <v>0</v>
      </c>
      <c r="P999" s="32">
        <f ca="1" t="shared" si="33"/>
        <v>120</v>
      </c>
      <c r="Q999" s="29" t="str">
        <f>VLOOKUP(B999,辅助信息!E:M,9,FALSE)</f>
        <v>ZTWM-CDGS-XS-2024-0181-五冶天府-国道542项目（二批次）</v>
      </c>
      <c r="R999" s="15"/>
    </row>
    <row r="1000" ht="33.75" hidden="1" customHeight="1" spans="2:18">
      <c r="B1000" s="29" t="s">
        <v>68</v>
      </c>
      <c r="C1000" s="57">
        <v>45740</v>
      </c>
      <c r="D1000" s="29" t="str">
        <f>VLOOKUP(B1000,辅助信息!E:K,7,FALSE)</f>
        <v>JWDDCD2025052800131</v>
      </c>
      <c r="E1000" s="29" t="str">
        <f>VLOOKUP(F1000,辅助信息!A:B,2,FALSE)</f>
        <v>高线</v>
      </c>
      <c r="F1000" s="29" t="s">
        <v>51</v>
      </c>
      <c r="G1000" s="25">
        <v>3</v>
      </c>
      <c r="H1000" s="90"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4" t="str">
        <f>VLOOKUP(B1000,辅助信息!E:J,6,FALSE)</f>
        <v>控制炉批号！多了现场不收！,优先安排达钢,提前联系到场规格及数量</v>
      </c>
      <c r="M1000" s="92">
        <v>45736</v>
      </c>
      <c r="O1000" s="32">
        <f ca="1" t="shared" si="32"/>
        <v>0</v>
      </c>
      <c r="P1000" s="32">
        <f ca="1" t="shared" si="33"/>
        <v>117</v>
      </c>
      <c r="Q1000" s="29" t="str">
        <f>VLOOKUP(B1000,辅助信息!E:M,9,FALSE)</f>
        <v>ZTWM-CDGS-XS-2024-0134-商投建工达州中医药科技成果示范园项目</v>
      </c>
      <c r="R1000" s="15"/>
    </row>
    <row r="1001" hidden="1" spans="2:18">
      <c r="B1001" s="29" t="s">
        <v>73</v>
      </c>
      <c r="C1001" s="57">
        <v>45740</v>
      </c>
      <c r="D1001" s="29" t="s">
        <v>118</v>
      </c>
      <c r="E1001" s="29" t="s">
        <v>119</v>
      </c>
      <c r="F1001" s="29" t="s">
        <v>49</v>
      </c>
      <c r="G1001" s="25">
        <v>10</v>
      </c>
      <c r="H1001" s="90">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4"/>
      <c r="M1001" s="92"/>
      <c r="O1001" s="32"/>
      <c r="P1001" s="32"/>
      <c r="Q1001" s="29"/>
      <c r="R1001" s="15"/>
    </row>
    <row r="1002" hidden="1" spans="2:18">
      <c r="B1002" s="29" t="s">
        <v>73</v>
      </c>
      <c r="C1002" s="57">
        <v>45740</v>
      </c>
      <c r="D1002" s="29" t="str">
        <f>VLOOKUP(B1002,辅助信息!E:K,7,FALSE)</f>
        <v>JWDDCD2025051000019</v>
      </c>
      <c r="E1002" s="29" t="str">
        <f>VLOOKUP(F1002,辅助信息!A:B,2,FALSE)</f>
        <v>盘螺</v>
      </c>
      <c r="F1002" s="29" t="s">
        <v>26</v>
      </c>
      <c r="G1002" s="25">
        <v>17</v>
      </c>
      <c r="H1002" s="90">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4" t="str">
        <f>VLOOKUP(B1002,辅助信息!E:J,6,FALSE)</f>
        <v>送货单：送货单位：南充思临新材料科技有限公司,收货单位：五冶集团川北(南充)建设有限公司,项目名称：南充医学科学产业园,送货车型13米,装货前联系收货人核实到场规格</v>
      </c>
      <c r="M1002" s="92">
        <v>45738</v>
      </c>
      <c r="O1002" s="32">
        <f ca="1" t="shared" ref="O1002:O1010" si="34">IF(OR(M1002="",N1002&lt;&gt;""),"",MAX(M1002-TODAY(),0))</f>
        <v>0</v>
      </c>
      <c r="P1002" s="32">
        <f ca="1" t="shared" ref="P1002:P1010" si="35">IF(M1002="","",IF(N1002&lt;&gt;"",MAX(N1002-M1002,0),IF(TODAY()&gt;M1002,TODAY()-M1002,0)))</f>
        <v>115</v>
      </c>
      <c r="Q1002" s="29" t="str">
        <f>VLOOKUP(B1002,辅助信息!E:M,9,FALSE)</f>
        <v>ZTWM-CDGS-XS-2024-0248-五冶钢构-南充市医学院项目</v>
      </c>
      <c r="R1002" s="15"/>
    </row>
    <row r="1003" hidden="1" spans="2:18">
      <c r="B1003" s="29" t="s">
        <v>73</v>
      </c>
      <c r="C1003" s="57">
        <v>45740</v>
      </c>
      <c r="D1003" s="29" t="str">
        <f>VLOOKUP(B1003,辅助信息!E:K,7,FALSE)</f>
        <v>JWDDCD2025051000019</v>
      </c>
      <c r="E1003" s="29" t="str">
        <f>VLOOKUP(F1003,辅助信息!A:B,2,FALSE)</f>
        <v>盘螺</v>
      </c>
      <c r="F1003" s="29" t="s">
        <v>40</v>
      </c>
      <c r="G1003" s="25">
        <v>8</v>
      </c>
      <c r="H1003" s="90">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3"/>
      <c r="M1003" s="92">
        <v>45738</v>
      </c>
      <c r="O1003" s="32">
        <f ca="1" t="shared" si="34"/>
        <v>0</v>
      </c>
      <c r="P1003" s="32">
        <f ca="1" t="shared" si="35"/>
        <v>115</v>
      </c>
      <c r="Q1003" s="29" t="str">
        <f>VLOOKUP(B1003,辅助信息!E:M,9,FALSE)</f>
        <v>ZTWM-CDGS-XS-2024-0248-五冶钢构-南充市医学院项目</v>
      </c>
      <c r="R1003" s="15"/>
    </row>
    <row r="1004" hidden="1" spans="2:18">
      <c r="B1004" s="29" t="s">
        <v>113</v>
      </c>
      <c r="C1004" s="57">
        <v>45740</v>
      </c>
      <c r="D1004" s="29" t="str">
        <f>VLOOKUP(B1004,辅助信息!E:K,7,FALSE)</f>
        <v>JWDDCD2025051000019</v>
      </c>
      <c r="E1004" s="29" t="str">
        <f>VLOOKUP(F1004,辅助信息!A:B,2,FALSE)</f>
        <v>螺纹钢</v>
      </c>
      <c r="F1004" s="29" t="s">
        <v>32</v>
      </c>
      <c r="G1004" s="25">
        <v>10</v>
      </c>
      <c r="H1004" s="90">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4" t="str">
        <f>VLOOKUP(B1004,辅助信息!E:J,6,FALSE)</f>
        <v>送货单：送货单位：南充思临新材料科技有限公司,收货单位：五冶集团川北(南充)建设有限公司,项目名称：南充医学科学产业园,送货车型13米,装货前联系收货人核实到场规格</v>
      </c>
      <c r="M1004" s="92">
        <v>45738</v>
      </c>
      <c r="O1004" s="32">
        <f ca="1" t="shared" si="34"/>
        <v>0</v>
      </c>
      <c r="P1004" s="32">
        <f ca="1" t="shared" si="35"/>
        <v>115</v>
      </c>
      <c r="Q1004" s="29" t="str">
        <f>VLOOKUP(B1004,辅助信息!E:M,9,FALSE)</f>
        <v>ZTWM-CDGS-XS-2024-0248-五冶钢构-南充市医学院项目</v>
      </c>
      <c r="R1004" s="15"/>
    </row>
    <row r="1005" hidden="1" spans="2:18">
      <c r="B1005" s="29" t="s">
        <v>113</v>
      </c>
      <c r="C1005" s="57">
        <v>45740</v>
      </c>
      <c r="D1005" s="29" t="str">
        <f>VLOOKUP(B1005,辅助信息!E:K,7,FALSE)</f>
        <v>JWDDCD2025051000019</v>
      </c>
      <c r="E1005" s="29" t="str">
        <f>VLOOKUP(F1005,辅助信息!A:B,2,FALSE)</f>
        <v>螺纹钢</v>
      </c>
      <c r="F1005" s="29" t="s">
        <v>18</v>
      </c>
      <c r="G1005" s="25">
        <v>25</v>
      </c>
      <c r="H1005" s="90">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3"/>
      <c r="M1005" s="92">
        <v>45738</v>
      </c>
      <c r="O1005" s="32">
        <f ca="1" t="shared" si="34"/>
        <v>0</v>
      </c>
      <c r="P1005" s="32">
        <f ca="1" t="shared" si="35"/>
        <v>115</v>
      </c>
      <c r="Q1005" s="29" t="str">
        <f>VLOOKUP(B1005,辅助信息!E:M,9,FALSE)</f>
        <v>ZTWM-CDGS-XS-2024-0248-五冶钢构-南充市医学院项目</v>
      </c>
      <c r="R1005" s="15"/>
    </row>
    <row r="1006" hidden="1" spans="2:18">
      <c r="B1006" s="29" t="s">
        <v>29</v>
      </c>
      <c r="C1006" s="57">
        <v>45740</v>
      </c>
      <c r="D1006" s="29" t="str">
        <f>VLOOKUP(B1006,辅助信息!E:K,7,FALSE)</f>
        <v>JWDDCD2024102400111</v>
      </c>
      <c r="E1006" s="29" t="str">
        <f>VLOOKUP(F1006,辅助信息!A:B,2,FALSE)</f>
        <v>螺纹钢</v>
      </c>
      <c r="F1006" s="29" t="s">
        <v>27</v>
      </c>
      <c r="G1006" s="25">
        <v>20</v>
      </c>
      <c r="H1006" s="90">
        <f>_xlfn.XLOOKUP(C1006&amp;F1006&amp;I1006&amp;J1006,'[1]2025年已发货'!$F:$F&amp;'[1]2025年已发货'!$C:$C&amp;'[1]2025年已发货'!$G:$G&amp;'[1]2025年已发货'!$H:$H,'[1]2025年已发货'!$E:$E,"未发货")</f>
        <v>21</v>
      </c>
      <c r="I1006" s="29" t="str">
        <f>VLOOKUP(B1006,辅助信息!E:I,3,FALSE)</f>
        <v>（五冶达州国道542项目-二工区黄家湾隧道工段）四川省达州市达川区赵固镇黄家坡</v>
      </c>
      <c r="J1006" s="29" t="str">
        <f>VLOOKUP(B1006,辅助信息!E:I,4,FALSE)</f>
        <v>罗永方</v>
      </c>
      <c r="K1006" s="29">
        <f>VLOOKUP(J1006,辅助信息!H:I,2,FALSE)</f>
        <v>13551450899</v>
      </c>
      <c r="L1006" s="64" t="str">
        <f>VLOOKUP(B1006,辅助信息!E:J,6,FALSE)</f>
        <v>五冶建设送货单,4份材质书,送货车型9.6米,装货前联系收货人核实到场规格,没提前告知进场规格现场不给予接收</v>
      </c>
      <c r="M1006" s="92">
        <v>45738</v>
      </c>
      <c r="O1006" s="32">
        <f ca="1" t="shared" si="34"/>
        <v>0</v>
      </c>
      <c r="P1006" s="32">
        <f ca="1" t="shared" si="35"/>
        <v>115</v>
      </c>
      <c r="Q1006" s="29" t="str">
        <f>VLOOKUP(B1006,辅助信息!E:M,9,FALSE)</f>
        <v>ZTWM-CDGS-XS-2024-0181-五冶天府-国道542项目（二批次）</v>
      </c>
      <c r="R1006" s="15"/>
    </row>
    <row r="1007" hidden="1" spans="2:18">
      <c r="B1007" s="29" t="s">
        <v>29</v>
      </c>
      <c r="C1007" s="57">
        <v>45740</v>
      </c>
      <c r="D1007" s="29" t="str">
        <f>VLOOKUP(B1007,辅助信息!E:K,7,FALSE)</f>
        <v>JWDDCD2024102400111</v>
      </c>
      <c r="E1007" s="29" t="str">
        <f>VLOOKUP(F1007,辅助信息!A:B,2,FALSE)</f>
        <v>螺纹钢</v>
      </c>
      <c r="F1007" s="29" t="s">
        <v>28</v>
      </c>
      <c r="G1007" s="25">
        <v>15</v>
      </c>
      <c r="H1007" s="90">
        <f>_xlfn.XLOOKUP(C1007&amp;F1007&amp;I1007&amp;J1007,'[1]2025年已发货'!$F:$F&amp;'[1]2025年已发货'!$C:$C&amp;'[1]2025年已发货'!$G:$G&amp;'[1]2025年已发货'!$H:$H,'[1]2025年已发货'!$E:$E,"未发货")</f>
        <v>15</v>
      </c>
      <c r="I1007" s="29" t="str">
        <f>VLOOKUP(B1007,辅助信息!E:I,3,FALSE)</f>
        <v>（五冶达州国道542项目-二工区黄家湾隧道工段）四川省达州市达川区赵固镇黄家坡</v>
      </c>
      <c r="J1007" s="29" t="str">
        <f>VLOOKUP(B1007,辅助信息!E:I,4,FALSE)</f>
        <v>罗永方</v>
      </c>
      <c r="K1007" s="29">
        <f>VLOOKUP(J1007,辅助信息!H:I,2,FALSE)</f>
        <v>13551450899</v>
      </c>
      <c r="L1007" s="63"/>
      <c r="M1007" s="92">
        <v>45738</v>
      </c>
      <c r="O1007" s="32">
        <f ca="1" t="shared" si="34"/>
        <v>0</v>
      </c>
      <c r="P1007" s="32">
        <f ca="1" t="shared" si="35"/>
        <v>115</v>
      </c>
      <c r="Q1007" s="29" t="str">
        <f>VLOOKUP(B1007,辅助信息!E:M,9,FALSE)</f>
        <v>ZTWM-CDGS-XS-2024-0181-五冶天府-国道542项目（二批次）</v>
      </c>
      <c r="R1007" s="15"/>
    </row>
    <row r="1008" hidden="1" spans="2:18">
      <c r="B1008" s="29" t="s">
        <v>87</v>
      </c>
      <c r="C1008" s="57">
        <v>45740</v>
      </c>
      <c r="D1008" s="29" t="str">
        <f>VLOOKUP(B1008,辅助信息!E:K,7,FALSE)</f>
        <v>JWDDCD2024102400111</v>
      </c>
      <c r="E1008" s="29" t="str">
        <f>VLOOKUP(F1008,辅助信息!A:B,2,FALSE)</f>
        <v>螺纹钢</v>
      </c>
      <c r="F1008" s="29" t="s">
        <v>27</v>
      </c>
      <c r="G1008" s="25">
        <v>5</v>
      </c>
      <c r="H1008" s="90">
        <f>_xlfn.XLOOKUP(C1008&amp;F1008&amp;I1008&amp;J1008,'[1]2025年已发货'!$F:$F&amp;'[1]2025年已发货'!$C:$C&amp;'[1]2025年已发货'!$G:$G&amp;'[1]2025年已发货'!$H:$H,'[1]2025年已发货'!$E:$E,"未发货")</f>
        <v>6</v>
      </c>
      <c r="I1008" s="29" t="str">
        <f>VLOOKUP(B1008,辅助信息!E:I,3,FALSE)</f>
        <v>（五冶达州国道542项目-一工区桥梁二工段）四川省达州市达川区达川区石梯镇石成村</v>
      </c>
      <c r="J1008" s="29" t="str">
        <f>VLOOKUP(B1008,辅助信息!E:I,4,FALSE)</f>
        <v>夏树彬</v>
      </c>
      <c r="K1008" s="29">
        <f>VLOOKUP(J1008,辅助信息!H:I,2,FALSE)</f>
        <v>13518183653</v>
      </c>
      <c r="L1008" s="64" t="str">
        <f>VLOOKUP(B1008,辅助信息!E:J,6,FALSE)</f>
        <v>五冶建设送货单,送货车型9.6米,装货前联系收货人核实到场规格,没提前告知进场规格现场不给予接收</v>
      </c>
      <c r="M1008" s="92">
        <v>45738</v>
      </c>
      <c r="O1008" s="32">
        <f ca="1" t="shared" si="34"/>
        <v>0</v>
      </c>
      <c r="P1008" s="32">
        <f ca="1" t="shared" si="35"/>
        <v>115</v>
      </c>
      <c r="Q1008" s="29" t="str">
        <f>VLOOKUP(B1008,辅助信息!E:M,9,FALSE)</f>
        <v>ZTWM-CDGS-XS-2024-0181-五冶天府-国道542项目（二批次）</v>
      </c>
      <c r="R1008" s="15"/>
    </row>
    <row r="1009" hidden="1" spans="2:18">
      <c r="B1009" s="29" t="s">
        <v>87</v>
      </c>
      <c r="C1009" s="57">
        <v>45740</v>
      </c>
      <c r="D1009" s="29" t="str">
        <f>VLOOKUP(B1009,辅助信息!E:K,7,FALSE)</f>
        <v>JWDDCD2024102400111</v>
      </c>
      <c r="E1009" s="29" t="str">
        <f>VLOOKUP(F1009,辅助信息!A:B,2,FALSE)</f>
        <v>螺纹钢</v>
      </c>
      <c r="F1009" s="29" t="s">
        <v>19</v>
      </c>
      <c r="G1009" s="25">
        <v>8</v>
      </c>
      <c r="H1009" s="90">
        <f>_xlfn.XLOOKUP(C1009&amp;F1009&amp;I1009&amp;J1009,'[1]2025年已发货'!$F:$F&amp;'[1]2025年已发货'!$C:$C&amp;'[1]2025年已发货'!$G:$G&amp;'[1]2025年已发货'!$H:$H,'[1]2025年已发货'!$E:$E,"未发货")</f>
        <v>9</v>
      </c>
      <c r="I1009" s="29" t="str">
        <f>VLOOKUP(B1009,辅助信息!E:I,3,FALSE)</f>
        <v>（五冶达州国道542项目-一工区桥梁二工段）四川省达州市达川区达川区石梯镇石成村</v>
      </c>
      <c r="J1009" s="29" t="str">
        <f>VLOOKUP(B1009,辅助信息!E:I,4,FALSE)</f>
        <v>夏树彬</v>
      </c>
      <c r="K1009" s="29">
        <f>VLOOKUP(J1009,辅助信息!H:I,2,FALSE)</f>
        <v>13518183653</v>
      </c>
      <c r="L1009" s="65"/>
      <c r="M1009" s="92">
        <v>45738</v>
      </c>
      <c r="O1009" s="32">
        <f ca="1" t="shared" si="34"/>
        <v>0</v>
      </c>
      <c r="P1009" s="32">
        <f ca="1" t="shared" si="35"/>
        <v>115</v>
      </c>
      <c r="Q1009" s="29" t="str">
        <f>VLOOKUP(B1009,辅助信息!E:M,9,FALSE)</f>
        <v>ZTWM-CDGS-XS-2024-0181-五冶天府-国道542项目（二批次）</v>
      </c>
      <c r="R1009" s="15"/>
    </row>
    <row r="1010" hidden="1" spans="2:18">
      <c r="B1010" s="29" t="s">
        <v>87</v>
      </c>
      <c r="C1010" s="57">
        <v>45740</v>
      </c>
      <c r="D1010" s="29" t="str">
        <f>VLOOKUP(B1010,辅助信息!E:K,7,FALSE)</f>
        <v>JWDDCD2024102400111</v>
      </c>
      <c r="E1010" s="29" t="str">
        <f>VLOOKUP(F1010,辅助信息!A:B,2,FALSE)</f>
        <v>螺纹钢</v>
      </c>
      <c r="F1010" s="29" t="s">
        <v>52</v>
      </c>
      <c r="G1010" s="25">
        <v>22</v>
      </c>
      <c r="H1010" s="90">
        <f>_xlfn.XLOOKUP(C1010&amp;F1010&amp;I1010&amp;J1010,'[1]2025年已发货'!$F:$F&amp;'[1]2025年已发货'!$C:$C&amp;'[1]2025年已发货'!$G:$G&amp;'[1]2025年已发货'!$H:$H,'[1]2025年已发货'!$E:$E,"未发货")</f>
        <v>21</v>
      </c>
      <c r="I1010" s="29" t="str">
        <f>VLOOKUP(B1010,辅助信息!E:I,3,FALSE)</f>
        <v>（五冶达州国道542项目-一工区桥梁二工段）四川省达州市达川区达川区石梯镇石成村</v>
      </c>
      <c r="J1010" s="29" t="str">
        <f>VLOOKUP(B1010,辅助信息!E:I,4,FALSE)</f>
        <v>夏树彬</v>
      </c>
      <c r="K1010" s="29">
        <f>VLOOKUP(J1010,辅助信息!H:I,2,FALSE)</f>
        <v>13518183653</v>
      </c>
      <c r="L1010" s="63"/>
      <c r="M1010" s="92">
        <v>45738</v>
      </c>
      <c r="O1010" s="32">
        <f ca="1" t="shared" si="34"/>
        <v>0</v>
      </c>
      <c r="P1010" s="32">
        <f ca="1" t="shared" si="35"/>
        <v>115</v>
      </c>
      <c r="Q1010" s="29" t="str">
        <f>VLOOKUP(B1010,辅助信息!E:M,9,FALSE)</f>
        <v>ZTWM-CDGS-XS-2024-0181-五冶天府-国道542项目（二批次）</v>
      </c>
      <c r="R1010" s="15"/>
    </row>
    <row r="1011" hidden="1" spans="2:18">
      <c r="B1011" s="29" t="s">
        <v>87</v>
      </c>
      <c r="C1011" s="57">
        <v>45740</v>
      </c>
      <c r="D1011" s="29" t="str">
        <f>VLOOKUP(B1011,辅助信息!E:K,7,FALSE)</f>
        <v>JWDDCD2024102400111</v>
      </c>
      <c r="E1011" s="29" t="str">
        <f>VLOOKUP(F1011,辅助信息!A:B,2,FALSE)</f>
        <v>螺纹钢</v>
      </c>
      <c r="F1011" s="29" t="s">
        <v>65</v>
      </c>
      <c r="G1011" s="25">
        <v>10</v>
      </c>
      <c r="H1011" s="90">
        <f>_xlfn.XLOOKUP(C1011&amp;F1011&amp;I1011&amp;J1011,'[1]2025年已发货'!$F:$F&amp;'[1]2025年已发货'!$C:$C&amp;'[1]2025年已发货'!$G:$G&amp;'[1]2025年已发货'!$H:$H,'[1]2025年已发货'!$E:$E,"未发货")</f>
        <v>9</v>
      </c>
      <c r="I1011" s="29" t="str">
        <f>VLOOKUP(B1011,辅助信息!E:I,3,FALSE)</f>
        <v>（五冶达州国道542项目-一工区桥梁二工段）四川省达州市达川区达川区石梯镇石成村</v>
      </c>
      <c r="J1011" s="29" t="str">
        <f>VLOOKUP(B1011,辅助信息!E:I,4,FALSE)</f>
        <v>夏树彬</v>
      </c>
      <c r="K1011" s="29"/>
      <c r="L1011" s="64"/>
      <c r="M1011" s="92"/>
      <c r="O1011" s="32"/>
      <c r="P1011" s="32"/>
      <c r="Q1011" s="29"/>
      <c r="R1011" s="15"/>
    </row>
    <row r="1012" hidden="1" spans="2:18">
      <c r="B1012" s="29" t="s">
        <v>120</v>
      </c>
      <c r="C1012" s="57">
        <v>45740</v>
      </c>
      <c r="D1012" s="29" t="str">
        <f>VLOOKUP(B1012,辅助信息!E:K,7,FALSE)</f>
        <v>JWDDCD2024102400111</v>
      </c>
      <c r="E1012" s="29" t="str">
        <f>VLOOKUP(F1012,辅助信息!A:B,2,FALSE)</f>
        <v>高线</v>
      </c>
      <c r="F1012" s="29" t="s">
        <v>53</v>
      </c>
      <c r="G1012" s="25">
        <v>3</v>
      </c>
      <c r="H1012" s="90" t="str">
        <f>_xlfn.XLOOKUP(C1012&amp;F1012&amp;I1012&amp;J1012,'[1]2025年已发货'!$F:$F&amp;'[1]2025年已发货'!$C:$C&amp;'[1]2025年已发货'!$G:$G&amp;'[1]2025年已发货'!$H:$H,'[1]2025年已发货'!$E:$E,"未发货")</f>
        <v>未发货</v>
      </c>
      <c r="I1012" s="29" t="str">
        <f>VLOOKUP(B1012,辅助信息!E:I,3,FALSE)</f>
        <v>（五冶达州国道542项目-一工区路基四工段-1）达州市达州区桥湾镇兰庙村村民委员会</v>
      </c>
      <c r="J1012" s="29" t="str">
        <f>VLOOKUP(B1012,辅助信息!E:I,4,FALSE)</f>
        <v>杨勇</v>
      </c>
      <c r="K1012" s="29">
        <f>VLOOKUP(J1012,辅助信息!H:I,2,FALSE)</f>
        <v>18398563998</v>
      </c>
      <c r="L1012" s="64" t="str">
        <f>VLOOKUP(B1012,辅助信息!E:J,6,FALSE)</f>
        <v>五冶建设送货单,送货车型9.6米,装货前联系收货人核实到场规格,没提前告知进场规格现场不给予接收</v>
      </c>
      <c r="M1012" s="92">
        <v>45738</v>
      </c>
      <c r="O1012" s="32">
        <f ca="1" t="shared" ref="O1012:O1019" si="36">IF(OR(M1012="",N1012&lt;&gt;""),"",MAX(M1012-TODAY(),0))</f>
        <v>0</v>
      </c>
      <c r="P1012" s="32">
        <f ca="1" t="shared" ref="P1012:P1075" si="37">IF(M1012="","",IF(N1012&lt;&gt;"",MAX(N1012-M1012,0),IF(TODAY()&gt;M1012,TODAY()-M1012,0)))</f>
        <v>115</v>
      </c>
      <c r="Q1012" s="29" t="str">
        <f>VLOOKUP(B1012,辅助信息!E:M,9,FALSE)</f>
        <v>ZTWM-CDGS-XS-2024-0181-五冶天府-国道542项目（二批次）</v>
      </c>
      <c r="R1012" s="15"/>
    </row>
    <row r="1013" hidden="1" spans="2:18">
      <c r="B1013" s="29" t="s">
        <v>120</v>
      </c>
      <c r="C1013" s="57">
        <v>45740</v>
      </c>
      <c r="D1013" s="29" t="str">
        <f>VLOOKUP(B1013,辅助信息!E:K,7,FALSE)</f>
        <v>JWDDCD2024102400111</v>
      </c>
      <c r="E1013" s="29" t="str">
        <f>VLOOKUP(F1013,辅助信息!A:B,2,FALSE)</f>
        <v>盘螺</v>
      </c>
      <c r="F1013" s="29" t="s">
        <v>41</v>
      </c>
      <c r="G1013" s="25">
        <v>6</v>
      </c>
      <c r="H1013" s="90" t="str">
        <f>_xlfn.XLOOKUP(C1013&amp;F1013&amp;I1013&amp;J1013,'[1]2025年已发货'!$F:$F&amp;'[1]2025年已发货'!$C:$C&amp;'[1]2025年已发货'!$G:$G&amp;'[1]2025年已发货'!$H:$H,'[1]2025年已发货'!$E:$E,"未发货")</f>
        <v>未发货</v>
      </c>
      <c r="I1013" s="29" t="str">
        <f>VLOOKUP(B1013,辅助信息!E:I,3,FALSE)</f>
        <v>（五冶达州国道542项目-一工区路基四工段-1）达州市达州区桥湾镇兰庙村村民委员会</v>
      </c>
      <c r="J1013" s="29" t="str">
        <f>VLOOKUP(B1013,辅助信息!E:I,4,FALSE)</f>
        <v>杨勇</v>
      </c>
      <c r="K1013" s="29">
        <f>VLOOKUP(J1013,辅助信息!H:I,2,FALSE)</f>
        <v>18398563998</v>
      </c>
      <c r="L1013" s="65"/>
      <c r="M1013" s="92">
        <v>45738</v>
      </c>
      <c r="O1013" s="32">
        <f ca="1" t="shared" si="36"/>
        <v>0</v>
      </c>
      <c r="P1013" s="32">
        <f ca="1" t="shared" si="37"/>
        <v>115</v>
      </c>
      <c r="Q1013" s="29" t="str">
        <f>VLOOKUP(B1013,辅助信息!E:M,9,FALSE)</f>
        <v>ZTWM-CDGS-XS-2024-0181-五冶天府-国道542项目（二批次）</v>
      </c>
      <c r="R1013" s="15"/>
    </row>
    <row r="1014" hidden="1" spans="2:18">
      <c r="B1014" s="29" t="s">
        <v>120</v>
      </c>
      <c r="C1014" s="57">
        <v>45740</v>
      </c>
      <c r="D1014" s="29" t="str">
        <f>VLOOKUP(B1014,辅助信息!E:K,7,FALSE)</f>
        <v>JWDDCD2024102400111</v>
      </c>
      <c r="E1014" s="29" t="str">
        <f>VLOOKUP(F1014,辅助信息!A:B,2,FALSE)</f>
        <v>螺纹钢</v>
      </c>
      <c r="F1014" s="29" t="s">
        <v>27</v>
      </c>
      <c r="G1014" s="25">
        <v>6</v>
      </c>
      <c r="H1014" s="90" t="str">
        <f>_xlfn.XLOOKUP(C1014&amp;F1014&amp;I1014&amp;J1014,'[1]2025年已发货'!$F:$F&amp;'[1]2025年已发货'!$C:$C&amp;'[1]2025年已发货'!$G:$G&amp;'[1]2025年已发货'!$H:$H,'[1]2025年已发货'!$E:$E,"未发货")</f>
        <v>未发货</v>
      </c>
      <c r="I1014" s="29" t="str">
        <f>VLOOKUP(B1014,辅助信息!E:I,3,FALSE)</f>
        <v>（五冶达州国道542项目-一工区路基四工段-1）达州市达州区桥湾镇兰庙村村民委员会</v>
      </c>
      <c r="J1014" s="29" t="str">
        <f>VLOOKUP(B1014,辅助信息!E:I,4,FALSE)</f>
        <v>杨勇</v>
      </c>
      <c r="K1014" s="29">
        <f>VLOOKUP(J1014,辅助信息!H:I,2,FALSE)</f>
        <v>18398563998</v>
      </c>
      <c r="L1014" s="65"/>
      <c r="M1014" s="92">
        <v>45738</v>
      </c>
      <c r="O1014" s="32">
        <f ca="1" t="shared" si="36"/>
        <v>0</v>
      </c>
      <c r="P1014" s="32">
        <f ca="1" t="shared" si="37"/>
        <v>115</v>
      </c>
      <c r="Q1014" s="29" t="str">
        <f>VLOOKUP(B1014,辅助信息!E:M,9,FALSE)</f>
        <v>ZTWM-CDGS-XS-2024-0181-五冶天府-国道542项目（二批次）</v>
      </c>
      <c r="R1014" s="15"/>
    </row>
    <row r="1015" hidden="1" spans="2:18">
      <c r="B1015" s="29" t="s">
        <v>120</v>
      </c>
      <c r="C1015" s="57">
        <v>45740</v>
      </c>
      <c r="D1015" s="29" t="str">
        <f>VLOOKUP(B1015,辅助信息!E:K,7,FALSE)</f>
        <v>JWDDCD2024102400111</v>
      </c>
      <c r="E1015" s="29" t="str">
        <f>VLOOKUP(F1015,辅助信息!A:B,2,FALSE)</f>
        <v>螺纹钢</v>
      </c>
      <c r="F1015" s="29" t="s">
        <v>32</v>
      </c>
      <c r="G1015" s="25">
        <v>3</v>
      </c>
      <c r="H1015" s="90" t="str">
        <f>_xlfn.XLOOKUP(C1015&amp;F1015&amp;I1015&amp;J1015,'[1]2025年已发货'!$F:$F&amp;'[1]2025年已发货'!$C:$C&amp;'[1]2025年已发货'!$G:$G&amp;'[1]2025年已发货'!$H:$H,'[1]2025年已发货'!$E:$E,"未发货")</f>
        <v>未发货</v>
      </c>
      <c r="I1015" s="29" t="str">
        <f>VLOOKUP(B1015,辅助信息!E:I,3,FALSE)</f>
        <v>（五冶达州国道542项目-一工区路基四工段-1）达州市达州区桥湾镇兰庙村村民委员会</v>
      </c>
      <c r="J1015" s="29" t="str">
        <f>VLOOKUP(B1015,辅助信息!E:I,4,FALSE)</f>
        <v>杨勇</v>
      </c>
      <c r="K1015" s="29">
        <f>VLOOKUP(J1015,辅助信息!H:I,2,FALSE)</f>
        <v>18398563998</v>
      </c>
      <c r="L1015" s="65"/>
      <c r="M1015" s="92">
        <v>45738</v>
      </c>
      <c r="O1015" s="32">
        <f ca="1" t="shared" si="36"/>
        <v>0</v>
      </c>
      <c r="P1015" s="32">
        <f ca="1" t="shared" si="37"/>
        <v>115</v>
      </c>
      <c r="Q1015" s="29" t="str">
        <f>VLOOKUP(B1015,辅助信息!E:M,9,FALSE)</f>
        <v>ZTWM-CDGS-XS-2024-0181-五冶天府-国道542项目（二批次）</v>
      </c>
      <c r="R1015" s="15"/>
    </row>
    <row r="1016" hidden="1" spans="2:18">
      <c r="B1016" s="29" t="s">
        <v>120</v>
      </c>
      <c r="C1016" s="57">
        <v>45740</v>
      </c>
      <c r="D1016" s="29" t="str">
        <f>VLOOKUP(B1016,辅助信息!E:K,7,FALSE)</f>
        <v>JWDDCD2024102400111</v>
      </c>
      <c r="E1016" s="29" t="str">
        <f>VLOOKUP(F1016,辅助信息!A:B,2,FALSE)</f>
        <v>螺纹钢</v>
      </c>
      <c r="F1016" s="29" t="s">
        <v>52</v>
      </c>
      <c r="G1016" s="25">
        <v>15</v>
      </c>
      <c r="H1016" s="90" t="str">
        <f>_xlfn.XLOOKUP(C1016&amp;F1016&amp;I1016&amp;J1016,'[1]2025年已发货'!$F:$F&amp;'[1]2025年已发货'!$C:$C&amp;'[1]2025年已发货'!$G:$G&amp;'[1]2025年已发货'!$H:$H,'[1]2025年已发货'!$E:$E,"未发货")</f>
        <v>未发货</v>
      </c>
      <c r="I1016" s="29" t="str">
        <f>VLOOKUP(B1016,辅助信息!E:I,3,FALSE)</f>
        <v>（五冶达州国道542项目-一工区路基四工段-1）达州市达州区桥湾镇兰庙村村民委员会</v>
      </c>
      <c r="J1016" s="29" t="str">
        <f>VLOOKUP(B1016,辅助信息!E:I,4,FALSE)</f>
        <v>杨勇</v>
      </c>
      <c r="K1016" s="29">
        <f>VLOOKUP(J1016,辅助信息!H:I,2,FALSE)</f>
        <v>18398563998</v>
      </c>
      <c r="L1016" s="63"/>
      <c r="M1016" s="92">
        <v>45738</v>
      </c>
      <c r="O1016" s="32">
        <f ca="1" t="shared" si="36"/>
        <v>0</v>
      </c>
      <c r="P1016" s="32">
        <f ca="1" t="shared" si="37"/>
        <v>115</v>
      </c>
      <c r="Q1016" s="29" t="str">
        <f>VLOOKUP(B1016,辅助信息!E:M,9,FALSE)</f>
        <v>ZTWM-CDGS-XS-2024-0181-五冶天府-国道542项目（二批次）</v>
      </c>
      <c r="R1016" s="15"/>
    </row>
    <row r="1017" hidden="1" spans="2:18">
      <c r="B1017" s="29" t="s">
        <v>64</v>
      </c>
      <c r="C1017" s="57">
        <v>45740</v>
      </c>
      <c r="D1017" s="29" t="str">
        <f>VLOOKUP(B1017,辅助信息!E:K,7,FALSE)</f>
        <v>JWDDCD2024102400111</v>
      </c>
      <c r="E1017" s="29" t="str">
        <f>VLOOKUP(F1017,辅助信息!A:B,2,FALSE)</f>
        <v>螺纹钢</v>
      </c>
      <c r="F1017" s="29" t="s">
        <v>19</v>
      </c>
      <c r="G1017" s="25">
        <v>10</v>
      </c>
      <c r="H1017" s="90">
        <f>_xlfn.XLOOKUP(C1017&amp;F1017&amp;I1017&amp;J1017,'[1]2025年已发货'!$F:$F&amp;'[1]2025年已发货'!$C:$C&amp;'[1]2025年已发货'!$G:$G&amp;'[1]2025年已发货'!$H:$H,'[1]2025年已发货'!$E:$E,"未发货")</f>
        <v>9</v>
      </c>
      <c r="I1017" s="29" t="str">
        <f>VLOOKUP(B1017,辅助信息!E:I,3,FALSE)</f>
        <v>（五冶达州国道542项目-三工区桥梁3工段）四川省达州市达川区赵固镇水文村原村委会下300米</v>
      </c>
      <c r="J1017" s="29" t="str">
        <f>VLOOKUP(B1017,辅助信息!E:I,4,FALSE)</f>
        <v>李代茂</v>
      </c>
      <c r="K1017" s="29">
        <f>VLOOKUP(J1017,辅助信息!H:I,2,FALSE)</f>
        <v>18302833536</v>
      </c>
      <c r="L1017" s="64" t="str">
        <f>VLOOKUP(B1017,辅助信息!E:J,6,FALSE)</f>
        <v>五冶建设送货单,送货车型9.6米,装货前联系收货人核实到场规格,没提前告知进场规格现场不给予接收</v>
      </c>
      <c r="M1017" s="92">
        <v>45738</v>
      </c>
      <c r="O1017" s="32">
        <f ca="1" t="shared" si="36"/>
        <v>0</v>
      </c>
      <c r="P1017" s="32">
        <f ca="1" t="shared" si="37"/>
        <v>115</v>
      </c>
      <c r="Q1017" s="29" t="str">
        <f>VLOOKUP(B1017,辅助信息!E:M,9,FALSE)</f>
        <v>ZTWM-CDGS-XS-2024-0181-五冶天府-国道542项目（二批次）</v>
      </c>
      <c r="R1017" s="15"/>
    </row>
    <row r="1018" hidden="1" spans="2:18">
      <c r="B1018" s="29" t="s">
        <v>64</v>
      </c>
      <c r="C1018" s="57">
        <v>45740</v>
      </c>
      <c r="D1018" s="29" t="str">
        <f>VLOOKUP(B1018,辅助信息!E:K,7,FALSE)</f>
        <v>JWDDCD2024102400111</v>
      </c>
      <c r="E1018" s="29" t="str">
        <f>VLOOKUP(F1018,辅助信息!A:B,2,FALSE)</f>
        <v>螺纹钢</v>
      </c>
      <c r="F1018" s="29" t="s">
        <v>32</v>
      </c>
      <c r="G1018" s="25">
        <v>11</v>
      </c>
      <c r="H1018" s="90" t="str">
        <f>_xlfn.XLOOKUP(C1018&amp;F1018&amp;I1018&amp;J1018,'[1]2025年已发货'!$F:$F&amp;'[1]2025年已发货'!$C:$C&amp;'[1]2025年已发货'!$G:$G&amp;'[1]2025年已发货'!$H:$H,'[1]2025年已发货'!$E:$E,"未发货")</f>
        <v>未发货</v>
      </c>
      <c r="I1018" s="29" t="str">
        <f>VLOOKUP(B1018,辅助信息!E:I,3,FALSE)</f>
        <v>（五冶达州国道542项目-三工区桥梁3工段）四川省达州市达川区赵固镇水文村原村委会下300米</v>
      </c>
      <c r="J1018" s="29" t="str">
        <f>VLOOKUP(B1018,辅助信息!E:I,4,FALSE)</f>
        <v>李代茂</v>
      </c>
      <c r="K1018" s="29">
        <f>VLOOKUP(J1018,辅助信息!H:I,2,FALSE)</f>
        <v>18302833536</v>
      </c>
      <c r="L1018" s="65"/>
      <c r="M1018" s="92">
        <v>45738</v>
      </c>
      <c r="O1018" s="32">
        <f ca="1" t="shared" si="36"/>
        <v>0</v>
      </c>
      <c r="P1018" s="32">
        <f ca="1" t="shared" si="37"/>
        <v>115</v>
      </c>
      <c r="Q1018" s="29" t="str">
        <f>VLOOKUP(B1018,辅助信息!E:M,9,FALSE)</f>
        <v>ZTWM-CDGS-XS-2024-0181-五冶天府-国道542项目（二批次）</v>
      </c>
      <c r="R1018" s="15"/>
    </row>
    <row r="1019" hidden="1" spans="2:18">
      <c r="B1019" s="29" t="s">
        <v>64</v>
      </c>
      <c r="C1019" s="57">
        <v>45740</v>
      </c>
      <c r="D1019" s="29" t="str">
        <f>VLOOKUP(B1019,辅助信息!E:K,7,FALSE)</f>
        <v>JWDDCD2024102400111</v>
      </c>
      <c r="E1019" s="29" t="str">
        <f>VLOOKUP(F1019,辅助信息!A:B,2,FALSE)</f>
        <v>螺纹钢</v>
      </c>
      <c r="F1019" s="29" t="s">
        <v>52</v>
      </c>
      <c r="G1019" s="25">
        <v>21</v>
      </c>
      <c r="H1019" s="90">
        <f>_xlfn.XLOOKUP(C1019&amp;F1019&amp;I1019&amp;J1019,'[1]2025年已发货'!$F:$F&amp;'[1]2025年已发货'!$C:$C&amp;'[1]2025年已发货'!$G:$G&amp;'[1]2025年已发货'!$H:$H,'[1]2025年已发货'!$E:$E,"未发货")</f>
        <v>18</v>
      </c>
      <c r="I1019" s="29" t="str">
        <f>VLOOKUP(B1019,辅助信息!E:I,3,FALSE)</f>
        <v>（五冶达州国道542项目-三工区桥梁3工段）四川省达州市达川区赵固镇水文村原村委会下300米</v>
      </c>
      <c r="J1019" s="29" t="str">
        <f>VLOOKUP(B1019,辅助信息!E:I,4,FALSE)</f>
        <v>李代茂</v>
      </c>
      <c r="K1019" s="29">
        <f>VLOOKUP(J1019,辅助信息!H:I,2,FALSE)</f>
        <v>18302833536</v>
      </c>
      <c r="L1019" s="63"/>
      <c r="M1019" s="92">
        <v>45738</v>
      </c>
      <c r="O1019" s="32">
        <f ca="1" t="shared" si="36"/>
        <v>0</v>
      </c>
      <c r="P1019" s="32">
        <f ca="1" t="shared" si="37"/>
        <v>115</v>
      </c>
      <c r="Q1019" s="29" t="str">
        <f>VLOOKUP(B1019,辅助信息!E:M,9,FALSE)</f>
        <v>ZTWM-CDGS-XS-2024-0181-五冶天府-国道542项目（二批次）</v>
      </c>
      <c r="R1019" s="15"/>
    </row>
    <row r="1020" ht="13.5" hidden="1" customHeight="1" spans="2:17">
      <c r="B1020" s="29" t="s">
        <v>106</v>
      </c>
      <c r="C1020" s="57">
        <v>45740</v>
      </c>
      <c r="D1020" s="29" t="s">
        <v>121</v>
      </c>
      <c r="E1020" s="29" t="str">
        <f>VLOOKUP(F1020,辅助信息!A:B,2,FALSE)</f>
        <v>盘螺</v>
      </c>
      <c r="F1020" s="29" t="s">
        <v>40</v>
      </c>
      <c r="G1020" s="25">
        <v>10</v>
      </c>
      <c r="H1020" s="90" t="str">
        <f>_xlfn.XLOOKUP(C1020&amp;F1020&amp;I1020&amp;J1020,'[1]2025年已发货'!$F:$F&amp;'[1]2025年已发货'!$C:$C&amp;'[1]2025年已发货'!$G:$G&amp;'[1]2025年已发货'!$H:$H,'[1]2025年已发货'!$E:$E,"未发货")</f>
        <v>未发货</v>
      </c>
      <c r="I1020" s="29" t="s">
        <v>122</v>
      </c>
      <c r="J1020" s="29" t="s">
        <v>123</v>
      </c>
      <c r="K1020" s="29">
        <v>15228205853</v>
      </c>
      <c r="L1020" s="64" t="s">
        <v>124</v>
      </c>
      <c r="M1020" s="92">
        <v>45741</v>
      </c>
      <c r="O1020" s="32">
        <v>1</v>
      </c>
      <c r="P1020" s="32">
        <f ca="1" t="shared" si="37"/>
        <v>112</v>
      </c>
      <c r="Q1020" s="29" t="s">
        <v>125</v>
      </c>
    </row>
    <row r="1021" ht="13.5" hidden="1" customHeight="1" spans="2:17">
      <c r="B1021" s="29" t="s">
        <v>106</v>
      </c>
      <c r="C1021" s="57">
        <v>45740</v>
      </c>
      <c r="D1021" s="29" t="s">
        <v>121</v>
      </c>
      <c r="E1021" s="29" t="str">
        <f>VLOOKUP(F1021,辅助信息!A:B,2,FALSE)</f>
        <v>盘螺</v>
      </c>
      <c r="F1021" s="29" t="s">
        <v>41</v>
      </c>
      <c r="G1021" s="25">
        <v>15</v>
      </c>
      <c r="H1021" s="90" t="str">
        <f>_xlfn.XLOOKUP(C1021&amp;F1021&amp;I1021&amp;J1021,'[1]2025年已发货'!$F:$F&amp;'[1]2025年已发货'!$C:$C&amp;'[1]2025年已发货'!$G:$G&amp;'[1]2025年已发货'!$H:$H,'[1]2025年已发货'!$E:$E,"未发货")</f>
        <v>未发货</v>
      </c>
      <c r="I1021" s="29" t="s">
        <v>122</v>
      </c>
      <c r="J1021" s="29" t="s">
        <v>123</v>
      </c>
      <c r="K1021" s="29">
        <v>15228205853</v>
      </c>
      <c r="L1021" s="65"/>
      <c r="M1021" s="92">
        <v>45741</v>
      </c>
      <c r="O1021" s="32">
        <v>1</v>
      </c>
      <c r="P1021" s="32">
        <f ca="1" t="shared" si="37"/>
        <v>112</v>
      </c>
      <c r="Q1021" s="29" t="s">
        <v>125</v>
      </c>
    </row>
    <row r="1022" ht="13.5" hidden="1" customHeight="1" spans="2:17">
      <c r="B1022" s="29" t="s">
        <v>106</v>
      </c>
      <c r="C1022" s="57">
        <v>45740</v>
      </c>
      <c r="D1022" s="29" t="s">
        <v>121</v>
      </c>
      <c r="E1022" s="29" t="str">
        <f>VLOOKUP(F1022,辅助信息!A:B,2,FALSE)</f>
        <v>螺纹钢</v>
      </c>
      <c r="F1022" s="29" t="s">
        <v>18</v>
      </c>
      <c r="G1022" s="25">
        <v>9</v>
      </c>
      <c r="H1022" s="90" t="str">
        <f>_xlfn.XLOOKUP(C1022&amp;F1022&amp;I1022&amp;J1022,'[1]2025年已发货'!$F:$F&amp;'[1]2025年已发货'!$C:$C&amp;'[1]2025年已发货'!$G:$G&amp;'[1]2025年已发货'!$H:$H,'[1]2025年已发货'!$E:$E,"未发货")</f>
        <v>未发货</v>
      </c>
      <c r="I1022" s="29" t="s">
        <v>122</v>
      </c>
      <c r="J1022" s="29" t="s">
        <v>123</v>
      </c>
      <c r="K1022" s="29">
        <v>15228205853</v>
      </c>
      <c r="L1022" s="63"/>
      <c r="M1022" s="93">
        <v>45741</v>
      </c>
      <c r="O1022" s="85">
        <v>1</v>
      </c>
      <c r="P1022" s="85">
        <f ca="1" t="shared" si="37"/>
        <v>112</v>
      </c>
      <c r="Q1022" s="29" t="s">
        <v>125</v>
      </c>
    </row>
    <row r="1023" hidden="1" spans="1:18">
      <c r="A1023" s="86" t="s">
        <v>126</v>
      </c>
      <c r="B1023" s="29" t="s">
        <v>120</v>
      </c>
      <c r="C1023" s="57">
        <v>45744</v>
      </c>
      <c r="D1023" s="29" t="str">
        <f>VLOOKUP(B1023,辅助信息!E:K,7,FALSE)</f>
        <v>JWDDCD2024102400111</v>
      </c>
      <c r="E1023" s="29" t="str">
        <f>VLOOKUP(F1023,辅助信息!A:B,2,FALSE)</f>
        <v>高线</v>
      </c>
      <c r="F1023" s="29" t="s">
        <v>53</v>
      </c>
      <c r="G1023" s="25">
        <v>3</v>
      </c>
      <c r="H1023" s="25" t="str">
        <f>_xlfn.XLOOKUP(C1023&amp;F1023&amp;I1023&amp;J1023,'[1]2025年已发货'!$F:$F&amp;'[1]2025年已发货'!$C:$C&amp;'[1]2025年已发货'!$G:$G&amp;'[1]2025年已发货'!$H:$H,'[1]2025年已发货'!$E:$E,"未发货")</f>
        <v>未发货</v>
      </c>
      <c r="I1023" s="29" t="str">
        <f>VLOOKUP(B1023,辅助信息!E:I,3,FALSE)</f>
        <v>（五冶达州国道542项目-一工区路基四工段-1）达州市达州区桥湾镇兰庙村村民委员会</v>
      </c>
      <c r="J1023" s="29" t="str">
        <f>VLOOKUP(B1023,辅助信息!E:I,4,FALSE)</f>
        <v>杨勇</v>
      </c>
      <c r="K1023" s="29">
        <f>VLOOKUP(J1023,辅助信息!H:I,2,FALSE)</f>
        <v>18398563998</v>
      </c>
      <c r="L1023" s="32" t="str">
        <f>VLOOKUP(B1023,辅助信息!E:J,6,FALSE)</f>
        <v>五冶建设送货单,送货车型9.6米,装货前联系收货人核实到场规格,没提前告知进场规格现场不给予接收</v>
      </c>
      <c r="M1023" s="78">
        <v>45738</v>
      </c>
      <c r="O1023" s="49">
        <f ca="1" t="shared" ref="O1023:O1086" si="38">IF(OR(M1023="",N1023&lt;&gt;""),"",MAX(M1023-TODAY(),0))</f>
        <v>0</v>
      </c>
      <c r="P1023" s="49">
        <f ca="1" t="shared" si="37"/>
        <v>115</v>
      </c>
      <c r="Q1023" s="15" t="str">
        <f>VLOOKUP(B1023,辅助信息!E:M,9,FALSE)</f>
        <v>ZTWM-CDGS-XS-2024-0181-五冶天府-国道542项目（二批次）</v>
      </c>
      <c r="R1023" s="15"/>
    </row>
    <row r="1024" hidden="1" spans="1:18">
      <c r="A1024" s="65"/>
      <c r="B1024" s="29" t="s">
        <v>120</v>
      </c>
      <c r="C1024" s="57">
        <v>45744</v>
      </c>
      <c r="D1024" s="29" t="str">
        <f>VLOOKUP(B1024,辅助信息!E:K,7,FALSE)</f>
        <v>JWDDCD2024102400111</v>
      </c>
      <c r="E1024" s="29" t="str">
        <f>VLOOKUP(F1024,辅助信息!A:B,2,FALSE)</f>
        <v>盘螺</v>
      </c>
      <c r="F1024" s="29" t="s">
        <v>41</v>
      </c>
      <c r="G1024" s="25">
        <v>6</v>
      </c>
      <c r="H1024" s="25" t="str">
        <f>_xlfn.XLOOKUP(C1024&amp;F1024&amp;I1024&amp;J1024,'[1]2025年已发货'!$F:$F&amp;'[1]2025年已发货'!$C:$C&amp;'[1]2025年已发货'!$G:$G&amp;'[1]2025年已发货'!$H:$H,'[1]2025年已发货'!$E:$E,"未发货")</f>
        <v>未发货</v>
      </c>
      <c r="I1024" s="29" t="str">
        <f>VLOOKUP(B1024,辅助信息!E:I,3,FALSE)</f>
        <v>（五冶达州国道542项目-一工区路基四工段-1）达州市达州区桥湾镇兰庙村村民委员会</v>
      </c>
      <c r="J1024" s="29" t="str">
        <f>VLOOKUP(B1024,辅助信息!E:I,4,FALSE)</f>
        <v>杨勇</v>
      </c>
      <c r="K1024" s="29">
        <f>VLOOKUP(J1024,辅助信息!H:I,2,FALSE)</f>
        <v>18398563998</v>
      </c>
      <c r="L1024" s="65"/>
      <c r="M1024" s="78">
        <v>45738</v>
      </c>
      <c r="O1024" s="49">
        <f ca="1" t="shared" si="38"/>
        <v>0</v>
      </c>
      <c r="P1024" s="49">
        <f ca="1" t="shared" si="37"/>
        <v>115</v>
      </c>
      <c r="Q1024" s="15" t="str">
        <f>VLOOKUP(B1024,辅助信息!E:M,9,FALSE)</f>
        <v>ZTWM-CDGS-XS-2024-0181-五冶天府-国道542项目（二批次）</v>
      </c>
      <c r="R1024" s="15"/>
    </row>
    <row r="1025" hidden="1" spans="1:18">
      <c r="A1025" s="65"/>
      <c r="B1025" s="29" t="s">
        <v>120</v>
      </c>
      <c r="C1025" s="57">
        <v>45744</v>
      </c>
      <c r="D1025" s="29" t="str">
        <f>VLOOKUP(B1025,辅助信息!E:K,7,FALSE)</f>
        <v>JWDDCD2024102400111</v>
      </c>
      <c r="E1025" s="29" t="str">
        <f>VLOOKUP(F1025,辅助信息!A:B,2,FALSE)</f>
        <v>螺纹钢</v>
      </c>
      <c r="F1025" s="29" t="s">
        <v>27</v>
      </c>
      <c r="G1025" s="25">
        <v>6</v>
      </c>
      <c r="H1025" s="25" t="str">
        <f>_xlfn.XLOOKUP(C1025&amp;F1025&amp;I1025&amp;J1025,'[1]2025年已发货'!$F:$F&amp;'[1]2025年已发货'!$C:$C&amp;'[1]2025年已发货'!$G:$G&amp;'[1]2025年已发货'!$H:$H,'[1]2025年已发货'!$E:$E,"未发货")</f>
        <v>未发货</v>
      </c>
      <c r="I1025" s="29" t="str">
        <f>VLOOKUP(B1025,辅助信息!E:I,3,FALSE)</f>
        <v>（五冶达州国道542项目-一工区路基四工段-1）达州市达州区桥湾镇兰庙村村民委员会</v>
      </c>
      <c r="J1025" s="29" t="str">
        <f>VLOOKUP(B1025,辅助信息!E:I,4,FALSE)</f>
        <v>杨勇</v>
      </c>
      <c r="K1025" s="29">
        <f>VLOOKUP(J1025,辅助信息!H:I,2,FALSE)</f>
        <v>18398563998</v>
      </c>
      <c r="L1025" s="65"/>
      <c r="M1025" s="78">
        <v>45738</v>
      </c>
      <c r="O1025" s="49">
        <f ca="1" t="shared" si="38"/>
        <v>0</v>
      </c>
      <c r="P1025" s="49">
        <f ca="1" t="shared" si="37"/>
        <v>115</v>
      </c>
      <c r="Q1025" s="15" t="str">
        <f>VLOOKUP(B1025,辅助信息!E:M,9,FALSE)</f>
        <v>ZTWM-CDGS-XS-2024-0181-五冶天府-国道542项目（二批次）</v>
      </c>
      <c r="R1025" s="15"/>
    </row>
    <row r="1026" hidden="1" spans="1:18">
      <c r="A1026" s="65"/>
      <c r="B1026" s="29" t="s">
        <v>120</v>
      </c>
      <c r="C1026" s="57">
        <v>45744</v>
      </c>
      <c r="D1026" s="29" t="str">
        <f>VLOOKUP(B1026,辅助信息!E:K,7,FALSE)</f>
        <v>JWDDCD2024102400111</v>
      </c>
      <c r="E1026" s="29" t="str">
        <f>VLOOKUP(F1026,辅助信息!A:B,2,FALSE)</f>
        <v>螺纹钢</v>
      </c>
      <c r="F1026" s="29" t="s">
        <v>32</v>
      </c>
      <c r="G1026" s="25">
        <v>3</v>
      </c>
      <c r="H1026" s="25" t="str">
        <f>_xlfn.XLOOKUP(C1026&amp;F1026&amp;I1026&amp;J1026,'[1]2025年已发货'!$F:$F&amp;'[1]2025年已发货'!$C:$C&amp;'[1]2025年已发货'!$G:$G&amp;'[1]2025年已发货'!$H:$H,'[1]2025年已发货'!$E:$E,"未发货")</f>
        <v>未发货</v>
      </c>
      <c r="I1026" s="29" t="str">
        <f>VLOOKUP(B1026,辅助信息!E:I,3,FALSE)</f>
        <v>（五冶达州国道542项目-一工区路基四工段-1）达州市达州区桥湾镇兰庙村村民委员会</v>
      </c>
      <c r="J1026" s="29" t="str">
        <f>VLOOKUP(B1026,辅助信息!E:I,4,FALSE)</f>
        <v>杨勇</v>
      </c>
      <c r="K1026" s="29">
        <f>VLOOKUP(J1026,辅助信息!H:I,2,FALSE)</f>
        <v>18398563998</v>
      </c>
      <c r="L1026" s="65"/>
      <c r="M1026" s="78">
        <v>45738</v>
      </c>
      <c r="O1026" s="49">
        <f ca="1" t="shared" si="38"/>
        <v>0</v>
      </c>
      <c r="P1026" s="49">
        <f ca="1" t="shared" si="37"/>
        <v>115</v>
      </c>
      <c r="Q1026" s="15" t="str">
        <f>VLOOKUP(B1026,辅助信息!E:M,9,FALSE)</f>
        <v>ZTWM-CDGS-XS-2024-0181-五冶天府-国道542项目（二批次）</v>
      </c>
      <c r="R1026" s="15"/>
    </row>
    <row r="1027" hidden="1" spans="1:18">
      <c r="A1027" s="63"/>
      <c r="B1027" s="29" t="s">
        <v>120</v>
      </c>
      <c r="C1027" s="57">
        <v>45744</v>
      </c>
      <c r="D1027" s="29" t="str">
        <f>VLOOKUP(B1027,辅助信息!E:K,7,FALSE)</f>
        <v>JWDDCD2024102400111</v>
      </c>
      <c r="E1027" s="29" t="str">
        <f>VLOOKUP(F1027,辅助信息!A:B,2,FALSE)</f>
        <v>螺纹钢</v>
      </c>
      <c r="F1027" s="29" t="s">
        <v>52</v>
      </c>
      <c r="G1027" s="25">
        <v>15</v>
      </c>
      <c r="H1027" s="25" t="str">
        <f>_xlfn.XLOOKUP(C1027&amp;F1027&amp;I1027&amp;J1027,'[1]2025年已发货'!$F:$F&amp;'[1]2025年已发货'!$C:$C&amp;'[1]2025年已发货'!$G:$G&amp;'[1]2025年已发货'!$H:$H,'[1]2025年已发货'!$E:$E,"未发货")</f>
        <v>未发货</v>
      </c>
      <c r="I1027" s="29" t="str">
        <f>VLOOKUP(B1027,辅助信息!E:I,3,FALSE)</f>
        <v>（五冶达州国道542项目-一工区路基四工段-1）达州市达州区桥湾镇兰庙村村民委员会</v>
      </c>
      <c r="J1027" s="29" t="str">
        <f>VLOOKUP(B1027,辅助信息!E:I,4,FALSE)</f>
        <v>杨勇</v>
      </c>
      <c r="K1027" s="29">
        <f>VLOOKUP(J1027,辅助信息!H:I,2,FALSE)</f>
        <v>18398563998</v>
      </c>
      <c r="L1027" s="63"/>
      <c r="M1027" s="78">
        <v>45738</v>
      </c>
      <c r="O1027" s="49">
        <f ca="1" t="shared" si="38"/>
        <v>0</v>
      </c>
      <c r="P1027" s="49">
        <f ca="1" t="shared" si="37"/>
        <v>115</v>
      </c>
      <c r="Q1027" s="15" t="str">
        <f>VLOOKUP(B1027,辅助信息!E:M,9,FALSE)</f>
        <v>ZTWM-CDGS-XS-2024-0181-五冶天府-国道542项目（二批次）</v>
      </c>
      <c r="R1027" s="15"/>
    </row>
    <row r="1028" hidden="1" spans="2:18">
      <c r="B1028" s="29" t="s">
        <v>74</v>
      </c>
      <c r="C1028" s="57">
        <v>45746</v>
      </c>
      <c r="D1028" s="29" t="str">
        <f>VLOOKUP(B1028,辅助信息!E:K,7,FALSE)</f>
        <v>JWDDCD2024102400111</v>
      </c>
      <c r="E1028" s="29" t="str">
        <f>VLOOKUP(F1028,辅助信息!A:B,2,FALSE)</f>
        <v>螺纹钢</v>
      </c>
      <c r="F1028" s="29" t="s">
        <v>27</v>
      </c>
      <c r="G1028" s="25">
        <v>30</v>
      </c>
      <c r="H1028" s="25">
        <f>_xlfn.XLOOKUP(C1028&amp;F1028&amp;I1028&amp;J1028,'[1]2025年已发货'!$F:$F&amp;'[1]2025年已发货'!$C:$C&amp;'[1]2025年已发货'!$G:$G&amp;'[1]2025年已发货'!$H:$H,'[1]2025年已发货'!$E:$E,"未发货")</f>
        <v>30</v>
      </c>
      <c r="I1028" s="29" t="str">
        <f>VLOOKUP(B1028,辅助信息!E:I,3,FALSE)</f>
        <v>（五冶达州国道542项目-桥梁4标）四川省达州市达川区大堰镇双井村</v>
      </c>
      <c r="J1028" s="29" t="str">
        <f>VLOOKUP(B1028,辅助信息!E:I,4,FALSE)</f>
        <v>吴志强</v>
      </c>
      <c r="K1028" s="29">
        <f>VLOOKUP(J1028,辅助信息!H:I,2,FALSE)</f>
        <v>18820030907</v>
      </c>
      <c r="L1028" s="32" t="str">
        <f>VLOOKUP(B1028,辅助信息!E:J,6,FALSE)</f>
        <v>五冶建设送货单,送货车型13米,装货前联系收货人核实到场规格,没提前告知进场规格现场不给予接收</v>
      </c>
      <c r="M1028" s="78">
        <v>45752</v>
      </c>
      <c r="O1028" s="49">
        <f ca="1" t="shared" si="38"/>
        <v>0</v>
      </c>
      <c r="P1028" s="49">
        <f ca="1" t="shared" si="37"/>
        <v>101</v>
      </c>
      <c r="Q1028" s="15" t="str">
        <f>VLOOKUP(B1028,辅助信息!E:M,9,FALSE)</f>
        <v>ZTWM-CDGS-XS-2024-0181-五冶天府-国道542项目（二批次）</v>
      </c>
      <c r="R1028" s="15"/>
    </row>
    <row r="1029" hidden="1" spans="2:18">
      <c r="B1029" s="29" t="s">
        <v>74</v>
      </c>
      <c r="C1029" s="57">
        <v>45746</v>
      </c>
      <c r="D1029" s="29" t="str">
        <f>VLOOKUP(B1029,辅助信息!E:K,7,FALSE)</f>
        <v>JWDDCD2024102400111</v>
      </c>
      <c r="E1029" s="29" t="str">
        <f>VLOOKUP(F1029,辅助信息!A:B,2,FALSE)</f>
        <v>螺纹钢</v>
      </c>
      <c r="F1029" s="29" t="s">
        <v>19</v>
      </c>
      <c r="G1029" s="25">
        <v>15</v>
      </c>
      <c r="H1029" s="25">
        <f>_xlfn.XLOOKUP(C1029&amp;F1029&amp;I1029&amp;J1029,'[1]2025年已发货'!$F:$F&amp;'[1]2025年已发货'!$C:$C&amp;'[1]2025年已发货'!$G:$G&amp;'[1]2025年已发货'!$H:$H,'[1]2025年已发货'!$E:$E,"未发货")</f>
        <v>15</v>
      </c>
      <c r="I1029" s="29" t="str">
        <f>VLOOKUP(B1029,辅助信息!E:I,3,FALSE)</f>
        <v>（五冶达州国道542项目-桥梁4标）四川省达州市达川区大堰镇双井村</v>
      </c>
      <c r="J1029" s="29" t="str">
        <f>VLOOKUP(B1029,辅助信息!E:I,4,FALSE)</f>
        <v>吴志强</v>
      </c>
      <c r="K1029" s="29">
        <f>VLOOKUP(J1029,辅助信息!H:I,2,FALSE)</f>
        <v>18820030907</v>
      </c>
      <c r="L1029" s="65"/>
      <c r="M1029" s="78">
        <v>45752</v>
      </c>
      <c r="O1029" s="49">
        <f ca="1" t="shared" si="38"/>
        <v>0</v>
      </c>
      <c r="P1029" s="49">
        <f ca="1" t="shared" si="37"/>
        <v>101</v>
      </c>
      <c r="Q1029" s="15" t="str">
        <f>VLOOKUP(B1029,辅助信息!E:M,9,FALSE)</f>
        <v>ZTWM-CDGS-XS-2024-0181-五冶天府-国道542项目（二批次）</v>
      </c>
      <c r="R1029" s="15"/>
    </row>
    <row r="1030" hidden="1" spans="2:18">
      <c r="B1030" s="29" t="s">
        <v>74</v>
      </c>
      <c r="C1030" s="57">
        <v>45746</v>
      </c>
      <c r="D1030" s="29" t="str">
        <f>VLOOKUP(B1030,辅助信息!E:K,7,FALSE)</f>
        <v>JWDDCD2024102400111</v>
      </c>
      <c r="E1030" s="29" t="str">
        <f>VLOOKUP(F1030,辅助信息!A:B,2,FALSE)</f>
        <v>螺纹钢</v>
      </c>
      <c r="F1030" s="29" t="s">
        <v>32</v>
      </c>
      <c r="G1030" s="25">
        <v>15</v>
      </c>
      <c r="H1030" s="25">
        <f>_xlfn.XLOOKUP(C1030&amp;F1030&amp;I1030&amp;J1030,'[1]2025年已发货'!$F:$F&amp;'[1]2025年已发货'!$C:$C&amp;'[1]2025年已发货'!$G:$G&amp;'[1]2025年已发货'!$H:$H,'[1]2025年已发货'!$E:$E,"未发货")</f>
        <v>15</v>
      </c>
      <c r="I1030" s="29" t="str">
        <f>VLOOKUP(B1030,辅助信息!E:I,3,FALSE)</f>
        <v>（五冶达州国道542项目-桥梁4标）四川省达州市达川区大堰镇双井村</v>
      </c>
      <c r="J1030" s="29" t="str">
        <f>VLOOKUP(B1030,辅助信息!E:I,4,FALSE)</f>
        <v>吴志强</v>
      </c>
      <c r="K1030" s="29">
        <f>VLOOKUP(J1030,辅助信息!H:I,2,FALSE)</f>
        <v>18820030907</v>
      </c>
      <c r="L1030" s="65"/>
      <c r="M1030" s="78">
        <v>45752</v>
      </c>
      <c r="O1030" s="49">
        <f ca="1" t="shared" si="38"/>
        <v>0</v>
      </c>
      <c r="P1030" s="49">
        <f ca="1" t="shared" si="37"/>
        <v>101</v>
      </c>
      <c r="Q1030" s="15" t="str">
        <f>VLOOKUP(B1030,辅助信息!E:M,9,FALSE)</f>
        <v>ZTWM-CDGS-XS-2024-0181-五冶天府-国道542项目（二批次）</v>
      </c>
      <c r="R1030" s="15"/>
    </row>
    <row r="1031" hidden="1" spans="2:18">
      <c r="B1031" s="29" t="s">
        <v>74</v>
      </c>
      <c r="C1031" s="57">
        <v>45746</v>
      </c>
      <c r="D1031" s="29" t="str">
        <f>VLOOKUP(B1031,辅助信息!E:K,7,FALSE)</f>
        <v>JWDDCD2024102400111</v>
      </c>
      <c r="E1031" s="29" t="str">
        <f>VLOOKUP(F1031,辅助信息!A:B,2,FALSE)</f>
        <v>螺纹钢</v>
      </c>
      <c r="F1031" s="29" t="s">
        <v>65</v>
      </c>
      <c r="G1031" s="25">
        <v>30</v>
      </c>
      <c r="H1031" s="25">
        <f>_xlfn.XLOOKUP(C1031&amp;F1031&amp;I1031&amp;J1031,'[1]2025年已发货'!$F:$F&amp;'[1]2025年已发货'!$C:$C&amp;'[1]2025年已发货'!$G:$G&amp;'[1]2025年已发货'!$H:$H,'[1]2025年已发货'!$E:$E,"未发货")</f>
        <v>30</v>
      </c>
      <c r="I1031" s="29" t="str">
        <f>VLOOKUP(B1031,辅助信息!E:I,3,FALSE)</f>
        <v>（五冶达州国道542项目-桥梁4标）四川省达州市达川区大堰镇双井村</v>
      </c>
      <c r="J1031" s="29" t="str">
        <f>VLOOKUP(B1031,辅助信息!E:I,4,FALSE)</f>
        <v>吴志强</v>
      </c>
      <c r="K1031" s="29">
        <f>VLOOKUP(J1031,辅助信息!H:I,2,FALSE)</f>
        <v>18820030907</v>
      </c>
      <c r="L1031" s="63"/>
      <c r="M1031" s="78">
        <v>45752</v>
      </c>
      <c r="O1031" s="49">
        <f ca="1" t="shared" si="38"/>
        <v>0</v>
      </c>
      <c r="P1031" s="49">
        <f ca="1" t="shared" si="37"/>
        <v>101</v>
      </c>
      <c r="Q1031" s="15" t="str">
        <f>VLOOKUP(B1031,辅助信息!E:M,9,FALSE)</f>
        <v>ZTWM-CDGS-XS-2024-0181-五冶天府-国道542项目（二批次）</v>
      </c>
      <c r="R1031" s="15"/>
    </row>
    <row r="1032" hidden="1" spans="2:18">
      <c r="B1032" s="29" t="s">
        <v>64</v>
      </c>
      <c r="C1032" s="57">
        <v>45746</v>
      </c>
      <c r="D1032" s="29" t="str">
        <f>VLOOKUP(B1032,辅助信息!E:K,7,FALSE)</f>
        <v>JWDDCD2024102400111</v>
      </c>
      <c r="E1032" s="29" t="str">
        <f>VLOOKUP(F1032,辅助信息!A:B,2,FALSE)</f>
        <v>螺纹钢</v>
      </c>
      <c r="F1032" s="29" t="s">
        <v>65</v>
      </c>
      <c r="G1032" s="25">
        <v>30</v>
      </c>
      <c r="H1032" s="25">
        <f>_xlfn.XLOOKUP(C1032&amp;F1032&amp;I1032&amp;J1032,'[1]2025年已发货'!$F:$F&amp;'[1]2025年已发货'!$C:$C&amp;'[1]2025年已发货'!$G:$G&amp;'[1]2025年已发货'!$H:$H,'[1]2025年已发货'!$E:$E,"未发货")</f>
        <v>30</v>
      </c>
      <c r="I1032" s="29" t="str">
        <f>VLOOKUP(B1032,辅助信息!E:I,3,FALSE)</f>
        <v>（五冶达州国道542项目-三工区桥梁3工段）四川省达州市达川区赵固镇水文村原村委会下300米</v>
      </c>
      <c r="J1032" s="29" t="str">
        <f>VLOOKUP(B1032,辅助信息!E:I,4,FALSE)</f>
        <v>李代茂</v>
      </c>
      <c r="K1032" s="29">
        <f>VLOOKUP(J1032,辅助信息!H:I,2,FALSE)</f>
        <v>18302833536</v>
      </c>
      <c r="L1032" s="32" t="str">
        <f>VLOOKUP(B1032,辅助信息!E:J,6,FALSE)</f>
        <v>五冶建设送货单,送货车型9.6米,装货前联系收货人核实到场规格,没提前告知进场规格现场不给予接收</v>
      </c>
      <c r="M1032" s="78">
        <v>45746</v>
      </c>
      <c r="O1032" s="49">
        <f ca="1" t="shared" si="38"/>
        <v>0</v>
      </c>
      <c r="P1032" s="49">
        <f ca="1" t="shared" si="37"/>
        <v>107</v>
      </c>
      <c r="Q1032" s="15" t="str">
        <f>VLOOKUP(B1032,辅助信息!E:M,9,FALSE)</f>
        <v>ZTWM-CDGS-XS-2024-0181-五冶天府-国道542项目（二批次）</v>
      </c>
      <c r="R1032" s="15"/>
    </row>
    <row r="1033" hidden="1" spans="2:18">
      <c r="B1033" s="29" t="s">
        <v>64</v>
      </c>
      <c r="C1033" s="57">
        <v>45746</v>
      </c>
      <c r="D1033" s="29" t="str">
        <f>VLOOKUP(B1033,辅助信息!E:K,7,FALSE)</f>
        <v>JWDDCD2024102400111</v>
      </c>
      <c r="E1033" s="29" t="str">
        <f>VLOOKUP(F1033,辅助信息!A:B,2,FALSE)</f>
        <v>螺纹钢</v>
      </c>
      <c r="F1033" s="29" t="s">
        <v>52</v>
      </c>
      <c r="G1033" s="25">
        <v>33</v>
      </c>
      <c r="H1033" s="25">
        <f>_xlfn.XLOOKUP(C1033&amp;F1033&amp;I1033&amp;J1033,'[1]2025年已发货'!$F:$F&amp;'[1]2025年已发货'!$C:$C&amp;'[1]2025年已发货'!$G:$G&amp;'[1]2025年已发货'!$H:$H,'[1]2025年已发货'!$E:$E,"未发货")</f>
        <v>32</v>
      </c>
      <c r="I1033" s="29" t="str">
        <f>VLOOKUP(B1033,辅助信息!E:I,3,FALSE)</f>
        <v>（五冶达州国道542项目-三工区桥梁3工段）四川省达州市达川区赵固镇水文村原村委会下300米</v>
      </c>
      <c r="J1033" s="29" t="str">
        <f>VLOOKUP(B1033,辅助信息!E:I,4,FALSE)</f>
        <v>李代茂</v>
      </c>
      <c r="K1033" s="29">
        <f>VLOOKUP(J1033,辅助信息!H:I,2,FALSE)</f>
        <v>18302833536</v>
      </c>
      <c r="L1033" s="63"/>
      <c r="M1033" s="78">
        <v>45746</v>
      </c>
      <c r="O1033" s="49">
        <f ca="1" t="shared" si="38"/>
        <v>0</v>
      </c>
      <c r="P1033" s="49">
        <f ca="1" t="shared" si="37"/>
        <v>107</v>
      </c>
      <c r="Q1033" s="15" t="str">
        <f>VLOOKUP(B1033,辅助信息!E:M,9,FALSE)</f>
        <v>ZTWM-CDGS-XS-2024-0181-五冶天府-国道542项目（二批次）</v>
      </c>
      <c r="R1033" s="15"/>
    </row>
    <row r="1034" hidden="1" spans="2:18">
      <c r="B1034" s="29" t="s">
        <v>87</v>
      </c>
      <c r="C1034" s="57">
        <v>45746</v>
      </c>
      <c r="D1034" s="29" t="str">
        <f>VLOOKUP(B1034,辅助信息!E:K,7,FALSE)</f>
        <v>JWDDCD2024102400111</v>
      </c>
      <c r="E1034" s="29" t="str">
        <f>VLOOKUP(F1034,辅助信息!A:B,2,FALSE)</f>
        <v>螺纹钢</v>
      </c>
      <c r="F1034" s="29" t="s">
        <v>27</v>
      </c>
      <c r="G1034" s="25">
        <v>5</v>
      </c>
      <c r="H1034" s="25">
        <f>_xlfn.XLOOKUP(C1034&amp;F1034&amp;I1034&amp;J1034,'[1]2025年已发货'!$F:$F&amp;'[1]2025年已发货'!$C:$C&amp;'[1]2025年已发货'!$G:$G&amp;'[1]2025年已发货'!$H:$H,'[1]2025年已发货'!$E:$E,"未发货")</f>
        <v>6</v>
      </c>
      <c r="I1034" s="29" t="str">
        <f>VLOOKUP(B1034,辅助信息!E:I,3,FALSE)</f>
        <v>（五冶达州国道542项目-一工区桥梁二工段）四川省达州市达川区达川区石梯镇石成村</v>
      </c>
      <c r="J1034" s="29" t="str">
        <f>VLOOKUP(B1034,辅助信息!E:I,4,FALSE)</f>
        <v>夏树彬</v>
      </c>
      <c r="K1034" s="29">
        <f>VLOOKUP(J1034,辅助信息!H:I,2,FALSE)</f>
        <v>13518183653</v>
      </c>
      <c r="L1034" s="32" t="str">
        <f>VLOOKUP(B1034,辅助信息!E:J,6,FALSE)</f>
        <v>五冶建设送货单,送货车型9.6米,装货前联系收货人核实到场规格,没提前告知进场规格现场不给予接收</v>
      </c>
      <c r="M1034" s="78">
        <v>45747</v>
      </c>
      <c r="O1034" s="49">
        <f ca="1" t="shared" si="38"/>
        <v>0</v>
      </c>
      <c r="P1034" s="49">
        <f ca="1" t="shared" si="37"/>
        <v>106</v>
      </c>
      <c r="Q1034" s="15" t="str">
        <f>VLOOKUP(B1034,辅助信息!E:M,9,FALSE)</f>
        <v>ZTWM-CDGS-XS-2024-0181-五冶天府-国道542项目（二批次）</v>
      </c>
      <c r="R1034" s="15"/>
    </row>
    <row r="1035" hidden="1" spans="2:18">
      <c r="B1035" s="29" t="s">
        <v>87</v>
      </c>
      <c r="C1035" s="57">
        <v>45746</v>
      </c>
      <c r="D1035" s="29" t="str">
        <f>VLOOKUP(B1035,辅助信息!E:K,7,FALSE)</f>
        <v>JWDDCD2024102400111</v>
      </c>
      <c r="E1035" s="29" t="str">
        <f>VLOOKUP(F1035,辅助信息!A:B,2,FALSE)</f>
        <v>螺纹钢</v>
      </c>
      <c r="F1035" s="29" t="s">
        <v>19</v>
      </c>
      <c r="G1035" s="25">
        <v>8</v>
      </c>
      <c r="H1035" s="25">
        <f>_xlfn.XLOOKUP(C1035&amp;F1035&amp;I1035&amp;J1035,'[1]2025年已发货'!$F:$F&amp;'[1]2025年已发货'!$C:$C&amp;'[1]2025年已发货'!$G:$G&amp;'[1]2025年已发货'!$H:$H,'[1]2025年已发货'!$E:$E,"未发货")</f>
        <v>9</v>
      </c>
      <c r="I1035" s="29" t="str">
        <f>VLOOKUP(B1035,辅助信息!E:I,3,FALSE)</f>
        <v>（五冶达州国道542项目-一工区桥梁二工段）四川省达州市达川区达川区石梯镇石成村</v>
      </c>
      <c r="J1035" s="29" t="str">
        <f>VLOOKUP(B1035,辅助信息!E:I,4,FALSE)</f>
        <v>夏树彬</v>
      </c>
      <c r="K1035" s="29">
        <f>VLOOKUP(J1035,辅助信息!H:I,2,FALSE)</f>
        <v>13518183653</v>
      </c>
      <c r="L1035" s="65"/>
      <c r="M1035" s="78">
        <v>45747</v>
      </c>
      <c r="O1035" s="49">
        <f ca="1" t="shared" si="38"/>
        <v>0</v>
      </c>
      <c r="P1035" s="49">
        <f ca="1" t="shared" si="37"/>
        <v>106</v>
      </c>
      <c r="Q1035" s="15" t="str">
        <f>VLOOKUP(B1035,辅助信息!E:M,9,FALSE)</f>
        <v>ZTWM-CDGS-XS-2024-0181-五冶天府-国道542项目（二批次）</v>
      </c>
      <c r="R1035" s="15"/>
    </row>
    <row r="1036" hidden="1" spans="2:18">
      <c r="B1036" s="29" t="s">
        <v>87</v>
      </c>
      <c r="C1036" s="57">
        <v>45746</v>
      </c>
      <c r="D1036" s="29" t="str">
        <f>VLOOKUP(B1036,辅助信息!E:K,7,FALSE)</f>
        <v>JWDDCD2024102400111</v>
      </c>
      <c r="E1036" s="29" t="str">
        <f>VLOOKUP(F1036,辅助信息!A:B,2,FALSE)</f>
        <v>螺纹钢</v>
      </c>
      <c r="F1036" s="29" t="s">
        <v>32</v>
      </c>
      <c r="G1036" s="25">
        <v>8</v>
      </c>
      <c r="H1036" s="25" t="str">
        <f>_xlfn.XLOOKUP(C1036&amp;F1036&amp;I1036&amp;J1036,'[1]2025年已发货'!$F:$F&amp;'[1]2025年已发货'!$C:$C&amp;'[1]2025年已发货'!$G:$G&amp;'[1]2025年已发货'!$H:$H,'[1]2025年已发货'!$E:$E,"未发货")</f>
        <v>未发货</v>
      </c>
      <c r="I1036" s="29" t="str">
        <f>VLOOKUP(B1036,辅助信息!E:I,3,FALSE)</f>
        <v>（五冶达州国道542项目-一工区桥梁二工段）四川省达州市达川区达川区石梯镇石成村</v>
      </c>
      <c r="J1036" s="29" t="str">
        <f>VLOOKUP(B1036,辅助信息!E:I,4,FALSE)</f>
        <v>夏树彬</v>
      </c>
      <c r="K1036" s="29">
        <f>VLOOKUP(J1036,辅助信息!H:I,2,FALSE)</f>
        <v>13518183653</v>
      </c>
      <c r="L1036" s="65"/>
      <c r="M1036" s="78">
        <v>45747</v>
      </c>
      <c r="O1036" s="49">
        <f ca="1" t="shared" si="38"/>
        <v>0</v>
      </c>
      <c r="P1036" s="49">
        <f ca="1" t="shared" si="37"/>
        <v>106</v>
      </c>
      <c r="Q1036" s="15" t="str">
        <f>VLOOKUP(B1036,辅助信息!E:M,9,FALSE)</f>
        <v>ZTWM-CDGS-XS-2024-0181-五冶天府-国道542项目（二批次）</v>
      </c>
      <c r="R1036" s="15"/>
    </row>
    <row r="1037" hidden="1" spans="2:18">
      <c r="B1037" s="29" t="s">
        <v>87</v>
      </c>
      <c r="C1037" s="57">
        <v>45745</v>
      </c>
      <c r="D1037" s="29" t="str">
        <f>VLOOKUP(B1037,辅助信息!E:K,7,FALSE)</f>
        <v>JWDDCD2024102400111</v>
      </c>
      <c r="E1037" s="29" t="str">
        <f>VLOOKUP(F1037,辅助信息!A:B,2,FALSE)</f>
        <v>螺纹钢</v>
      </c>
      <c r="F1037" s="29" t="s">
        <v>28</v>
      </c>
      <c r="G1037" s="25">
        <v>35</v>
      </c>
      <c r="H1037" s="25">
        <f>_xlfn.XLOOKUP(C1037&amp;F1037&amp;I1037&amp;J1037,'[1]2025年已发货'!$F:$F&amp;'[1]2025年已发货'!$C:$C&amp;'[1]2025年已发货'!$G:$G&amp;'[1]2025年已发货'!$H:$H,'[1]2025年已发货'!$E:$E,"未发货")</f>
        <v>35</v>
      </c>
      <c r="I1037" s="29" t="str">
        <f>VLOOKUP(B1037,辅助信息!E:I,3,FALSE)</f>
        <v>（五冶达州国道542项目-一工区桥梁二工段）四川省达州市达川区达川区石梯镇石成村</v>
      </c>
      <c r="J1037" s="29" t="str">
        <f>VLOOKUP(B1037,辅助信息!E:I,4,FALSE)</f>
        <v>夏树彬</v>
      </c>
      <c r="K1037" s="29">
        <f>VLOOKUP(J1037,辅助信息!H:I,2,FALSE)</f>
        <v>13518183653</v>
      </c>
      <c r="L1037" s="65"/>
      <c r="M1037" s="78">
        <v>45747</v>
      </c>
      <c r="O1037" s="49">
        <f ca="1" t="shared" si="38"/>
        <v>0</v>
      </c>
      <c r="P1037" s="49">
        <f ca="1" t="shared" si="37"/>
        <v>106</v>
      </c>
      <c r="Q1037" s="15" t="str">
        <f>VLOOKUP(B1037,辅助信息!E:M,9,FALSE)</f>
        <v>ZTWM-CDGS-XS-2024-0181-五冶天府-国道542项目（二批次）</v>
      </c>
      <c r="R1037" s="15"/>
    </row>
    <row r="1038" hidden="1" spans="2:18">
      <c r="B1038" s="29" t="s">
        <v>87</v>
      </c>
      <c r="C1038" s="57">
        <v>45746</v>
      </c>
      <c r="D1038" s="29" t="str">
        <f>VLOOKUP(B1038,辅助信息!E:K,7,FALSE)</f>
        <v>JWDDCD2024102400111</v>
      </c>
      <c r="E1038" s="29" t="str">
        <f>VLOOKUP(F1038,辅助信息!A:B,2,FALSE)</f>
        <v>螺纹钢</v>
      </c>
      <c r="F1038" s="29" t="s">
        <v>18</v>
      </c>
      <c r="G1038" s="25">
        <v>5</v>
      </c>
      <c r="H1038" s="25" t="str">
        <f>_xlfn.XLOOKUP(C1038&amp;F1038&amp;I1038&amp;J1038,'[1]2025年已发货'!$F:$F&amp;'[1]2025年已发货'!$C:$C&amp;'[1]2025年已发货'!$G:$G&amp;'[1]2025年已发货'!$H:$H,'[1]2025年已发货'!$E:$E,"未发货")</f>
        <v>未发货</v>
      </c>
      <c r="I1038" s="29" t="str">
        <f>VLOOKUP(B1038,辅助信息!E:I,3,FALSE)</f>
        <v>（五冶达州国道542项目-一工区桥梁二工段）四川省达州市达川区达川区石梯镇石成村</v>
      </c>
      <c r="J1038" s="29" t="str">
        <f>VLOOKUP(B1038,辅助信息!E:I,4,FALSE)</f>
        <v>夏树彬</v>
      </c>
      <c r="K1038" s="29">
        <f>VLOOKUP(J1038,辅助信息!H:I,2,FALSE)</f>
        <v>13518183653</v>
      </c>
      <c r="L1038" s="65"/>
      <c r="M1038" s="78">
        <v>45747</v>
      </c>
      <c r="O1038" s="49">
        <f ca="1" t="shared" si="38"/>
        <v>0</v>
      </c>
      <c r="P1038" s="49">
        <f ca="1" t="shared" si="37"/>
        <v>106</v>
      </c>
      <c r="Q1038" s="15" t="str">
        <f>VLOOKUP(B1038,辅助信息!E:M,9,FALSE)</f>
        <v>ZTWM-CDGS-XS-2024-0181-五冶天府-国道542项目（二批次）</v>
      </c>
      <c r="R1038" s="15"/>
    </row>
    <row r="1039" hidden="1" spans="2:18">
      <c r="B1039" s="29" t="s">
        <v>87</v>
      </c>
      <c r="C1039" s="57">
        <v>45746</v>
      </c>
      <c r="D1039" s="29" t="str">
        <f>VLOOKUP(B1039,辅助信息!E:K,7,FALSE)</f>
        <v>JWDDCD2024102400111</v>
      </c>
      <c r="E1039" s="29" t="str">
        <f>VLOOKUP(F1039,辅助信息!A:B,2,FALSE)</f>
        <v>螺纹钢</v>
      </c>
      <c r="F1039" s="29" t="s">
        <v>65</v>
      </c>
      <c r="G1039" s="25">
        <v>8</v>
      </c>
      <c r="H1039" s="25">
        <f>_xlfn.XLOOKUP(C1039&amp;F1039&amp;I1039&amp;J1039,'[1]2025年已发货'!$F:$F&amp;'[1]2025年已发货'!$C:$C&amp;'[1]2025年已发货'!$G:$G&amp;'[1]2025年已发货'!$H:$H,'[1]2025年已发货'!$E:$E,"未发货")</f>
        <v>9</v>
      </c>
      <c r="I1039" s="29" t="str">
        <f>VLOOKUP(B1039,辅助信息!E:I,3,FALSE)</f>
        <v>（五冶达州国道542项目-一工区桥梁二工段）四川省达州市达川区达川区石梯镇石成村</v>
      </c>
      <c r="J1039" s="29" t="str">
        <f>VLOOKUP(B1039,辅助信息!E:I,4,FALSE)</f>
        <v>夏树彬</v>
      </c>
      <c r="K1039" s="29">
        <f>VLOOKUP(J1039,辅助信息!H:I,2,FALSE)</f>
        <v>13518183653</v>
      </c>
      <c r="L1039" s="65"/>
      <c r="M1039" s="78">
        <v>45747</v>
      </c>
      <c r="O1039" s="49">
        <f ca="1" t="shared" si="38"/>
        <v>0</v>
      </c>
      <c r="P1039" s="49">
        <f ca="1" t="shared" si="37"/>
        <v>106</v>
      </c>
      <c r="Q1039" s="15" t="str">
        <f>VLOOKUP(B1039,辅助信息!E:M,9,FALSE)</f>
        <v>ZTWM-CDGS-XS-2024-0181-五冶天府-国道542项目（二批次）</v>
      </c>
      <c r="R1039" s="15"/>
    </row>
    <row r="1040" hidden="1" spans="2:18">
      <c r="B1040" s="29" t="s">
        <v>87</v>
      </c>
      <c r="C1040" s="57">
        <v>45746</v>
      </c>
      <c r="D1040" s="29" t="str">
        <f>VLOOKUP(B1040,辅助信息!E:K,7,FALSE)</f>
        <v>JWDDCD2024102400111</v>
      </c>
      <c r="E1040" s="29" t="str">
        <f>VLOOKUP(F1040,辅助信息!A:B,2,FALSE)</f>
        <v>螺纹钢</v>
      </c>
      <c r="F1040" s="29" t="s">
        <v>52</v>
      </c>
      <c r="G1040" s="25">
        <v>70</v>
      </c>
      <c r="H1040" s="25">
        <f>_xlfn.XLOOKUP(C1040&amp;F1040&amp;I1040&amp;J1040,'[1]2025年已发货'!$F:$F&amp;'[1]2025年已发货'!$C:$C&amp;'[1]2025年已发货'!$G:$G&amp;'[1]2025年已发货'!$H:$H,'[1]2025年已发货'!$E:$E,"未发货")</f>
        <v>66</v>
      </c>
      <c r="I1040" s="29" t="str">
        <f>VLOOKUP(B1040,辅助信息!E:I,3,FALSE)</f>
        <v>（五冶达州国道542项目-一工区桥梁二工段）四川省达州市达川区达川区石梯镇石成村</v>
      </c>
      <c r="J1040" s="29" t="str">
        <f>VLOOKUP(B1040,辅助信息!E:I,4,FALSE)</f>
        <v>夏树彬</v>
      </c>
      <c r="K1040" s="29">
        <f>VLOOKUP(J1040,辅助信息!H:I,2,FALSE)</f>
        <v>13518183653</v>
      </c>
      <c r="L1040" s="63"/>
      <c r="M1040" s="78">
        <v>45747</v>
      </c>
      <c r="O1040" s="49">
        <f ca="1" t="shared" si="38"/>
        <v>0</v>
      </c>
      <c r="P1040" s="49">
        <f ca="1" t="shared" si="37"/>
        <v>106</v>
      </c>
      <c r="Q1040" s="15" t="str">
        <f>VLOOKUP(B1040,辅助信息!E:M,9,FALSE)</f>
        <v>ZTWM-CDGS-XS-2024-0181-五冶天府-国道542项目（二批次）</v>
      </c>
      <c r="R1040" s="15"/>
    </row>
    <row r="1041" hidden="1" spans="2:18">
      <c r="B1041" s="29" t="s">
        <v>75</v>
      </c>
      <c r="C1041" s="57">
        <v>45746</v>
      </c>
      <c r="D1041" s="29" t="str">
        <f>VLOOKUP(B1041,辅助信息!E:K,7,FALSE)</f>
        <v>JWDDCD2024102400111</v>
      </c>
      <c r="E1041" s="29" t="str">
        <f>VLOOKUP(F1041,辅助信息!A:B,2,FALSE)</f>
        <v>螺纹钢</v>
      </c>
      <c r="F1041" s="29" t="s">
        <v>27</v>
      </c>
      <c r="G1041" s="25">
        <v>10</v>
      </c>
      <c r="H1041" s="25">
        <f>_xlfn.XLOOKUP(C1041&amp;F1041&amp;I1041&amp;J1041,'[1]2025年已发货'!$F:$F&amp;'[1]2025年已发货'!$C:$C&amp;'[1]2025年已发货'!$G:$G&amp;'[1]2025年已发货'!$H:$H,'[1]2025年已发货'!$E:$E,"未发货")</f>
        <v>9</v>
      </c>
      <c r="I1041" s="29" t="str">
        <f>VLOOKUP(B1041,辅助信息!E:I,3,FALSE)</f>
        <v>（五冶达州国道542项目-一工区桥梁一工段）四川省达州市四川省达州市达川区石桥镇武寨村</v>
      </c>
      <c r="J1041" s="29" t="str">
        <f>VLOOKUP(B1041,辅助信息!E:I,4,FALSE)</f>
        <v>杨勇</v>
      </c>
      <c r="K1041" s="29">
        <f>VLOOKUP(J1041,辅助信息!H:I,2,FALSE)</f>
        <v>18398563998</v>
      </c>
      <c r="L1041" s="32" t="str">
        <f>VLOOKUP(B1041,辅助信息!E:J,6,FALSE)</f>
        <v>五冶建设送货单,送货车型13米,装货前联系收货人核实到场规格,没提前告知进场规格现场不给予接收</v>
      </c>
      <c r="M1041" s="78">
        <v>45750</v>
      </c>
      <c r="O1041" s="49">
        <f ca="1" t="shared" si="38"/>
        <v>0</v>
      </c>
      <c r="P1041" s="49">
        <f ca="1" t="shared" si="37"/>
        <v>103</v>
      </c>
      <c r="Q1041" s="15" t="str">
        <f>VLOOKUP(B1041,辅助信息!E:M,9,FALSE)</f>
        <v>ZTWM-CDGS-XS-2024-0181-五冶天府-国道542项目（二批次）</v>
      </c>
      <c r="R1041" s="15"/>
    </row>
    <row r="1042" hidden="1" spans="2:18">
      <c r="B1042" s="29" t="s">
        <v>75</v>
      </c>
      <c r="C1042" s="57">
        <v>45746</v>
      </c>
      <c r="D1042" s="29" t="str">
        <f>VLOOKUP(B1042,辅助信息!E:K,7,FALSE)</f>
        <v>JWDDCD2024102400111</v>
      </c>
      <c r="E1042" s="29" t="str">
        <f>VLOOKUP(F1042,辅助信息!A:B,2,FALSE)</f>
        <v>螺纹钢</v>
      </c>
      <c r="F1042" s="29" t="s">
        <v>19</v>
      </c>
      <c r="G1042" s="25">
        <v>40</v>
      </c>
      <c r="H1042" s="25">
        <f>_xlfn.XLOOKUP(C1042&amp;F1042&amp;I1042&amp;J1042,'[1]2025年已发货'!$F:$F&amp;'[1]2025年已发货'!$C:$C&amp;'[1]2025年已发货'!$G:$G&amp;'[1]2025年已发货'!$H:$H,'[1]2025年已发货'!$E:$E,"未发货")</f>
        <v>36</v>
      </c>
      <c r="I1042" s="29" t="str">
        <f>VLOOKUP(B1042,辅助信息!E:I,3,FALSE)</f>
        <v>（五冶达州国道542项目-一工区桥梁一工段）四川省达州市四川省达州市达川区石桥镇武寨村</v>
      </c>
      <c r="J1042" s="29" t="str">
        <f>VLOOKUP(B1042,辅助信息!E:I,4,FALSE)</f>
        <v>杨勇</v>
      </c>
      <c r="K1042" s="29">
        <f>VLOOKUP(J1042,辅助信息!H:I,2,FALSE)</f>
        <v>18398563998</v>
      </c>
      <c r="L1042" s="65"/>
      <c r="M1042" s="78">
        <v>45750</v>
      </c>
      <c r="O1042" s="49">
        <f ca="1" t="shared" si="38"/>
        <v>0</v>
      </c>
      <c r="P1042" s="49">
        <f ca="1" t="shared" si="37"/>
        <v>103</v>
      </c>
      <c r="Q1042" s="15" t="str">
        <f>VLOOKUP(B1042,辅助信息!E:M,9,FALSE)</f>
        <v>ZTWM-CDGS-XS-2024-0181-五冶天府-国道542项目（二批次）</v>
      </c>
      <c r="R1042" s="15"/>
    </row>
    <row r="1043" hidden="1" spans="2:18">
      <c r="B1043" s="29" t="s">
        <v>75</v>
      </c>
      <c r="C1043" s="57">
        <v>45746</v>
      </c>
      <c r="D1043" s="29" t="str">
        <f>VLOOKUP(B1043,辅助信息!E:K,7,FALSE)</f>
        <v>JWDDCD2024102400111</v>
      </c>
      <c r="E1043" s="29" t="str">
        <f>VLOOKUP(F1043,辅助信息!A:B,2,FALSE)</f>
        <v>螺纹钢</v>
      </c>
      <c r="F1043" s="29" t="s">
        <v>18</v>
      </c>
      <c r="G1043" s="25">
        <v>30</v>
      </c>
      <c r="H1043" s="25" t="str">
        <f>_xlfn.XLOOKUP(C1043&amp;F1043&amp;I1043&amp;J1043,'[1]2025年已发货'!$F:$F&amp;'[1]2025年已发货'!$C:$C&amp;'[1]2025年已发货'!$G:$G&amp;'[1]2025年已发货'!$H:$H,'[1]2025年已发货'!$E:$E,"未发货")</f>
        <v>未发货</v>
      </c>
      <c r="I1043" s="29" t="str">
        <f>VLOOKUP(B1043,辅助信息!E:I,3,FALSE)</f>
        <v>（五冶达州国道542项目-一工区桥梁一工段）四川省达州市四川省达州市达川区石桥镇武寨村</v>
      </c>
      <c r="J1043" s="29" t="str">
        <f>VLOOKUP(B1043,辅助信息!E:I,4,FALSE)</f>
        <v>杨勇</v>
      </c>
      <c r="K1043" s="29">
        <f>VLOOKUP(J1043,辅助信息!H:I,2,FALSE)</f>
        <v>18398563998</v>
      </c>
      <c r="L1043" s="65"/>
      <c r="M1043" s="78">
        <v>45750</v>
      </c>
      <c r="O1043" s="49">
        <f ca="1" t="shared" si="38"/>
        <v>0</v>
      </c>
      <c r="P1043" s="49">
        <f ca="1" t="shared" si="37"/>
        <v>103</v>
      </c>
      <c r="Q1043" s="15" t="str">
        <f>VLOOKUP(B1043,辅助信息!E:M,9,FALSE)</f>
        <v>ZTWM-CDGS-XS-2024-0181-五冶天府-国道542项目（二批次）</v>
      </c>
      <c r="R1043" s="15"/>
    </row>
    <row r="1044" hidden="1" spans="2:18">
      <c r="B1044" s="29" t="s">
        <v>75</v>
      </c>
      <c r="C1044" s="57">
        <v>45746</v>
      </c>
      <c r="D1044" s="29" t="str">
        <f>VLOOKUP(B1044,辅助信息!E:K,7,FALSE)</f>
        <v>JWDDCD2024102400111</v>
      </c>
      <c r="E1044" s="29" t="str">
        <f>VLOOKUP(F1044,辅助信息!A:B,2,FALSE)</f>
        <v>螺纹钢</v>
      </c>
      <c r="F1044" s="29" t="s">
        <v>86</v>
      </c>
      <c r="G1044" s="25">
        <v>45</v>
      </c>
      <c r="H1044" s="25">
        <f>_xlfn.XLOOKUP(C1044&amp;F1044&amp;I1044&amp;J1044,'[1]2025年已发货'!$F:$F&amp;'[1]2025年已发货'!$C:$C&amp;'[1]2025年已发货'!$G:$G&amp;'[1]2025年已发货'!$H:$H,'[1]2025年已发货'!$E:$E,"未发货")</f>
        <v>36</v>
      </c>
      <c r="I1044" s="29" t="str">
        <f>VLOOKUP(B1044,辅助信息!E:I,3,FALSE)</f>
        <v>（五冶达州国道542项目-一工区桥梁一工段）四川省达州市四川省达州市达川区石桥镇武寨村</v>
      </c>
      <c r="J1044" s="29" t="str">
        <f>VLOOKUP(B1044,辅助信息!E:I,4,FALSE)</f>
        <v>杨勇</v>
      </c>
      <c r="K1044" s="29">
        <f>VLOOKUP(J1044,辅助信息!H:I,2,FALSE)</f>
        <v>18398563998</v>
      </c>
      <c r="L1044" s="63"/>
      <c r="M1044" s="78">
        <v>45750</v>
      </c>
      <c r="O1044" s="49">
        <f ca="1" t="shared" si="38"/>
        <v>0</v>
      </c>
      <c r="P1044" s="49">
        <f ca="1" t="shared" si="37"/>
        <v>103</v>
      </c>
      <c r="Q1044" s="15" t="str">
        <f>VLOOKUP(B1044,辅助信息!E:M,9,FALSE)</f>
        <v>ZTWM-CDGS-XS-2024-0181-五冶天府-国道542项目（二批次）</v>
      </c>
      <c r="R1044" s="15"/>
    </row>
    <row r="1045" hidden="1" spans="2:18">
      <c r="B1045" s="29" t="s">
        <v>120</v>
      </c>
      <c r="C1045" s="57">
        <v>45745</v>
      </c>
      <c r="D1045" s="29" t="str">
        <f>VLOOKUP(B1045,辅助信息!E:K,7,FALSE)</f>
        <v>JWDDCD2024102400111</v>
      </c>
      <c r="E1045" s="29" t="str">
        <f>VLOOKUP(F1045,辅助信息!A:B,2,FALSE)</f>
        <v>高线</v>
      </c>
      <c r="F1045" s="29" t="s">
        <v>53</v>
      </c>
      <c r="G1045" s="25">
        <v>5</v>
      </c>
      <c r="H1045" s="25">
        <f>_xlfn.XLOOKUP(C1045&amp;F1045&amp;I1045&amp;J1045,'[1]2025年已发货'!$F:$F&amp;'[1]2025年已发货'!$C:$C&amp;'[1]2025年已发货'!$G:$G&amp;'[1]2025年已发货'!$H:$H,'[1]2025年已发货'!$E:$E,"未发货")</f>
        <v>5</v>
      </c>
      <c r="I1045" s="29" t="str">
        <f>VLOOKUP(B1045,辅助信息!E:I,3,FALSE)</f>
        <v>（五冶达州国道542项目-一工区路基四工段-1）达州市达州区桥湾镇兰庙村村民委员会</v>
      </c>
      <c r="J1045" s="29" t="str">
        <f>VLOOKUP(B1045,辅助信息!E:I,4,FALSE)</f>
        <v>杨勇</v>
      </c>
      <c r="K1045" s="29">
        <f>VLOOKUP(J1045,辅助信息!H:I,2,FALSE)</f>
        <v>18398563998</v>
      </c>
      <c r="L1045" s="32" t="str">
        <f>VLOOKUP(B1045,辅助信息!E:J,6,FALSE)</f>
        <v>五冶建设送货单,送货车型9.6米,装货前联系收货人核实到场规格,没提前告知进场规格现场不给予接收</v>
      </c>
      <c r="M1045" s="78">
        <v>45750</v>
      </c>
      <c r="O1045" s="49">
        <f ca="1" t="shared" si="38"/>
        <v>0</v>
      </c>
      <c r="P1045" s="49">
        <f ca="1" t="shared" si="37"/>
        <v>103</v>
      </c>
      <c r="Q1045" s="15" t="str">
        <f>VLOOKUP(B1045,辅助信息!E:M,9,FALSE)</f>
        <v>ZTWM-CDGS-XS-2024-0181-五冶天府-国道542项目（二批次）</v>
      </c>
      <c r="R1045" s="15"/>
    </row>
    <row r="1046" hidden="1" spans="2:18">
      <c r="B1046" s="29" t="s">
        <v>120</v>
      </c>
      <c r="C1046" s="57">
        <v>45745</v>
      </c>
      <c r="D1046" s="29" t="str">
        <f>VLOOKUP(B1046,辅助信息!E:K,7,FALSE)</f>
        <v>JWDDCD2024102400111</v>
      </c>
      <c r="E1046" s="29" t="str">
        <f>VLOOKUP(F1046,辅助信息!A:B,2,FALSE)</f>
        <v>高线</v>
      </c>
      <c r="F1046" s="29" t="s">
        <v>51</v>
      </c>
      <c r="G1046" s="25">
        <v>3</v>
      </c>
      <c r="H1046" s="25">
        <f>_xlfn.XLOOKUP(C1046&amp;F1046&amp;I1046&amp;J1046,'[1]2025年已发货'!$F:$F&amp;'[1]2025年已发货'!$C:$C&amp;'[1]2025年已发货'!$G:$G&amp;'[1]2025年已发货'!$H:$H,'[1]2025年已发货'!$E:$E,"未发货")</f>
        <v>3</v>
      </c>
      <c r="I1046" s="29" t="str">
        <f>VLOOKUP(B1046,辅助信息!E:I,3,FALSE)</f>
        <v>（五冶达州国道542项目-一工区路基四工段-1）达州市达州区桥湾镇兰庙村村民委员会</v>
      </c>
      <c r="J1046" s="29" t="str">
        <f>VLOOKUP(B1046,辅助信息!E:I,4,FALSE)</f>
        <v>杨勇</v>
      </c>
      <c r="K1046" s="29">
        <f>VLOOKUP(J1046,辅助信息!H:I,2,FALSE)</f>
        <v>18398563998</v>
      </c>
      <c r="L1046" s="65"/>
      <c r="M1046" s="78">
        <v>45750</v>
      </c>
      <c r="O1046" s="49">
        <f ca="1" t="shared" si="38"/>
        <v>0</v>
      </c>
      <c r="P1046" s="49">
        <f ca="1" t="shared" si="37"/>
        <v>103</v>
      </c>
      <c r="Q1046" s="15" t="str">
        <f>VLOOKUP(B1046,辅助信息!E:M,9,FALSE)</f>
        <v>ZTWM-CDGS-XS-2024-0181-五冶天府-国道542项目（二批次）</v>
      </c>
      <c r="R1046" s="15"/>
    </row>
    <row r="1047" hidden="1" spans="2:18">
      <c r="B1047" s="29" t="s">
        <v>120</v>
      </c>
      <c r="C1047" s="57">
        <v>45745</v>
      </c>
      <c r="D1047" s="29" t="str">
        <f>VLOOKUP(B1047,辅助信息!E:K,7,FALSE)</f>
        <v>JWDDCD2024102400111</v>
      </c>
      <c r="E1047" s="29" t="str">
        <f>VLOOKUP(F1047,辅助信息!A:B,2,FALSE)</f>
        <v>螺纹钢</v>
      </c>
      <c r="F1047" s="29" t="s">
        <v>32</v>
      </c>
      <c r="G1047" s="25">
        <v>5</v>
      </c>
      <c r="H1047" s="25">
        <f>_xlfn.XLOOKUP(C1047&amp;F1047&amp;I1047&amp;J1047,'[1]2025年已发货'!$F:$F&amp;'[1]2025年已发货'!$C:$C&amp;'[1]2025年已发货'!$G:$G&amp;'[1]2025年已发货'!$H:$H,'[1]2025年已发货'!$E:$E,"未发货")</f>
        <v>5</v>
      </c>
      <c r="I1047" s="29" t="str">
        <f>VLOOKUP(B1047,辅助信息!E:I,3,FALSE)</f>
        <v>（五冶达州国道542项目-一工区路基四工段-1）达州市达州区桥湾镇兰庙村村民委员会</v>
      </c>
      <c r="J1047" s="29" t="str">
        <f>VLOOKUP(B1047,辅助信息!E:I,4,FALSE)</f>
        <v>杨勇</v>
      </c>
      <c r="K1047" s="29">
        <f>VLOOKUP(J1047,辅助信息!H:I,2,FALSE)</f>
        <v>18398563998</v>
      </c>
      <c r="L1047" s="65"/>
      <c r="M1047" s="78">
        <v>45750</v>
      </c>
      <c r="O1047" s="49">
        <f ca="1" t="shared" si="38"/>
        <v>0</v>
      </c>
      <c r="P1047" s="49">
        <f ca="1" t="shared" si="37"/>
        <v>103</v>
      </c>
      <c r="Q1047" s="15" t="str">
        <f>VLOOKUP(B1047,辅助信息!E:M,9,FALSE)</f>
        <v>ZTWM-CDGS-XS-2024-0181-五冶天府-国道542项目（二批次）</v>
      </c>
      <c r="R1047" s="15"/>
    </row>
    <row r="1048" hidden="1" spans="2:18">
      <c r="B1048" s="29" t="s">
        <v>120</v>
      </c>
      <c r="C1048" s="57">
        <v>45745</v>
      </c>
      <c r="D1048" s="29" t="str">
        <f>VLOOKUP(B1048,辅助信息!E:K,7,FALSE)</f>
        <v>JWDDCD2024102400111</v>
      </c>
      <c r="E1048" s="29" t="str">
        <f>VLOOKUP(F1048,辅助信息!A:B,2,FALSE)</f>
        <v>螺纹钢</v>
      </c>
      <c r="F1048" s="29" t="s">
        <v>30</v>
      </c>
      <c r="G1048" s="25">
        <v>8</v>
      </c>
      <c r="H1048" s="25">
        <f>_xlfn.XLOOKUP(C1048&amp;F1048&amp;I1048&amp;J1048,'[1]2025年已发货'!$F:$F&amp;'[1]2025年已发货'!$C:$C&amp;'[1]2025年已发货'!$G:$G&amp;'[1]2025年已发货'!$H:$H,'[1]2025年已发货'!$E:$E,"未发货")</f>
        <v>8</v>
      </c>
      <c r="I1048" s="29" t="str">
        <f>VLOOKUP(B1048,辅助信息!E:I,3,FALSE)</f>
        <v>（五冶达州国道542项目-一工区路基四工段-1）达州市达州区桥湾镇兰庙村村民委员会</v>
      </c>
      <c r="J1048" s="29" t="str">
        <f>VLOOKUP(B1048,辅助信息!E:I,4,FALSE)</f>
        <v>杨勇</v>
      </c>
      <c r="K1048" s="29">
        <f>VLOOKUP(J1048,辅助信息!H:I,2,FALSE)</f>
        <v>18398563998</v>
      </c>
      <c r="L1048" s="65"/>
      <c r="M1048" s="78">
        <v>45750</v>
      </c>
      <c r="O1048" s="49">
        <f ca="1" t="shared" si="38"/>
        <v>0</v>
      </c>
      <c r="P1048" s="49">
        <f ca="1" t="shared" si="37"/>
        <v>103</v>
      </c>
      <c r="Q1048" s="15" t="str">
        <f>VLOOKUP(B1048,辅助信息!E:M,9,FALSE)</f>
        <v>ZTWM-CDGS-XS-2024-0181-五冶天府-国道542项目（二批次）</v>
      </c>
      <c r="R1048" s="15"/>
    </row>
    <row r="1049" hidden="1" spans="2:18">
      <c r="B1049" s="29" t="s">
        <v>120</v>
      </c>
      <c r="C1049" s="57">
        <v>45745</v>
      </c>
      <c r="D1049" s="29" t="str">
        <f>VLOOKUP(B1049,辅助信息!E:K,7,FALSE)</f>
        <v>JWDDCD2024102400111</v>
      </c>
      <c r="E1049" s="29" t="str">
        <f>VLOOKUP(F1049,辅助信息!A:B,2,FALSE)</f>
        <v>螺纹钢</v>
      </c>
      <c r="F1049" s="29" t="s">
        <v>28</v>
      </c>
      <c r="G1049" s="25">
        <v>17</v>
      </c>
      <c r="H1049" s="25">
        <f>_xlfn.XLOOKUP(C1049&amp;F1049&amp;I1049&amp;J1049,'[1]2025年已发货'!$F:$F&amp;'[1]2025年已发货'!$C:$C&amp;'[1]2025年已发货'!$G:$G&amp;'[1]2025年已发货'!$H:$H,'[1]2025年已发货'!$E:$E,"未发货")</f>
        <v>17</v>
      </c>
      <c r="I1049" s="29" t="str">
        <f>VLOOKUP(B1049,辅助信息!E:I,3,FALSE)</f>
        <v>（五冶达州国道542项目-一工区路基四工段-1）达州市达州区桥湾镇兰庙村村民委员会</v>
      </c>
      <c r="J1049" s="29" t="str">
        <f>VLOOKUP(B1049,辅助信息!E:I,4,FALSE)</f>
        <v>杨勇</v>
      </c>
      <c r="K1049" s="29">
        <f>VLOOKUP(J1049,辅助信息!H:I,2,FALSE)</f>
        <v>18398563998</v>
      </c>
      <c r="L1049" s="63"/>
      <c r="M1049" s="78">
        <v>45750</v>
      </c>
      <c r="O1049" s="49">
        <f ca="1" t="shared" si="38"/>
        <v>0</v>
      </c>
      <c r="P1049" s="49">
        <f ca="1" t="shared" si="37"/>
        <v>103</v>
      </c>
      <c r="Q1049" s="15" t="str">
        <f>VLOOKUP(B1049,辅助信息!E:M,9,FALSE)</f>
        <v>ZTWM-CDGS-XS-2024-0181-五冶天府-国道542项目（二批次）</v>
      </c>
      <c r="R1049" s="15"/>
    </row>
    <row r="1050" hidden="1" spans="2:18">
      <c r="B1050" s="29" t="s">
        <v>25</v>
      </c>
      <c r="C1050" s="57">
        <v>45746</v>
      </c>
      <c r="D1050" s="29" t="str">
        <f>VLOOKUP(B1050,辅助信息!E:K,7,FALSE)</f>
        <v>JWDDCD2024102400111</v>
      </c>
      <c r="E1050" s="29" t="str">
        <f>VLOOKUP(F1050,辅助信息!A:B,2,FALSE)</f>
        <v>螺纹钢</v>
      </c>
      <c r="F1050" s="29" t="s">
        <v>27</v>
      </c>
      <c r="G1050" s="25">
        <v>10</v>
      </c>
      <c r="H1050" s="25" t="str">
        <f>_xlfn.XLOOKUP(C1050&amp;F1050&amp;I1050&amp;J1050,'[1]2025年已发货'!$F:$F&amp;'[1]2025年已发货'!$C:$C&amp;'[1]2025年已发货'!$G:$G&amp;'[1]2025年已发货'!$H:$H,'[1]2025年已发货'!$E:$E,"未发货")</f>
        <v>未发货</v>
      </c>
      <c r="I1050" s="29" t="str">
        <f>VLOOKUP(B1050,辅助信息!E:I,3,FALSE)</f>
        <v>（五冶达州国道542项目-二工区路基五工段）四川省达州市达川区赵固镇黄家坡</v>
      </c>
      <c r="J1050" s="29" t="str">
        <f>VLOOKUP(B1050,辅助信息!E:I,4,FALSE)</f>
        <v>潘远林</v>
      </c>
      <c r="K1050" s="29">
        <f>VLOOKUP(J1050,辅助信息!H:I,2,FALSE)</f>
        <v>18281865966</v>
      </c>
      <c r="L1050" s="32" t="str">
        <f>VLOOKUP(B1050,辅助信息!E:J,6,FALSE)</f>
        <v>五冶建设送货单,4份材质书,送货车型9.6米,（运输车辆不能走从赵固到工地上这条路,村民群体堵路只能走9号便道）,装货前联系收货人核实到场规格,没提前告知进场规格现场不给予接收</v>
      </c>
      <c r="M1050" s="78">
        <v>45749</v>
      </c>
      <c r="O1050" s="49">
        <f ca="1" t="shared" si="38"/>
        <v>0</v>
      </c>
      <c r="P1050" s="49">
        <f ca="1" t="shared" si="37"/>
        <v>104</v>
      </c>
      <c r="Q1050" s="15" t="str">
        <f>VLOOKUP(B1050,辅助信息!E:M,9,FALSE)</f>
        <v>ZTWM-CDGS-XS-2024-0181-五冶天府-国道542项目（二批次）</v>
      </c>
      <c r="R1050" s="15"/>
    </row>
    <row r="1051" hidden="1" spans="2:18">
      <c r="B1051" s="29" t="s">
        <v>25</v>
      </c>
      <c r="C1051" s="57">
        <v>45746</v>
      </c>
      <c r="D1051" s="29" t="str">
        <f>VLOOKUP(B1051,辅助信息!E:K,7,FALSE)</f>
        <v>JWDDCD2024102400111</v>
      </c>
      <c r="E1051" s="29" t="str">
        <f>VLOOKUP(F1051,辅助信息!A:B,2,FALSE)</f>
        <v>螺纹钢</v>
      </c>
      <c r="F1051" s="29" t="s">
        <v>32</v>
      </c>
      <c r="G1051" s="25">
        <v>6</v>
      </c>
      <c r="H1051" s="25" t="str">
        <f>_xlfn.XLOOKUP(C1051&amp;F1051&amp;I1051&amp;J1051,'[1]2025年已发货'!$F:$F&amp;'[1]2025年已发货'!$C:$C&amp;'[1]2025年已发货'!$G:$G&amp;'[1]2025年已发货'!$H:$H,'[1]2025年已发货'!$E:$E,"未发货")</f>
        <v>未发货</v>
      </c>
      <c r="I1051" s="29" t="str">
        <f>VLOOKUP(B1051,辅助信息!E:I,3,FALSE)</f>
        <v>（五冶达州国道542项目-二工区路基五工段）四川省达州市达川区赵固镇黄家坡</v>
      </c>
      <c r="J1051" s="29" t="str">
        <f>VLOOKUP(B1051,辅助信息!E:I,4,FALSE)</f>
        <v>潘远林</v>
      </c>
      <c r="K1051" s="29">
        <f>VLOOKUP(J1051,辅助信息!H:I,2,FALSE)</f>
        <v>18281865966</v>
      </c>
      <c r="L1051" s="65"/>
      <c r="M1051" s="78">
        <v>45749</v>
      </c>
      <c r="O1051" s="49">
        <f ca="1" t="shared" si="38"/>
        <v>0</v>
      </c>
      <c r="P1051" s="49">
        <f ca="1" t="shared" si="37"/>
        <v>104</v>
      </c>
      <c r="Q1051" s="15" t="str">
        <f>VLOOKUP(B1051,辅助信息!E:M,9,FALSE)</f>
        <v>ZTWM-CDGS-XS-2024-0181-五冶天府-国道542项目（二批次）</v>
      </c>
      <c r="R1051" s="15"/>
    </row>
    <row r="1052" hidden="1" spans="2:18">
      <c r="B1052" s="29" t="s">
        <v>25</v>
      </c>
      <c r="C1052" s="57">
        <v>45746</v>
      </c>
      <c r="D1052" s="29" t="str">
        <f>VLOOKUP(B1052,辅助信息!E:K,7,FALSE)</f>
        <v>JWDDCD2024102400111</v>
      </c>
      <c r="E1052" s="29" t="str">
        <f>VLOOKUP(F1052,辅助信息!A:B,2,FALSE)</f>
        <v>螺纹钢</v>
      </c>
      <c r="F1052" s="29" t="s">
        <v>28</v>
      </c>
      <c r="G1052" s="25">
        <v>12</v>
      </c>
      <c r="H1052" s="25" t="str">
        <f>_xlfn.XLOOKUP(C1052&amp;F1052&amp;I1052&amp;J1052,'[1]2025年已发货'!$F:$F&amp;'[1]2025年已发货'!$C:$C&amp;'[1]2025年已发货'!$G:$G&amp;'[1]2025年已发货'!$H:$H,'[1]2025年已发货'!$E:$E,"未发货")</f>
        <v>未发货</v>
      </c>
      <c r="I1052" s="29" t="str">
        <f>VLOOKUP(B1052,辅助信息!E:I,3,FALSE)</f>
        <v>（五冶达州国道542项目-二工区路基五工段）四川省达州市达川区赵固镇黄家坡</v>
      </c>
      <c r="J1052" s="29" t="str">
        <f>VLOOKUP(B1052,辅助信息!E:I,4,FALSE)</f>
        <v>潘远林</v>
      </c>
      <c r="K1052" s="29">
        <f>VLOOKUP(J1052,辅助信息!H:I,2,FALSE)</f>
        <v>18281865966</v>
      </c>
      <c r="L1052" s="65"/>
      <c r="M1052" s="78">
        <v>45749</v>
      </c>
      <c r="O1052" s="49">
        <f ca="1" t="shared" si="38"/>
        <v>0</v>
      </c>
      <c r="P1052" s="49">
        <f ca="1" t="shared" si="37"/>
        <v>104</v>
      </c>
      <c r="Q1052" s="15" t="str">
        <f>VLOOKUP(B1052,辅助信息!E:M,9,FALSE)</f>
        <v>ZTWM-CDGS-XS-2024-0181-五冶天府-国道542项目（二批次）</v>
      </c>
      <c r="R1052" s="15"/>
    </row>
    <row r="1053" hidden="1" spans="2:18">
      <c r="B1053" s="29" t="s">
        <v>25</v>
      </c>
      <c r="C1053" s="57">
        <v>45746</v>
      </c>
      <c r="D1053" s="29" t="str">
        <f>VLOOKUP(B1053,辅助信息!E:K,7,FALSE)</f>
        <v>JWDDCD2024102400111</v>
      </c>
      <c r="E1053" s="29" t="str">
        <f>VLOOKUP(F1053,辅助信息!A:B,2,FALSE)</f>
        <v>螺纹钢</v>
      </c>
      <c r="F1053" s="29" t="s">
        <v>65</v>
      </c>
      <c r="G1053" s="25">
        <v>8</v>
      </c>
      <c r="H1053" s="25" t="str">
        <f>_xlfn.XLOOKUP(C1053&amp;F1053&amp;I1053&amp;J1053,'[1]2025年已发货'!$F:$F&amp;'[1]2025年已发货'!$C:$C&amp;'[1]2025年已发货'!$G:$G&amp;'[1]2025年已发货'!$H:$H,'[1]2025年已发货'!$E:$E,"未发货")</f>
        <v>未发货</v>
      </c>
      <c r="I1053" s="29" t="str">
        <f>VLOOKUP(B1053,辅助信息!E:I,3,FALSE)</f>
        <v>（五冶达州国道542项目-二工区路基五工段）四川省达州市达川区赵固镇黄家坡</v>
      </c>
      <c r="J1053" s="29" t="str">
        <f>VLOOKUP(B1053,辅助信息!E:I,4,FALSE)</f>
        <v>潘远林</v>
      </c>
      <c r="K1053" s="29">
        <f>VLOOKUP(J1053,辅助信息!H:I,2,FALSE)</f>
        <v>18281865966</v>
      </c>
      <c r="L1053" s="63"/>
      <c r="M1053" s="78">
        <v>45749</v>
      </c>
      <c r="O1053" s="49">
        <f ca="1" t="shared" si="38"/>
        <v>0</v>
      </c>
      <c r="P1053" s="49">
        <f ca="1" t="shared" si="37"/>
        <v>104</v>
      </c>
      <c r="Q1053" s="15" t="str">
        <f>VLOOKUP(B1053,辅助信息!E:M,9,FALSE)</f>
        <v>ZTWM-CDGS-XS-2024-0181-五冶天府-国道542项目（二批次）</v>
      </c>
      <c r="R1053" s="15"/>
    </row>
    <row r="1054" hidden="1" spans="2:18">
      <c r="B1054" s="29" t="s">
        <v>29</v>
      </c>
      <c r="C1054" s="57">
        <v>45746</v>
      </c>
      <c r="D1054" s="29" t="str">
        <f>VLOOKUP(B1054,辅助信息!E:K,7,FALSE)</f>
        <v>JWDDCD2024102400111</v>
      </c>
      <c r="E1054" s="29" t="str">
        <f>VLOOKUP(F1054,辅助信息!A:B,2,FALSE)</f>
        <v>高线</v>
      </c>
      <c r="F1054" s="29" t="s">
        <v>53</v>
      </c>
      <c r="G1054" s="25">
        <v>15</v>
      </c>
      <c r="H1054" s="25" t="str">
        <f>_xlfn.XLOOKUP(C1054&amp;F1054&amp;I1054&amp;J1054,'[1]2025年已发货'!$F:$F&amp;'[1]2025年已发货'!$C:$C&amp;'[1]2025年已发货'!$G:$G&amp;'[1]2025年已发货'!$H:$H,'[1]2025年已发货'!$E:$E,"未发货")</f>
        <v>未发货</v>
      </c>
      <c r="I1054" s="29" t="str">
        <f>VLOOKUP(B1054,辅助信息!E:I,3,FALSE)</f>
        <v>（五冶达州国道542项目-二工区黄家湾隧道工段）四川省达州市达川区赵固镇黄家坡</v>
      </c>
      <c r="J1054" s="29" t="str">
        <f>VLOOKUP(B1054,辅助信息!E:I,4,FALSE)</f>
        <v>罗永方</v>
      </c>
      <c r="K1054" s="29">
        <f>VLOOKUP(J1054,辅助信息!H:I,2,FALSE)</f>
        <v>13551450899</v>
      </c>
      <c r="L1054" s="32" t="str">
        <f>VLOOKUP(B1054,辅助信息!E:J,6,FALSE)</f>
        <v>五冶建设送货单,4份材质书,送货车型9.6米,装货前联系收货人核实到场规格,没提前告知进场规格现场不给予接收</v>
      </c>
      <c r="M1054" s="78">
        <v>45750</v>
      </c>
      <c r="O1054" s="49">
        <f ca="1" t="shared" si="38"/>
        <v>0</v>
      </c>
      <c r="P1054" s="49">
        <f ca="1" t="shared" si="37"/>
        <v>103</v>
      </c>
      <c r="Q1054" s="15" t="str">
        <f>VLOOKUP(B1054,辅助信息!E:M,9,FALSE)</f>
        <v>ZTWM-CDGS-XS-2024-0181-五冶天府-国道542项目（二批次）</v>
      </c>
      <c r="R1054" s="15"/>
    </row>
    <row r="1055" hidden="1" spans="2:18">
      <c r="B1055" s="29" t="s">
        <v>29</v>
      </c>
      <c r="C1055" s="57">
        <v>45746</v>
      </c>
      <c r="D1055" s="29" t="str">
        <f>VLOOKUP(B1055,辅助信息!E:K,7,FALSE)</f>
        <v>JWDDCD2024102400111</v>
      </c>
      <c r="E1055" s="29" t="str">
        <f>VLOOKUP(F1055,辅助信息!A:B,2,FALSE)</f>
        <v>螺纹钢</v>
      </c>
      <c r="F1055" s="29" t="s">
        <v>28</v>
      </c>
      <c r="G1055" s="25">
        <v>20</v>
      </c>
      <c r="H1055" s="25" t="str">
        <f>_xlfn.XLOOKUP(C1055&amp;F1055&amp;I1055&amp;J1055,'[1]2025年已发货'!$F:$F&amp;'[1]2025年已发货'!$C:$C&amp;'[1]2025年已发货'!$G:$G&amp;'[1]2025年已发货'!$H:$H,'[1]2025年已发货'!$E:$E,"未发货")</f>
        <v>未发货</v>
      </c>
      <c r="I1055" s="29" t="str">
        <f>VLOOKUP(B1055,辅助信息!E:I,3,FALSE)</f>
        <v>（五冶达州国道542项目-二工区黄家湾隧道工段）四川省达州市达川区赵固镇黄家坡</v>
      </c>
      <c r="J1055" s="29" t="str">
        <f>VLOOKUP(B1055,辅助信息!E:I,4,FALSE)</f>
        <v>罗永方</v>
      </c>
      <c r="K1055" s="29">
        <f>VLOOKUP(J1055,辅助信息!H:I,2,FALSE)</f>
        <v>13551450899</v>
      </c>
      <c r="L1055" s="63"/>
      <c r="M1055" s="78">
        <v>45750</v>
      </c>
      <c r="O1055" s="49">
        <f ca="1" t="shared" si="38"/>
        <v>0</v>
      </c>
      <c r="P1055" s="49">
        <f ca="1" t="shared" si="37"/>
        <v>103</v>
      </c>
      <c r="Q1055" s="15" t="str">
        <f>VLOOKUP(B1055,辅助信息!E:M,9,FALSE)</f>
        <v>ZTWM-CDGS-XS-2024-0181-五冶天府-国道542项目（二批次）</v>
      </c>
      <c r="R1055" s="15"/>
    </row>
    <row r="1056" hidden="1" spans="2:18">
      <c r="B1056" s="29" t="s">
        <v>78</v>
      </c>
      <c r="C1056" s="57">
        <v>45746</v>
      </c>
      <c r="D1056" s="29" t="str">
        <f>VLOOKUP(B1056,辅助信息!E:K,7,FALSE)</f>
        <v>JWDDCD2024102400111</v>
      </c>
      <c r="E1056" s="29" t="str">
        <f>VLOOKUP(F1056,辅助信息!A:B,2,FALSE)</f>
        <v>螺纹钢</v>
      </c>
      <c r="F1056" s="29" t="s">
        <v>19</v>
      </c>
      <c r="G1056" s="25">
        <v>6</v>
      </c>
      <c r="H1056" s="25" t="str">
        <f>_xlfn.XLOOKUP(C1056&amp;F1056&amp;I1056&amp;J1056,'[1]2025年已发货'!$F:$F&amp;'[1]2025年已发货'!$C:$C&amp;'[1]2025年已发货'!$G:$G&amp;'[1]2025年已发货'!$H:$H,'[1]2025年已发货'!$E:$E,"未发货")</f>
        <v>未发货</v>
      </c>
      <c r="I1056" s="29" t="str">
        <f>VLOOKUP(B1056,辅助信息!E:I,3,FALSE)</f>
        <v>（五冶达州国道542项目-二工区巴河特大桥工段-4号墩）达州市达川区桥湾镇陈余村</v>
      </c>
      <c r="J1056" s="29" t="str">
        <f>VLOOKUP(B1056,辅助信息!E:I,4,FALSE)</f>
        <v>谭福中</v>
      </c>
      <c r="K1056" s="29">
        <f>VLOOKUP(J1056,辅助信息!H:I,2,FALSE)</f>
        <v>15828538619</v>
      </c>
      <c r="L1056" s="32" t="str">
        <f>VLOOKUP(B1056,辅助信息!E:J,6,FALSE)</f>
        <v>五冶建设送货单,4份材质书,送货车型9.6米,装货前联系收货人核实到场规格,没提前告知进场规格现场不给予接收</v>
      </c>
      <c r="M1056" s="78">
        <v>45747</v>
      </c>
      <c r="O1056" s="49">
        <f ca="1" t="shared" si="38"/>
        <v>0</v>
      </c>
      <c r="P1056" s="49">
        <f ca="1" t="shared" si="37"/>
        <v>106</v>
      </c>
      <c r="Q1056" s="15" t="str">
        <f>VLOOKUP(B1056,辅助信息!E:M,9,FALSE)</f>
        <v>ZTWM-CDGS-XS-2024-0181-五冶天府-国道542项目（二批次）</v>
      </c>
      <c r="R1056" s="15"/>
    </row>
    <row r="1057" hidden="1" spans="2:18">
      <c r="B1057" s="29" t="s">
        <v>78</v>
      </c>
      <c r="C1057" s="57">
        <v>45746</v>
      </c>
      <c r="D1057" s="29" t="str">
        <f>VLOOKUP(B1057,辅助信息!E:K,7,FALSE)</f>
        <v>JWDDCD2024102400111</v>
      </c>
      <c r="E1057" s="29" t="str">
        <f>VLOOKUP(F1057,辅助信息!A:B,2,FALSE)</f>
        <v>螺纹钢</v>
      </c>
      <c r="F1057" s="29" t="s">
        <v>33</v>
      </c>
      <c r="G1057" s="25">
        <v>26</v>
      </c>
      <c r="H1057" s="25" t="str">
        <f>_xlfn.XLOOKUP(C1057&amp;F1057&amp;I1057&amp;J1057,'[1]2025年已发货'!$F:$F&amp;'[1]2025年已发货'!$C:$C&amp;'[1]2025年已发货'!$G:$G&amp;'[1]2025年已发货'!$H:$H,'[1]2025年已发货'!$E:$E,"未发货")</f>
        <v>未发货</v>
      </c>
      <c r="I1057" s="29" t="str">
        <f>VLOOKUP(B1057,辅助信息!E:I,3,FALSE)</f>
        <v>（五冶达州国道542项目-二工区巴河特大桥工段-4号墩）达州市达川区桥湾镇陈余村</v>
      </c>
      <c r="J1057" s="29" t="str">
        <f>VLOOKUP(B1057,辅助信息!E:I,4,FALSE)</f>
        <v>谭福中</v>
      </c>
      <c r="K1057" s="29">
        <f>VLOOKUP(J1057,辅助信息!H:I,2,FALSE)</f>
        <v>15828538619</v>
      </c>
      <c r="L1057" s="65"/>
      <c r="M1057" s="78">
        <v>45747</v>
      </c>
      <c r="O1057" s="49">
        <f ca="1" t="shared" si="38"/>
        <v>0</v>
      </c>
      <c r="P1057" s="49">
        <f ca="1" t="shared" si="37"/>
        <v>106</v>
      </c>
      <c r="Q1057" s="15" t="str">
        <f>VLOOKUP(B1057,辅助信息!E:M,9,FALSE)</f>
        <v>ZTWM-CDGS-XS-2024-0181-五冶天府-国道542项目（二批次）</v>
      </c>
      <c r="R1057" s="15"/>
    </row>
    <row r="1058" hidden="1" spans="2:18">
      <c r="B1058" s="29" t="s">
        <v>78</v>
      </c>
      <c r="C1058" s="57">
        <v>45746</v>
      </c>
      <c r="D1058" s="29" t="str">
        <f>VLOOKUP(B1058,辅助信息!E:K,7,FALSE)</f>
        <v>JWDDCD2024102400111</v>
      </c>
      <c r="E1058" s="29" t="str">
        <f>VLOOKUP(F1058,辅助信息!A:B,2,FALSE)</f>
        <v>螺纹钢</v>
      </c>
      <c r="F1058" s="29" t="s">
        <v>65</v>
      </c>
      <c r="G1058" s="25">
        <v>3</v>
      </c>
      <c r="H1058" s="25" t="str">
        <f>_xlfn.XLOOKUP(C1058&amp;F1058&amp;I1058&amp;J1058,'[1]2025年已发货'!$F:$F&amp;'[1]2025年已发货'!$C:$C&amp;'[1]2025年已发货'!$G:$G&amp;'[1]2025年已发货'!$H:$H,'[1]2025年已发货'!$E:$E,"未发货")</f>
        <v>未发货</v>
      </c>
      <c r="I1058" s="29" t="str">
        <f>VLOOKUP(B1058,辅助信息!E:I,3,FALSE)</f>
        <v>（五冶达州国道542项目-二工区巴河特大桥工段-4号墩）达州市达川区桥湾镇陈余村</v>
      </c>
      <c r="J1058" s="29" t="str">
        <f>VLOOKUP(B1058,辅助信息!E:I,4,FALSE)</f>
        <v>谭福中</v>
      </c>
      <c r="K1058" s="29">
        <f>VLOOKUP(J1058,辅助信息!H:I,2,FALSE)</f>
        <v>15828538619</v>
      </c>
      <c r="L1058" s="63"/>
      <c r="M1058" s="78">
        <v>45747</v>
      </c>
      <c r="O1058" s="49">
        <f ca="1" t="shared" si="38"/>
        <v>0</v>
      </c>
      <c r="P1058" s="49">
        <f ca="1" t="shared" si="37"/>
        <v>106</v>
      </c>
      <c r="Q1058" s="15" t="str">
        <f>VLOOKUP(B1058,辅助信息!E:M,9,FALSE)</f>
        <v>ZTWM-CDGS-XS-2024-0181-五冶天府-国道542项目（二批次）</v>
      </c>
      <c r="R1058" s="15"/>
    </row>
    <row r="1059" hidden="1" spans="2:18">
      <c r="B1059" s="29" t="s">
        <v>54</v>
      </c>
      <c r="C1059" s="57">
        <v>45746</v>
      </c>
      <c r="D1059" s="29" t="str">
        <f>VLOOKUP(B1059,辅助信息!E:K,7,FALSE)</f>
        <v>JWDDCD2024102400111</v>
      </c>
      <c r="E1059" s="29" t="str">
        <f>VLOOKUP(F1059,辅助信息!A:B,2,FALSE)</f>
        <v>螺纹钢</v>
      </c>
      <c r="F1059" s="29" t="s">
        <v>27</v>
      </c>
      <c r="G1059" s="25">
        <v>8</v>
      </c>
      <c r="H1059" s="25" t="str">
        <f>_xlfn.XLOOKUP(C1059&amp;F1059&amp;I1059&amp;J1059,'[1]2025年已发货'!$F:$F&amp;'[1]2025年已发货'!$C:$C&amp;'[1]2025年已发货'!$G:$G&amp;'[1]2025年已发货'!$H:$H,'[1]2025年已发货'!$E:$E,"未发货")</f>
        <v>未发货</v>
      </c>
      <c r="I1059" s="29" t="str">
        <f>VLOOKUP(B1059,辅助信息!E:I,3,FALSE)</f>
        <v>（五冶达州国道542项目-二工区巴河特大桥工段-5号墩）四川省达州市达川区石梯镇固家村村民委员会</v>
      </c>
      <c r="J1059" s="29" t="str">
        <f>VLOOKUP(B1059,辅助信息!E:I,4,FALSE)</f>
        <v>谭福中</v>
      </c>
      <c r="K1059" s="29">
        <f>VLOOKUP(J1059,辅助信息!H:I,2,FALSE)</f>
        <v>15828538619</v>
      </c>
      <c r="L1059" s="32" t="str">
        <f>VLOOKUP(B1059,辅助信息!E:J,6,FALSE)</f>
        <v>五冶建设送货单,4份材质书,送货车型13米,装货前联系收货人核实到场规格,没提前告知进场规格现场不给予接收</v>
      </c>
      <c r="M1059" s="78">
        <v>45747</v>
      </c>
      <c r="O1059" s="49">
        <f ca="1" t="shared" si="38"/>
        <v>0</v>
      </c>
      <c r="P1059" s="49">
        <f ca="1" t="shared" si="37"/>
        <v>106</v>
      </c>
      <c r="Q1059" s="15" t="str">
        <f>VLOOKUP(B1059,辅助信息!E:M,9,FALSE)</f>
        <v>ZTWM-CDGS-XS-2024-0181-五冶天府-国道542项目（二批次）</v>
      </c>
      <c r="R1059" s="15"/>
    </row>
    <row r="1060" hidden="1" spans="2:18">
      <c r="B1060" s="29" t="s">
        <v>54</v>
      </c>
      <c r="C1060" s="57">
        <v>45746</v>
      </c>
      <c r="D1060" s="29" t="str">
        <f>VLOOKUP(B1060,辅助信息!E:K,7,FALSE)</f>
        <v>JWDDCD2024102400111</v>
      </c>
      <c r="E1060" s="29" t="str">
        <f>VLOOKUP(F1060,辅助信息!A:B,2,FALSE)</f>
        <v>螺纹钢</v>
      </c>
      <c r="F1060" s="29" t="s">
        <v>19</v>
      </c>
      <c r="G1060" s="25">
        <v>8</v>
      </c>
      <c r="H1060" s="25" t="str">
        <f>_xlfn.XLOOKUP(C1060&amp;F1060&amp;I1060&amp;J1060,'[1]2025年已发货'!$F:$F&amp;'[1]2025年已发货'!$C:$C&amp;'[1]2025年已发货'!$G:$G&amp;'[1]2025年已发货'!$H:$H,'[1]2025年已发货'!$E:$E,"未发货")</f>
        <v>未发货</v>
      </c>
      <c r="I1060" s="29" t="str">
        <f>VLOOKUP(B1060,辅助信息!E:I,3,FALSE)</f>
        <v>（五冶达州国道542项目-二工区巴河特大桥工段-5号墩）四川省达州市达川区石梯镇固家村村民委员会</v>
      </c>
      <c r="J1060" s="29" t="str">
        <f>VLOOKUP(B1060,辅助信息!E:I,4,FALSE)</f>
        <v>谭福中</v>
      </c>
      <c r="K1060" s="29">
        <f>VLOOKUP(J1060,辅助信息!H:I,2,FALSE)</f>
        <v>15828538619</v>
      </c>
      <c r="L1060" s="65"/>
      <c r="M1060" s="78">
        <v>45747</v>
      </c>
      <c r="O1060" s="49">
        <f ca="1" t="shared" si="38"/>
        <v>0</v>
      </c>
      <c r="P1060" s="49">
        <f ca="1" t="shared" si="37"/>
        <v>106</v>
      </c>
      <c r="Q1060" s="15" t="str">
        <f>VLOOKUP(B1060,辅助信息!E:M,9,FALSE)</f>
        <v>ZTWM-CDGS-XS-2024-0181-五冶天府-国道542项目（二批次）</v>
      </c>
      <c r="R1060" s="15"/>
    </row>
    <row r="1061" hidden="1" spans="2:18">
      <c r="B1061" s="29" t="s">
        <v>54</v>
      </c>
      <c r="C1061" s="57">
        <v>45746</v>
      </c>
      <c r="D1061" s="29" t="str">
        <f>VLOOKUP(B1061,辅助信息!E:K,7,FALSE)</f>
        <v>JWDDCD2024102400111</v>
      </c>
      <c r="E1061" s="29" t="str">
        <f>VLOOKUP(F1061,辅助信息!A:B,2,FALSE)</f>
        <v>螺纹钢</v>
      </c>
      <c r="F1061" s="29" t="s">
        <v>33</v>
      </c>
      <c r="G1061" s="25">
        <v>20</v>
      </c>
      <c r="H1061" s="25" t="str">
        <f>_xlfn.XLOOKUP(C1061&amp;F1061&amp;I1061&amp;J1061,'[1]2025年已发货'!$F:$F&amp;'[1]2025年已发货'!$C:$C&amp;'[1]2025年已发货'!$G:$G&amp;'[1]2025年已发货'!$H:$H,'[1]2025年已发货'!$E:$E,"未发货")</f>
        <v>未发货</v>
      </c>
      <c r="I1061" s="29" t="str">
        <f>VLOOKUP(B1061,辅助信息!E:I,3,FALSE)</f>
        <v>（五冶达州国道542项目-二工区巴河特大桥工段-5号墩）四川省达州市达川区石梯镇固家村村民委员会</v>
      </c>
      <c r="J1061" s="29" t="str">
        <f>VLOOKUP(B1061,辅助信息!E:I,4,FALSE)</f>
        <v>谭福中</v>
      </c>
      <c r="K1061" s="29">
        <f>VLOOKUP(J1061,辅助信息!H:I,2,FALSE)</f>
        <v>15828538619</v>
      </c>
      <c r="L1061" s="63"/>
      <c r="M1061" s="78">
        <v>45747</v>
      </c>
      <c r="O1061" s="49">
        <f ca="1" t="shared" si="38"/>
        <v>0</v>
      </c>
      <c r="P1061" s="49">
        <f ca="1" t="shared" si="37"/>
        <v>106</v>
      </c>
      <c r="Q1061" s="15" t="str">
        <f>VLOOKUP(B1061,辅助信息!E:M,9,FALSE)</f>
        <v>ZTWM-CDGS-XS-2024-0181-五冶天府-国道542项目（二批次）</v>
      </c>
      <c r="R1061" s="15"/>
    </row>
    <row r="1062" hidden="1" spans="2:18">
      <c r="B1062" s="29" t="s">
        <v>89</v>
      </c>
      <c r="C1062" s="57">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78">
        <v>45747</v>
      </c>
      <c r="O1062" s="49">
        <f ca="1" t="shared" si="38"/>
        <v>0</v>
      </c>
      <c r="P1062" s="49">
        <f ca="1" t="shared" si="37"/>
        <v>106</v>
      </c>
      <c r="Q1062" s="15" t="str">
        <f>VLOOKUP(B1062,辅助信息!E:M,9,FALSE)</f>
        <v>ZTWM-CDGS-XS-2024-0248-五冶钢构-南充市医学院项目</v>
      </c>
      <c r="R1062" s="15"/>
    </row>
    <row r="1063" hidden="1" spans="2:18">
      <c r="B1063" s="29" t="s">
        <v>89</v>
      </c>
      <c r="C1063" s="57">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5"/>
      <c r="M1063" s="78">
        <v>45747</v>
      </c>
      <c r="O1063" s="49">
        <f ca="1" t="shared" si="38"/>
        <v>0</v>
      </c>
      <c r="P1063" s="49">
        <f ca="1" t="shared" si="37"/>
        <v>106</v>
      </c>
      <c r="Q1063" s="15" t="str">
        <f>VLOOKUP(B1063,辅助信息!E:M,9,FALSE)</f>
        <v>ZTWM-CDGS-XS-2024-0248-五冶钢构-南充市医学院项目</v>
      </c>
      <c r="R1063" s="15"/>
    </row>
    <row r="1064" hidden="1" spans="2:18">
      <c r="B1064" s="29" t="s">
        <v>89</v>
      </c>
      <c r="C1064" s="57">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5"/>
      <c r="M1064" s="78">
        <v>45747</v>
      </c>
      <c r="O1064" s="49">
        <f ca="1" t="shared" si="38"/>
        <v>0</v>
      </c>
      <c r="P1064" s="49">
        <f ca="1" t="shared" si="37"/>
        <v>106</v>
      </c>
      <c r="Q1064" s="15" t="str">
        <f>VLOOKUP(B1064,辅助信息!E:M,9,FALSE)</f>
        <v>ZTWM-CDGS-XS-2024-0248-五冶钢构-南充市医学院项目</v>
      </c>
      <c r="R1064" s="15"/>
    </row>
    <row r="1065" hidden="1" spans="2:18">
      <c r="B1065" s="29" t="s">
        <v>89</v>
      </c>
      <c r="C1065" s="57">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3"/>
      <c r="M1065" s="78">
        <v>45747</v>
      </c>
      <c r="O1065" s="49">
        <f ca="1" t="shared" si="38"/>
        <v>0</v>
      </c>
      <c r="P1065" s="49">
        <f ca="1" t="shared" si="37"/>
        <v>106</v>
      </c>
      <c r="Q1065" s="15" t="str">
        <f>VLOOKUP(B1065,辅助信息!E:M,9,FALSE)</f>
        <v>ZTWM-CDGS-XS-2024-0248-五冶钢构-南充市医学院项目</v>
      </c>
      <c r="R1065" s="15"/>
    </row>
    <row r="1066" hidden="1" spans="2:18">
      <c r="B1066" s="29" t="s">
        <v>127</v>
      </c>
      <c r="C1066" s="57">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78">
        <v>45747</v>
      </c>
      <c r="O1066" s="49">
        <f ca="1" t="shared" si="38"/>
        <v>0</v>
      </c>
      <c r="P1066" s="49">
        <f ca="1" t="shared" si="37"/>
        <v>106</v>
      </c>
      <c r="Q1066" s="15" t="str">
        <f>VLOOKUP(B1066,辅助信息!E:M,9,FALSE)</f>
        <v>ZTWM-CDGS-XS-2024-0248-五冶钢构-南充市医学院项目</v>
      </c>
      <c r="R1066" s="15"/>
    </row>
    <row r="1067" hidden="1" spans="2:18">
      <c r="B1067" s="29" t="s">
        <v>127</v>
      </c>
      <c r="C1067" s="57">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5"/>
      <c r="M1067" s="78">
        <v>45747</v>
      </c>
      <c r="O1067" s="49">
        <f ca="1" t="shared" si="38"/>
        <v>0</v>
      </c>
      <c r="P1067" s="49">
        <f ca="1" t="shared" si="37"/>
        <v>106</v>
      </c>
      <c r="Q1067" s="15" t="str">
        <f>VLOOKUP(B1067,辅助信息!E:M,9,FALSE)</f>
        <v>ZTWM-CDGS-XS-2024-0248-五冶钢构-南充市医学院项目</v>
      </c>
      <c r="R1067" s="15"/>
    </row>
    <row r="1068" hidden="1" spans="2:18">
      <c r="B1068" s="29" t="s">
        <v>127</v>
      </c>
      <c r="C1068" s="57">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3"/>
      <c r="M1068" s="78">
        <v>45747</v>
      </c>
      <c r="O1068" s="49">
        <f ca="1" t="shared" si="38"/>
        <v>0</v>
      </c>
      <c r="P1068" s="49">
        <f ca="1" t="shared" si="37"/>
        <v>106</v>
      </c>
      <c r="Q1068" s="15" t="str">
        <f>VLOOKUP(B1068,辅助信息!E:M,9,FALSE)</f>
        <v>ZTWM-CDGS-XS-2024-0248-五冶钢构-南充市医学院项目</v>
      </c>
      <c r="R1068" s="15"/>
    </row>
    <row r="1069" hidden="1" spans="2:18">
      <c r="B1069" s="29" t="s">
        <v>69</v>
      </c>
      <c r="C1069" s="57">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4" t="str">
        <f>VLOOKUP(B1069,辅助信息!E:J,6,FALSE)</f>
        <v>控制炉批号！多了现场不收！,优先安排达钢,提前联系到场规格及数量</v>
      </c>
      <c r="M1069" s="78">
        <v>45768</v>
      </c>
      <c r="O1069" s="49">
        <f ca="1" t="shared" si="38"/>
        <v>0</v>
      </c>
      <c r="P1069" s="49">
        <f ca="1" t="shared" si="37"/>
        <v>85</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7">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4" t="str">
        <f>VLOOKUP(B1070,辅助信息!E:J,6,FALSE)</f>
        <v>控制炉批号！多了现场不收！,优先安排达钢,提前联系到场规格及数量</v>
      </c>
      <c r="M1070" s="78">
        <v>45768</v>
      </c>
      <c r="O1070" s="49">
        <f ca="1" t="shared" si="38"/>
        <v>0</v>
      </c>
      <c r="P1070" s="49">
        <f ca="1" t="shared" si="37"/>
        <v>85</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7">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4" t="str">
        <f>VLOOKUP(B1071,辅助信息!E:J,6,FALSE)</f>
        <v>控制炉批号！多了现场不收！,优先安排达钢,提前联系到场规格及数量</v>
      </c>
      <c r="M1071" s="78">
        <v>45768</v>
      </c>
      <c r="O1071" s="49">
        <f ca="1" t="shared" si="38"/>
        <v>0</v>
      </c>
      <c r="P1071" s="49">
        <f ca="1" t="shared" si="37"/>
        <v>85</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7">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4" t="str">
        <f>VLOOKUP(B1072,辅助信息!E:J,6,FALSE)</f>
        <v>控制炉批号！多了现场不收！,优先安排达钢,提前联系到场规格及数量</v>
      </c>
      <c r="M1072" s="78">
        <v>45768</v>
      </c>
      <c r="O1072" s="49">
        <f ca="1" t="shared" si="38"/>
        <v>0</v>
      </c>
      <c r="P1072" s="49">
        <f ca="1" t="shared" si="37"/>
        <v>85</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49">
        <f>G1073-H1073</f>
        <v>0</v>
      </c>
      <c r="B1073" s="29" t="s">
        <v>128</v>
      </c>
      <c r="C1073" s="57">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4" t="e">
        <f>VLOOKUP(B1073,辅助信息!E:J,6,FALSE)</f>
        <v>#N/A</v>
      </c>
      <c r="M1073" s="78">
        <v>45768</v>
      </c>
      <c r="O1073" s="49">
        <f ca="1" t="shared" si="38"/>
        <v>0</v>
      </c>
      <c r="P1073" s="49">
        <f ca="1" t="shared" si="37"/>
        <v>85</v>
      </c>
      <c r="Q1073" s="15" t="e">
        <f>VLOOKUP(B1073,辅助信息!E:M,9,FALSE)</f>
        <v>#N/A</v>
      </c>
      <c r="R1073" s="15" vm="1" t="e">
        <f>_xlfn._xlws.FILTER(辅助信息!D:D,辅助信息!E:E=B1073)</f>
        <v>#VALUE!</v>
      </c>
    </row>
    <row r="1074" hidden="1" spans="1:18">
      <c r="A1074" s="49">
        <f>G1074-H1074</f>
        <v>0</v>
      </c>
      <c r="B1074" s="29" t="s">
        <v>128</v>
      </c>
      <c r="C1074" s="57">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4" t="e">
        <f>VLOOKUP(B1074,辅助信息!E:J,6,FALSE)</f>
        <v>#N/A</v>
      </c>
      <c r="M1074" s="78">
        <v>45768</v>
      </c>
      <c r="O1074" s="49">
        <f ca="1" t="shared" si="38"/>
        <v>0</v>
      </c>
      <c r="P1074" s="49">
        <f ca="1" t="shared" si="37"/>
        <v>85</v>
      </c>
      <c r="Q1074" s="15" t="e">
        <f>VLOOKUP(B1074,辅助信息!E:M,9,FALSE)</f>
        <v>#N/A</v>
      </c>
      <c r="R1074" s="15" vm="1" t="e">
        <f>_xlfn._xlws.FILTER(辅助信息!D:D,辅助信息!E:E=B1074)</f>
        <v>#VALUE!</v>
      </c>
    </row>
    <row r="1075" hidden="1" spans="2:18">
      <c r="B1075" s="29" t="s">
        <v>64</v>
      </c>
      <c r="C1075" s="57">
        <v>45767</v>
      </c>
      <c r="D1075" s="29" t="str">
        <f>VLOOKUP(B1075,辅助信息!E:K,7,FALSE)</f>
        <v>JWDDCD2024102400111</v>
      </c>
      <c r="E1075" s="29" t="str">
        <f>VLOOKUP(F1075,辅助信息!A:B,2,FALSE)</f>
        <v>螺纹钢</v>
      </c>
      <c r="F1075" s="29" t="s">
        <v>19</v>
      </c>
      <c r="G1075" s="25">
        <v>15</v>
      </c>
      <c r="H1075" s="25" t="str">
        <f>_xlfn.XLOOKUP(C1075&amp;F1075&amp;I1075&amp;J1075,'[1]2025年已发货'!$F:$F&amp;'[1]2025年已发货'!$C:$C&amp;'[1]2025年已发货'!$G:$G&amp;'[1]2025年已发货'!$H:$H,'[1]2025年已发货'!$E:$E,"未发货")</f>
        <v>未发货</v>
      </c>
      <c r="I1075" s="29" t="str">
        <f>VLOOKUP(B1075,辅助信息!E:I,3,FALSE)</f>
        <v>（五冶达州国道542项目-三工区桥梁3工段）四川省达州市达川区赵固镇水文村原村委会下300米</v>
      </c>
      <c r="J1075" s="29" t="str">
        <f>VLOOKUP(B1075,辅助信息!E:I,4,FALSE)</f>
        <v>李代茂</v>
      </c>
      <c r="K1075" s="29">
        <f>VLOOKUP(J1075,辅助信息!H:I,2,FALSE)</f>
        <v>18302833536</v>
      </c>
      <c r="L1075" s="94" t="str">
        <f>VLOOKUP(B1075,辅助信息!E:J,6,FALSE)</f>
        <v>五冶建设送货单,送货车型9.6米,装货前联系收货人核实到场规格,没提前告知进场规格现场不给予接收</v>
      </c>
      <c r="M1075" s="78">
        <v>45768</v>
      </c>
      <c r="O1075" s="49">
        <f ca="1" t="shared" si="38"/>
        <v>0</v>
      </c>
      <c r="P1075" s="49">
        <f ca="1" t="shared" si="37"/>
        <v>85</v>
      </c>
      <c r="Q1075" s="15" t="str">
        <f>VLOOKUP(B1075,辅助信息!E:M,9,FALSE)</f>
        <v>ZTWM-CDGS-XS-2024-0181-五冶天府-国道542项目（二批次）</v>
      </c>
      <c r="R1075" s="15" t="str">
        <f>_xlfn._xlws.FILTER(辅助信息!D:D,辅助信息!E:E=B1075)</f>
        <v>五冶达州国道542项目</v>
      </c>
    </row>
    <row r="1076" hidden="1" spans="2:18">
      <c r="B1076" s="29" t="s">
        <v>64</v>
      </c>
      <c r="C1076" s="57">
        <v>45767</v>
      </c>
      <c r="D1076" s="29" t="str">
        <f>VLOOKUP(B1076,辅助信息!E:K,7,FALSE)</f>
        <v>JWDDCD2024102400111</v>
      </c>
      <c r="E1076" s="29" t="str">
        <f>VLOOKUP(F1076,辅助信息!A:B,2,FALSE)</f>
        <v>螺纹钢</v>
      </c>
      <c r="F1076" s="29" t="s">
        <v>32</v>
      </c>
      <c r="G1076" s="25">
        <v>6</v>
      </c>
      <c r="H1076" s="25" t="str">
        <f>_xlfn.XLOOKUP(C1076&amp;F1076&amp;I1076&amp;J1076,'[1]2025年已发货'!$F:$F&amp;'[1]2025年已发货'!$C:$C&amp;'[1]2025年已发货'!$G:$G&amp;'[1]2025年已发货'!$H:$H,'[1]2025年已发货'!$E:$E,"未发货")</f>
        <v>未发货</v>
      </c>
      <c r="I1076" s="29" t="str">
        <f>VLOOKUP(B1076,辅助信息!E:I,3,FALSE)</f>
        <v>（五冶达州国道542项目-三工区桥梁3工段）四川省达州市达川区赵固镇水文村原村委会下300米</v>
      </c>
      <c r="J1076" s="29" t="str">
        <f>VLOOKUP(B1076,辅助信息!E:I,4,FALSE)</f>
        <v>李代茂</v>
      </c>
      <c r="K1076" s="29">
        <f>VLOOKUP(J1076,辅助信息!H:I,2,FALSE)</f>
        <v>18302833536</v>
      </c>
      <c r="L1076" s="94" t="str">
        <f>VLOOKUP(B1076,辅助信息!E:J,6,FALSE)</f>
        <v>五冶建设送货单,送货车型9.6米,装货前联系收货人核实到场规格,没提前告知进场规格现场不给予接收</v>
      </c>
      <c r="M1076" s="78">
        <v>45768</v>
      </c>
      <c r="O1076" s="49">
        <f ca="1" t="shared" si="38"/>
        <v>0</v>
      </c>
      <c r="P1076" s="49">
        <f ca="1" t="shared" ref="P1076:P1139" si="39">IF(M1076="","",IF(N1076&lt;&gt;"",MAX(N1076-M1076,0),IF(TODAY()&gt;M1076,TODAY()-M1076,0)))</f>
        <v>85</v>
      </c>
      <c r="Q1076" s="15" t="str">
        <f>VLOOKUP(B1076,辅助信息!E:M,9,FALSE)</f>
        <v>ZTWM-CDGS-XS-2024-0181-五冶天府-国道542项目（二批次）</v>
      </c>
      <c r="R1076" s="15" t="str">
        <f>_xlfn._xlws.FILTER(辅助信息!D:D,辅助信息!E:E=B1076)</f>
        <v>五冶达州国道542项目</v>
      </c>
    </row>
    <row r="1077" hidden="1" spans="2:18">
      <c r="B1077" s="29" t="s">
        <v>64</v>
      </c>
      <c r="C1077" s="57">
        <v>45767</v>
      </c>
      <c r="D1077" s="29" t="str">
        <f>VLOOKUP(B1077,辅助信息!E:K,7,FALSE)</f>
        <v>JWDDCD2024102400111</v>
      </c>
      <c r="E1077" s="29" t="str">
        <f>VLOOKUP(F1077,辅助信息!A:B,2,FALSE)</f>
        <v>螺纹钢</v>
      </c>
      <c r="F1077" s="29" t="s">
        <v>28</v>
      </c>
      <c r="G1077" s="25">
        <v>6</v>
      </c>
      <c r="H1077" s="25" t="str">
        <f>_xlfn.XLOOKUP(C1077&amp;F1077&amp;I1077&amp;J1077,'[1]2025年已发货'!$F:$F&amp;'[1]2025年已发货'!$C:$C&amp;'[1]2025年已发货'!$G:$G&amp;'[1]2025年已发货'!$H:$H,'[1]2025年已发货'!$E:$E,"未发货")</f>
        <v>未发货</v>
      </c>
      <c r="I1077" s="29" t="str">
        <f>VLOOKUP(B1077,辅助信息!E:I,3,FALSE)</f>
        <v>（五冶达州国道542项目-三工区桥梁3工段）四川省达州市达川区赵固镇水文村原村委会下300米</v>
      </c>
      <c r="J1077" s="29" t="str">
        <f>VLOOKUP(B1077,辅助信息!E:I,4,FALSE)</f>
        <v>李代茂</v>
      </c>
      <c r="K1077" s="29">
        <f>VLOOKUP(J1077,辅助信息!H:I,2,FALSE)</f>
        <v>18302833536</v>
      </c>
      <c r="L1077" s="94" t="str">
        <f>VLOOKUP(B1077,辅助信息!E:J,6,FALSE)</f>
        <v>五冶建设送货单,送货车型9.6米,装货前联系收货人核实到场规格,没提前告知进场规格现场不给予接收</v>
      </c>
      <c r="M1077" s="78">
        <v>45768</v>
      </c>
      <c r="O1077" s="49">
        <f ca="1" t="shared" si="38"/>
        <v>0</v>
      </c>
      <c r="P1077" s="49">
        <f ca="1" t="shared" si="39"/>
        <v>85</v>
      </c>
      <c r="Q1077" s="15" t="str">
        <f>VLOOKUP(B1077,辅助信息!E:M,9,FALSE)</f>
        <v>ZTWM-CDGS-XS-2024-0181-五冶天府-国道542项目（二批次）</v>
      </c>
      <c r="R1077" s="15" t="str">
        <f>_xlfn._xlws.FILTER(辅助信息!D:D,辅助信息!E:E=B1077)</f>
        <v>五冶达州国道542项目</v>
      </c>
    </row>
    <row r="1078" hidden="1" spans="2:18">
      <c r="B1078" s="29" t="s">
        <v>64</v>
      </c>
      <c r="C1078" s="57">
        <v>45767</v>
      </c>
      <c r="D1078" s="29" t="str">
        <f>VLOOKUP(B1078,辅助信息!E:K,7,FALSE)</f>
        <v>JWDDCD2024102400111</v>
      </c>
      <c r="E1078" s="29" t="str">
        <f>VLOOKUP(F1078,辅助信息!A:B,2,FALSE)</f>
        <v>螺纹钢</v>
      </c>
      <c r="F1078" s="29" t="s">
        <v>65</v>
      </c>
      <c r="G1078" s="25">
        <v>21</v>
      </c>
      <c r="H1078" s="25" t="str">
        <f>_xlfn.XLOOKUP(C1078&amp;F1078&amp;I1078&amp;J1078,'[1]2025年已发货'!$F:$F&amp;'[1]2025年已发货'!$C:$C&amp;'[1]2025年已发货'!$G:$G&amp;'[1]2025年已发货'!$H:$H,'[1]2025年已发货'!$E:$E,"未发货")</f>
        <v>未发货</v>
      </c>
      <c r="I1078" s="29" t="str">
        <f>VLOOKUP(B1078,辅助信息!E:I,3,FALSE)</f>
        <v>（五冶达州国道542项目-三工区桥梁3工段）四川省达州市达川区赵固镇水文村原村委会下300米</v>
      </c>
      <c r="J1078" s="29" t="str">
        <f>VLOOKUP(B1078,辅助信息!E:I,4,FALSE)</f>
        <v>李代茂</v>
      </c>
      <c r="K1078" s="29">
        <f>VLOOKUP(J1078,辅助信息!H:I,2,FALSE)</f>
        <v>18302833536</v>
      </c>
      <c r="L1078" s="94" t="str">
        <f>VLOOKUP(B1078,辅助信息!E:J,6,FALSE)</f>
        <v>五冶建设送货单,送货车型9.6米,装货前联系收货人核实到场规格,没提前告知进场规格现场不给予接收</v>
      </c>
      <c r="M1078" s="78">
        <v>45768</v>
      </c>
      <c r="O1078" s="49">
        <f ca="1" t="shared" si="38"/>
        <v>0</v>
      </c>
      <c r="P1078" s="49">
        <f ca="1" t="shared" si="39"/>
        <v>85</v>
      </c>
      <c r="Q1078" s="15" t="str">
        <f>VLOOKUP(B1078,辅助信息!E:M,9,FALSE)</f>
        <v>ZTWM-CDGS-XS-2024-0181-五冶天府-国道542项目（二批次）</v>
      </c>
      <c r="R1078" s="15" t="str">
        <f>_xlfn._xlws.FILTER(辅助信息!D:D,辅助信息!E:E=B1078)</f>
        <v>五冶达州国道542项目</v>
      </c>
    </row>
    <row r="1079" hidden="1" spans="2:18">
      <c r="B1079" s="29" t="s">
        <v>64</v>
      </c>
      <c r="C1079" s="57">
        <v>45767</v>
      </c>
      <c r="D1079" s="29" t="str">
        <f>VLOOKUP(B1079,辅助信息!E:K,7,FALSE)</f>
        <v>JWDDCD2024102400111</v>
      </c>
      <c r="E1079" s="29" t="str">
        <f>VLOOKUP(F1079,辅助信息!A:B,2,FALSE)</f>
        <v>螺纹钢</v>
      </c>
      <c r="F1079" s="29" t="s">
        <v>52</v>
      </c>
      <c r="G1079" s="25">
        <v>27</v>
      </c>
      <c r="H1079" s="25" t="str">
        <f>_xlfn.XLOOKUP(C1079&amp;F1079&amp;I1079&amp;J1079,'[1]2025年已发货'!$F:$F&amp;'[1]2025年已发货'!$C:$C&amp;'[1]2025年已发货'!$G:$G&amp;'[1]2025年已发货'!$H:$H,'[1]2025年已发货'!$E:$E,"未发货")</f>
        <v>未发货</v>
      </c>
      <c r="I1079" s="29" t="str">
        <f>VLOOKUP(B1079,辅助信息!E:I,3,FALSE)</f>
        <v>（五冶达州国道542项目-三工区桥梁3工段）四川省达州市达川区赵固镇水文村原村委会下300米</v>
      </c>
      <c r="J1079" s="29" t="str">
        <f>VLOOKUP(B1079,辅助信息!E:I,4,FALSE)</f>
        <v>李代茂</v>
      </c>
      <c r="K1079" s="29">
        <f>VLOOKUP(J1079,辅助信息!H:I,2,FALSE)</f>
        <v>18302833536</v>
      </c>
      <c r="L1079" s="94" t="str">
        <f>VLOOKUP(B1079,辅助信息!E:J,6,FALSE)</f>
        <v>五冶建设送货单,送货车型9.6米,装货前联系收货人核实到场规格,没提前告知进场规格现场不给予接收</v>
      </c>
      <c r="M1079" s="78">
        <v>45768</v>
      </c>
      <c r="O1079" s="49">
        <f ca="1" t="shared" si="38"/>
        <v>0</v>
      </c>
      <c r="P1079" s="49">
        <f ca="1" t="shared" si="39"/>
        <v>85</v>
      </c>
      <c r="Q1079" s="15" t="str">
        <f>VLOOKUP(B1079,辅助信息!E:M,9,FALSE)</f>
        <v>ZTWM-CDGS-XS-2024-0181-五冶天府-国道542项目（二批次）</v>
      </c>
      <c r="R1079" s="15" t="str">
        <f>_xlfn._xlws.FILTER(辅助信息!D:D,辅助信息!E:E=B1079)</f>
        <v>五冶达州国道542项目</v>
      </c>
    </row>
    <row r="1080" hidden="1" spans="2:18">
      <c r="B1080" s="29" t="s">
        <v>47</v>
      </c>
      <c r="C1080" s="57">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4" t="str">
        <f>VLOOKUP(B1080,辅助信息!E:J,6,FALSE)</f>
        <v>控制炉批号！多了现场不收！,优先安排达钢,提前联系到场规格及数量</v>
      </c>
      <c r="M1080" s="78">
        <v>45769</v>
      </c>
      <c r="O1080" s="49">
        <f ca="1" t="shared" si="38"/>
        <v>0</v>
      </c>
      <c r="P1080" s="49">
        <f ca="1" t="shared" si="39"/>
        <v>84</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7">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4" t="str">
        <f>VLOOKUP(B1081,辅助信息!E:J,6,FALSE)</f>
        <v>控制炉批号！多了现场不收！,优先安排达钢,提前联系到场规格及数量</v>
      </c>
      <c r="M1081" s="78">
        <v>45769</v>
      </c>
      <c r="O1081" s="49">
        <f ca="1" t="shared" si="38"/>
        <v>0</v>
      </c>
      <c r="P1081" s="49">
        <f ca="1" t="shared" si="39"/>
        <v>84</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7">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4" t="str">
        <f>VLOOKUP(B1082,辅助信息!E:J,6,FALSE)</f>
        <v>控制炉批号！多了现场不收！,优先安排达钢,提前联系到场规格及数量</v>
      </c>
      <c r="M1082" s="78">
        <v>45769</v>
      </c>
      <c r="O1082" s="49">
        <f ca="1" t="shared" si="38"/>
        <v>0</v>
      </c>
      <c r="P1082" s="49">
        <f ca="1" t="shared" si="39"/>
        <v>84</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7">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4" t="str">
        <f>VLOOKUP(B1083,辅助信息!E:J,6,FALSE)</f>
        <v>控制炉批号！多了现场不收！,优先安排达钢,提前联系到场规格及数量</v>
      </c>
      <c r="M1083" s="78">
        <v>45769</v>
      </c>
      <c r="O1083" s="49">
        <f ca="1" t="shared" si="38"/>
        <v>0</v>
      </c>
      <c r="P1083" s="49">
        <f ca="1" t="shared" si="39"/>
        <v>84</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7">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4" t="str">
        <f>VLOOKUP(B1084,辅助信息!E:J,6,FALSE)</f>
        <v>控制炉批号！多了现场不收！,优先安排达钢,提前联系到场规格及数量</v>
      </c>
      <c r="M1084" s="78">
        <v>45769</v>
      </c>
      <c r="O1084" s="49">
        <f ca="1" t="shared" si="38"/>
        <v>0</v>
      </c>
      <c r="P1084" s="49">
        <f ca="1" t="shared" si="39"/>
        <v>84</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7">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4" t="str">
        <f>VLOOKUP(B1085,辅助信息!E:J,6,FALSE)</f>
        <v>控制炉批号！多了现场不收！,优先安排达钢,提前联系到场规格及数量</v>
      </c>
      <c r="M1085" s="78">
        <v>45769</v>
      </c>
      <c r="O1085" s="49">
        <f ca="1" t="shared" si="38"/>
        <v>0</v>
      </c>
      <c r="P1085" s="49">
        <f ca="1" t="shared" si="39"/>
        <v>84</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7">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4" t="str">
        <f>VLOOKUP(B1086,辅助信息!E:J,6,FALSE)</f>
        <v>控制炉批号！多了现场不收！,优先安排达钢,提前联系到场规格及数量</v>
      </c>
      <c r="M1086" s="78">
        <v>45769</v>
      </c>
      <c r="O1086" s="49">
        <f ca="1" t="shared" si="38"/>
        <v>0</v>
      </c>
      <c r="P1086" s="49">
        <f ca="1" t="shared" si="39"/>
        <v>84</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7">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4" t="str">
        <f>VLOOKUP(B1087,辅助信息!E:J,6,FALSE)</f>
        <v>控制炉批号！多了现场不收！,优先安排达钢,提前联系到场规格及数量</v>
      </c>
      <c r="M1087" s="78">
        <v>45769</v>
      </c>
      <c r="O1087" s="49">
        <f ca="1" t="shared" ref="O1087:O1150" si="40">IF(OR(M1087="",N1087&lt;&gt;""),"",MAX(M1087-TODAY(),0))</f>
        <v>0</v>
      </c>
      <c r="P1087" s="49">
        <f ca="1" t="shared" si="39"/>
        <v>84</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7">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4" t="str">
        <f>VLOOKUP(B1088,辅助信息!E:J,6,FALSE)</f>
        <v>控制炉批号！多了现场不收！,优先安排达钢,提前联系到场规格及数量</v>
      </c>
      <c r="M1088" s="78">
        <v>45769</v>
      </c>
      <c r="O1088" s="49">
        <f ca="1" t="shared" si="40"/>
        <v>0</v>
      </c>
      <c r="P1088" s="49">
        <f ca="1" t="shared" si="39"/>
        <v>84</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7">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4" t="str">
        <f>VLOOKUP(B1089,辅助信息!E:J,6,FALSE)</f>
        <v>控制炉批号！多了现场不收！,优先安排达钢,提前联系到场规格及数量</v>
      </c>
      <c r="M1089" s="78">
        <v>45769</v>
      </c>
      <c r="O1089" s="49">
        <f ca="1" t="shared" si="40"/>
        <v>0</v>
      </c>
      <c r="P1089" s="49">
        <f ca="1" t="shared" si="39"/>
        <v>84</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7">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6" t="str">
        <f>VLOOKUP(B1090,辅助信息!E:J,6,FALSE)</f>
        <v>现场禁止使用氢能源挂车！优先威钢发货,我方卸车,新老国标钢厂不加价可直发，因陕钢多次出现磅差，项目拒绝使用</v>
      </c>
      <c r="M1090" s="78">
        <v>45769</v>
      </c>
      <c r="O1090" s="49">
        <f ca="1" t="shared" si="40"/>
        <v>0</v>
      </c>
      <c r="P1090" s="49">
        <f ca="1" t="shared" si="39"/>
        <v>84</v>
      </c>
      <c r="Q1090" s="18" t="str">
        <f>VLOOKUP(B1090,辅助信息!E:M,9,FALSE)</f>
        <v>ZTWM-CDGS-XS-2024-0030-华西集采-简州大道</v>
      </c>
      <c r="R1090" s="18" t="str">
        <f>_xlfn._xlws.FILTER(辅助信息!D:D,辅助信息!E:E=B1090)</f>
        <v>华西简阳西城嘉苑</v>
      </c>
    </row>
    <row r="1091" hidden="1" spans="2:18">
      <c r="B1091" s="29" t="s">
        <v>81</v>
      </c>
      <c r="C1091" s="57">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6" t="str">
        <f>VLOOKUP(B1091,辅助信息!E:J,6,FALSE)</f>
        <v>现场禁止使用氢能源挂车！优先威钢发货,我方卸车,新老国标钢厂不加价可直发，因陕钢多次出现磅差，项目拒绝使用</v>
      </c>
      <c r="M1091" s="78">
        <v>45769</v>
      </c>
      <c r="O1091" s="49">
        <f ca="1" t="shared" si="40"/>
        <v>0</v>
      </c>
      <c r="P1091" s="49">
        <f ca="1" t="shared" si="39"/>
        <v>84</v>
      </c>
      <c r="Q1091" s="18" t="str">
        <f>VLOOKUP(B1091,辅助信息!E:M,9,FALSE)</f>
        <v>ZTWM-CDGS-XS-2024-0030-华西集采-简州大道</v>
      </c>
      <c r="R1091" s="18" t="str">
        <f>_xlfn._xlws.FILTER(辅助信息!D:D,辅助信息!E:E=B1091)</f>
        <v>华西简阳西城嘉苑</v>
      </c>
    </row>
    <row r="1092" hidden="1" spans="2:18">
      <c r="B1092" s="29" t="s">
        <v>81</v>
      </c>
      <c r="C1092" s="57">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6" t="str">
        <f>VLOOKUP(B1092,辅助信息!E:J,6,FALSE)</f>
        <v>现场禁止使用氢能源挂车！优先威钢发货,我方卸车,新老国标钢厂不加价可直发，因陕钢多次出现磅差，项目拒绝使用</v>
      </c>
      <c r="M1092" s="78">
        <v>45769</v>
      </c>
      <c r="O1092" s="49">
        <f ca="1" t="shared" si="40"/>
        <v>0</v>
      </c>
      <c r="P1092" s="49">
        <f ca="1" t="shared" si="39"/>
        <v>84</v>
      </c>
      <c r="Q1092" s="18" t="str">
        <f>VLOOKUP(B1092,辅助信息!E:M,9,FALSE)</f>
        <v>ZTWM-CDGS-XS-2024-0030-华西集采-简州大道</v>
      </c>
      <c r="R1092" s="18" t="str">
        <f>_xlfn._xlws.FILTER(辅助信息!D:D,辅助信息!E:E=B1092)</f>
        <v>华西简阳西城嘉苑</v>
      </c>
    </row>
    <row r="1093" hidden="1" spans="2:18">
      <c r="B1093" s="29" t="s">
        <v>81</v>
      </c>
      <c r="C1093" s="57">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6" t="str">
        <f>VLOOKUP(B1093,辅助信息!E:J,6,FALSE)</f>
        <v>现场禁止使用氢能源挂车！优先威钢发货,我方卸车,新老国标钢厂不加价可直发，因陕钢多次出现磅差，项目拒绝使用</v>
      </c>
      <c r="M1093" s="78">
        <v>45769</v>
      </c>
      <c r="O1093" s="49">
        <f ca="1" t="shared" si="40"/>
        <v>0</v>
      </c>
      <c r="P1093" s="49">
        <f ca="1" t="shared" si="39"/>
        <v>84</v>
      </c>
      <c r="Q1093" s="18" t="str">
        <f>VLOOKUP(B1093,辅助信息!E:M,9,FALSE)</f>
        <v>ZTWM-CDGS-XS-2024-0030-华西集采-简州大道</v>
      </c>
      <c r="R1093" s="18" t="str">
        <f>_xlfn._xlws.FILTER(辅助信息!D:D,辅助信息!E:E=B1093)</f>
        <v>华西简阳西城嘉苑</v>
      </c>
    </row>
    <row r="1094" hidden="1" spans="2:18">
      <c r="B1094" s="29" t="s">
        <v>81</v>
      </c>
      <c r="C1094" s="57">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6" t="str">
        <f>VLOOKUP(B1094,辅助信息!E:J,6,FALSE)</f>
        <v>现场禁止使用氢能源挂车！优先威钢发货,我方卸车,新老国标钢厂不加价可直发，因陕钢多次出现磅差，项目拒绝使用</v>
      </c>
      <c r="M1094" s="78">
        <v>45769</v>
      </c>
      <c r="O1094" s="49">
        <f ca="1" t="shared" si="40"/>
        <v>0</v>
      </c>
      <c r="P1094" s="49">
        <f ca="1" t="shared" si="39"/>
        <v>84</v>
      </c>
      <c r="Q1094" s="18" t="str">
        <f>VLOOKUP(B1094,辅助信息!E:M,9,FALSE)</f>
        <v>ZTWM-CDGS-XS-2024-0030-华西集采-简州大道</v>
      </c>
      <c r="R1094" s="18" t="str">
        <f>_xlfn._xlws.FILTER(辅助信息!D:D,辅助信息!E:E=B1094)</f>
        <v>华西简阳西城嘉苑</v>
      </c>
    </row>
    <row r="1095" hidden="1" spans="2:18">
      <c r="B1095" s="29" t="s">
        <v>81</v>
      </c>
      <c r="C1095" s="57">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6" t="str">
        <f>VLOOKUP(B1095,辅助信息!E:J,6,FALSE)</f>
        <v>现场禁止使用氢能源挂车！优先威钢发货,我方卸车,新老国标钢厂不加价可直发，因陕钢多次出现磅差，项目拒绝使用</v>
      </c>
      <c r="M1095" s="78">
        <v>45769</v>
      </c>
      <c r="O1095" s="49">
        <f ca="1" t="shared" si="40"/>
        <v>0</v>
      </c>
      <c r="P1095" s="49">
        <f ca="1" t="shared" si="39"/>
        <v>84</v>
      </c>
      <c r="Q1095" s="18" t="str">
        <f>VLOOKUP(B1095,辅助信息!E:M,9,FALSE)</f>
        <v>ZTWM-CDGS-XS-2024-0030-华西集采-简州大道</v>
      </c>
      <c r="R1095" s="18" t="str">
        <f>_xlfn._xlws.FILTER(辅助信息!D:D,辅助信息!E:E=B1095)</f>
        <v>华西简阳西城嘉苑</v>
      </c>
    </row>
    <row r="1096" hidden="1" spans="2:18">
      <c r="B1096" s="29" t="s">
        <v>64</v>
      </c>
      <c r="C1096" s="57">
        <v>45770</v>
      </c>
      <c r="D1096" s="29" t="str">
        <f>VLOOKUP(B1096,辅助信息!E:K,7,FALSE)</f>
        <v>JWDDCD2024102400111</v>
      </c>
      <c r="E1096" s="29" t="str">
        <f>VLOOKUP(F1096,辅助信息!A:B,2,FALSE)</f>
        <v>螺纹钢</v>
      </c>
      <c r="F1096" s="29" t="s">
        <v>65</v>
      </c>
      <c r="G1096" s="25">
        <v>21</v>
      </c>
      <c r="H1096" s="25" t="str">
        <f>_xlfn.XLOOKUP(C1096&amp;F1096&amp;I1096&amp;J1096,'[1]2025年已发货'!$F:$F&amp;'[1]2025年已发货'!$C:$C&amp;'[1]2025年已发货'!$G:$G&amp;'[1]2025年已发货'!$H:$H,'[1]2025年已发货'!$E:$E,"未发货")</f>
        <v>未发货</v>
      </c>
      <c r="I1096" s="29" t="str">
        <f>VLOOKUP(B1096,辅助信息!E:I,3,FALSE)</f>
        <v>（五冶达州国道542项目-三工区桥梁3工段）四川省达州市达川区赵固镇水文村原村委会下300米</v>
      </c>
      <c r="J1096" s="29" t="str">
        <f>VLOOKUP(B1096,辅助信息!E:I,4,FALSE)</f>
        <v>李代茂</v>
      </c>
      <c r="K1096" s="29">
        <f>VLOOKUP(J1096,辅助信息!H:I,2,FALSE)</f>
        <v>18302833536</v>
      </c>
      <c r="L1096" s="96" t="str">
        <f>VLOOKUP(B1096,辅助信息!E:J,6,FALSE)</f>
        <v>五冶建设送货单,送货车型9.6米,装货前联系收货人核实到场规格,没提前告知进场规格现场不给予接收</v>
      </c>
      <c r="M1096" s="78">
        <v>45768</v>
      </c>
      <c r="O1096" s="49">
        <f ca="1" t="shared" si="40"/>
        <v>0</v>
      </c>
      <c r="P1096" s="49">
        <f ca="1" t="shared" si="39"/>
        <v>85</v>
      </c>
      <c r="Q1096" s="18" t="str">
        <f>VLOOKUP(B1096,辅助信息!E:M,9,FALSE)</f>
        <v>ZTWM-CDGS-XS-2024-0181-五冶天府-国道542项目（二批次）</v>
      </c>
      <c r="R1096" s="18" t="str">
        <f>_xlfn._xlws.FILTER(辅助信息!D:D,辅助信息!E:E=B1096)</f>
        <v>五冶达州国道542项目</v>
      </c>
    </row>
    <row r="1097" hidden="1" spans="2:18">
      <c r="B1097" s="29" t="s">
        <v>47</v>
      </c>
      <c r="C1097" s="57">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6" t="str">
        <f>VLOOKUP(B1097,辅助信息!E:J,6,FALSE)</f>
        <v>控制炉批号！多了现场不收！,优先安排达钢,提前联系到场规格及数量</v>
      </c>
      <c r="M1097" s="78">
        <v>45769</v>
      </c>
      <c r="O1097" s="49">
        <f ca="1" t="shared" si="40"/>
        <v>0</v>
      </c>
      <c r="P1097" s="49">
        <f ca="1" t="shared" si="39"/>
        <v>84</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7">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6" t="str">
        <f>VLOOKUP(B1098,辅助信息!E:J,6,FALSE)</f>
        <v>控制炉批号！多了现场不收！,优先安排达钢,提前联系到场规格及数量</v>
      </c>
      <c r="M1098" s="78">
        <v>45769</v>
      </c>
      <c r="O1098" s="49">
        <f ca="1" t="shared" si="40"/>
        <v>0</v>
      </c>
      <c r="P1098" s="49">
        <f ca="1" t="shared" si="39"/>
        <v>84</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7">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6" t="str">
        <f>VLOOKUP(B1099,辅助信息!E:J,6,FALSE)</f>
        <v>控制炉批号！多了现场不收！,优先安排达钢,提前联系到场规格及数量</v>
      </c>
      <c r="M1099" s="78">
        <v>45769</v>
      </c>
      <c r="O1099" s="49">
        <f ca="1" t="shared" si="40"/>
        <v>0</v>
      </c>
      <c r="P1099" s="49">
        <f ca="1" t="shared" si="39"/>
        <v>84</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7">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6" t="str">
        <f>VLOOKUP(B1100,辅助信息!E:J,6,FALSE)</f>
        <v>控制炉批号！多了现场不收！,优先安排达钢,提前联系到场规格及数量</v>
      </c>
      <c r="M1100" s="78">
        <v>45769</v>
      </c>
      <c r="O1100" s="49">
        <f ca="1" t="shared" si="40"/>
        <v>0</v>
      </c>
      <c r="P1100" s="49">
        <f ca="1" t="shared" si="39"/>
        <v>84</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7">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6" t="str">
        <f>VLOOKUP(B1101,辅助信息!E:J,6,FALSE)</f>
        <v>控制炉批号！多了现场不收！,优先安排达钢,提前联系到场规格及数量</v>
      </c>
      <c r="M1101" s="78">
        <v>45769</v>
      </c>
      <c r="O1101" s="49">
        <f ca="1" t="shared" si="40"/>
        <v>0</v>
      </c>
      <c r="P1101" s="49">
        <f ca="1" t="shared" si="39"/>
        <v>84</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7">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6" t="str">
        <f>VLOOKUP(B1102,辅助信息!E:J,6,FALSE)</f>
        <v>控制炉批号！多了现场不收！,优先安排达钢,提前联系到场规格及数量</v>
      </c>
      <c r="M1102" s="78">
        <v>45769</v>
      </c>
      <c r="O1102" s="49">
        <f ca="1" t="shared" si="40"/>
        <v>0</v>
      </c>
      <c r="P1102" s="49">
        <f ca="1" t="shared" si="39"/>
        <v>84</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7">
        <v>45770</v>
      </c>
      <c r="D1103" s="29" t="str">
        <f>VLOOKUP(B1103,辅助信息!E:K,7,FALSE)</f>
        <v>JWDDCD2024102400111</v>
      </c>
      <c r="E1103" s="29" t="str">
        <f>VLOOKUP(F1103,辅助信息!A:B,2,FALSE)</f>
        <v>高线</v>
      </c>
      <c r="F1103" s="29" t="s">
        <v>53</v>
      </c>
      <c r="G1103" s="25">
        <v>8</v>
      </c>
      <c r="H1103" s="25" t="str">
        <f>_xlfn.XLOOKUP(C1103&amp;F1103&amp;I1103&amp;J1103,'[1]2025年已发货'!$F:$F&amp;'[1]2025年已发货'!$C:$C&amp;'[1]2025年已发货'!$G:$G&amp;'[1]2025年已发货'!$H:$H,'[1]2025年已发货'!$E:$E,"未发货")</f>
        <v>未发货</v>
      </c>
      <c r="I1103" s="29" t="str">
        <f>VLOOKUP(B1103,辅助信息!E:I,3,FALSE)</f>
        <v>（五冶达州国道542项目-一工区桥梁一工段）四川省达州市四川省达州市达川区石桥镇武寨村</v>
      </c>
      <c r="J1103" s="29" t="str">
        <f>VLOOKUP(B1103,辅助信息!E:I,4,FALSE)</f>
        <v>杨勇</v>
      </c>
      <c r="K1103" s="29">
        <f>VLOOKUP(J1103,辅助信息!H:I,2,FALSE)</f>
        <v>18398563998</v>
      </c>
      <c r="L1103" s="96" t="str">
        <f>VLOOKUP(B1103,辅助信息!E:J,6,FALSE)</f>
        <v>五冶建设送货单,送货车型13米,装货前联系收货人核实到场规格,没提前告知进场规格现场不给予接收</v>
      </c>
      <c r="M1103" s="78">
        <v>45772</v>
      </c>
      <c r="O1103" s="49">
        <f ca="1" t="shared" si="40"/>
        <v>0</v>
      </c>
      <c r="P1103" s="49">
        <f ca="1" t="shared" si="39"/>
        <v>81</v>
      </c>
      <c r="Q1103" s="18" t="str">
        <f>VLOOKUP(B1103,辅助信息!E:M,9,FALSE)</f>
        <v>ZTWM-CDGS-XS-2024-0181-五冶天府-国道542项目（二批次）</v>
      </c>
      <c r="R1103" s="18" t="str">
        <f>_xlfn._xlws.FILTER(辅助信息!D:D,辅助信息!E:E=B1103)</f>
        <v>五冶达州国道542项目</v>
      </c>
    </row>
    <row r="1104" hidden="1" spans="2:18">
      <c r="B1104" s="29" t="s">
        <v>75</v>
      </c>
      <c r="C1104" s="57">
        <v>45770</v>
      </c>
      <c r="D1104" s="29" t="str">
        <f>VLOOKUP(B1104,辅助信息!E:K,7,FALSE)</f>
        <v>JWDDCD2024102400111</v>
      </c>
      <c r="E1104" s="29" t="str">
        <f>VLOOKUP(F1104,辅助信息!A:B,2,FALSE)</f>
        <v>螺纹钢</v>
      </c>
      <c r="F1104" s="29" t="s">
        <v>27</v>
      </c>
      <c r="G1104" s="25">
        <v>9</v>
      </c>
      <c r="H1104" s="25" t="str">
        <f>_xlfn.XLOOKUP(C1104&amp;F1104&amp;I1104&amp;J1104,'[1]2025年已发货'!$F:$F&amp;'[1]2025年已发货'!$C:$C&amp;'[1]2025年已发货'!$G:$G&amp;'[1]2025年已发货'!$H:$H,'[1]2025年已发货'!$E:$E,"未发货")</f>
        <v>未发货</v>
      </c>
      <c r="I1104" s="29" t="str">
        <f>VLOOKUP(B1104,辅助信息!E:I,3,FALSE)</f>
        <v>（五冶达州国道542项目-一工区桥梁一工段）四川省达州市四川省达州市达川区石桥镇武寨村</v>
      </c>
      <c r="J1104" s="29" t="str">
        <f>VLOOKUP(B1104,辅助信息!E:I,4,FALSE)</f>
        <v>杨勇</v>
      </c>
      <c r="K1104" s="29">
        <f>VLOOKUP(J1104,辅助信息!H:I,2,FALSE)</f>
        <v>18398563998</v>
      </c>
      <c r="L1104" s="96" t="str">
        <f>VLOOKUP(B1104,辅助信息!E:J,6,FALSE)</f>
        <v>五冶建设送货单,送货车型13米,装货前联系收货人核实到场规格,没提前告知进场规格现场不给予接收</v>
      </c>
      <c r="M1104" s="78">
        <v>45772</v>
      </c>
      <c r="O1104" s="49">
        <f ca="1" t="shared" si="40"/>
        <v>0</v>
      </c>
      <c r="P1104" s="49">
        <f ca="1" t="shared" si="39"/>
        <v>81</v>
      </c>
      <c r="Q1104" s="18" t="str">
        <f>VLOOKUP(B1104,辅助信息!E:M,9,FALSE)</f>
        <v>ZTWM-CDGS-XS-2024-0181-五冶天府-国道542项目（二批次）</v>
      </c>
      <c r="R1104" s="18" t="str">
        <f>_xlfn._xlws.FILTER(辅助信息!D:D,辅助信息!E:E=B1104)</f>
        <v>五冶达州国道542项目</v>
      </c>
    </row>
    <row r="1105" hidden="1" spans="2:18">
      <c r="B1105" s="29" t="s">
        <v>75</v>
      </c>
      <c r="C1105" s="57">
        <v>45770</v>
      </c>
      <c r="D1105" s="29" t="str">
        <f>VLOOKUP(B1105,辅助信息!E:K,7,FALSE)</f>
        <v>JWDDCD2024102400111</v>
      </c>
      <c r="E1105" s="29" t="str">
        <f>VLOOKUP(F1105,辅助信息!A:B,2,FALSE)</f>
        <v>螺纹钢</v>
      </c>
      <c r="F1105" s="29" t="s">
        <v>19</v>
      </c>
      <c r="G1105" s="25">
        <v>10</v>
      </c>
      <c r="H1105" s="25" t="str">
        <f>_xlfn.XLOOKUP(C1105&amp;F1105&amp;I1105&amp;J1105,'[1]2025年已发货'!$F:$F&amp;'[1]2025年已发货'!$C:$C&amp;'[1]2025年已发货'!$G:$G&amp;'[1]2025年已发货'!$H:$H,'[1]2025年已发货'!$E:$E,"未发货")</f>
        <v>未发货</v>
      </c>
      <c r="I1105" s="29" t="str">
        <f>VLOOKUP(B1105,辅助信息!E:I,3,FALSE)</f>
        <v>（五冶达州国道542项目-一工区桥梁一工段）四川省达州市四川省达州市达川区石桥镇武寨村</v>
      </c>
      <c r="J1105" s="29" t="str">
        <f>VLOOKUP(B1105,辅助信息!E:I,4,FALSE)</f>
        <v>杨勇</v>
      </c>
      <c r="K1105" s="29">
        <f>VLOOKUP(J1105,辅助信息!H:I,2,FALSE)</f>
        <v>18398563998</v>
      </c>
      <c r="L1105" s="96" t="str">
        <f>VLOOKUP(B1105,辅助信息!E:J,6,FALSE)</f>
        <v>五冶建设送货单,送货车型13米,装货前联系收货人核实到场规格,没提前告知进场规格现场不给予接收</v>
      </c>
      <c r="M1105" s="78">
        <v>45772</v>
      </c>
      <c r="O1105" s="49">
        <f ca="1" t="shared" si="40"/>
        <v>0</v>
      </c>
      <c r="P1105" s="49">
        <f ca="1" t="shared" si="39"/>
        <v>81</v>
      </c>
      <c r="Q1105" s="18" t="str">
        <f>VLOOKUP(B1105,辅助信息!E:M,9,FALSE)</f>
        <v>ZTWM-CDGS-XS-2024-0181-五冶天府-国道542项目（二批次）</v>
      </c>
      <c r="R1105" s="18" t="str">
        <f>_xlfn._xlws.FILTER(辅助信息!D:D,辅助信息!E:E=B1105)</f>
        <v>五冶达州国道542项目</v>
      </c>
    </row>
    <row r="1106" hidden="1" spans="2:18">
      <c r="B1106" s="29" t="s">
        <v>75</v>
      </c>
      <c r="C1106" s="57">
        <v>45770</v>
      </c>
      <c r="D1106" s="29" t="str">
        <f>VLOOKUP(B1106,辅助信息!E:K,7,FALSE)</f>
        <v>JWDDCD2024102400111</v>
      </c>
      <c r="E1106" s="29" t="str">
        <f>VLOOKUP(F1106,辅助信息!A:B,2,FALSE)</f>
        <v>螺纹钢</v>
      </c>
      <c r="F1106" s="29" t="s">
        <v>32</v>
      </c>
      <c r="G1106" s="25">
        <v>3</v>
      </c>
      <c r="H1106" s="25" t="str">
        <f>_xlfn.XLOOKUP(C1106&amp;F1106&amp;I1106&amp;J1106,'[1]2025年已发货'!$F:$F&amp;'[1]2025年已发货'!$C:$C&amp;'[1]2025年已发货'!$G:$G&amp;'[1]2025年已发货'!$H:$H,'[1]2025年已发货'!$E:$E,"未发货")</f>
        <v>未发货</v>
      </c>
      <c r="I1106" s="29" t="str">
        <f>VLOOKUP(B1106,辅助信息!E:I,3,FALSE)</f>
        <v>（五冶达州国道542项目-一工区桥梁一工段）四川省达州市四川省达州市达川区石桥镇武寨村</v>
      </c>
      <c r="J1106" s="29" t="str">
        <f>VLOOKUP(B1106,辅助信息!E:I,4,FALSE)</f>
        <v>杨勇</v>
      </c>
      <c r="K1106" s="29">
        <f>VLOOKUP(J1106,辅助信息!H:I,2,FALSE)</f>
        <v>18398563998</v>
      </c>
      <c r="L1106" s="96" t="str">
        <f>VLOOKUP(B1106,辅助信息!E:J,6,FALSE)</f>
        <v>五冶建设送货单,送货车型13米,装货前联系收货人核实到场规格,没提前告知进场规格现场不给予接收</v>
      </c>
      <c r="M1106" s="78">
        <v>45772</v>
      </c>
      <c r="O1106" s="49">
        <f ca="1" t="shared" si="40"/>
        <v>0</v>
      </c>
      <c r="P1106" s="49">
        <f ca="1" t="shared" si="39"/>
        <v>81</v>
      </c>
      <c r="Q1106" s="18" t="str">
        <f>VLOOKUP(B1106,辅助信息!E:M,9,FALSE)</f>
        <v>ZTWM-CDGS-XS-2024-0181-五冶天府-国道542项目（二批次）</v>
      </c>
      <c r="R1106" s="18" t="str">
        <f>_xlfn._xlws.FILTER(辅助信息!D:D,辅助信息!E:E=B1106)</f>
        <v>五冶达州国道542项目</v>
      </c>
    </row>
    <row r="1107" hidden="1" spans="2:18">
      <c r="B1107" s="29" t="s">
        <v>75</v>
      </c>
      <c r="C1107" s="57">
        <v>45770</v>
      </c>
      <c r="D1107" s="29" t="str">
        <f>VLOOKUP(B1107,辅助信息!E:K,7,FALSE)</f>
        <v>JWDDCD2024102400111</v>
      </c>
      <c r="E1107" s="29" t="str">
        <f>VLOOKUP(F1107,辅助信息!A:B,2,FALSE)</f>
        <v>螺纹钢</v>
      </c>
      <c r="F1107" s="29" t="s">
        <v>30</v>
      </c>
      <c r="G1107" s="25">
        <v>6</v>
      </c>
      <c r="H1107" s="25" t="str">
        <f>_xlfn.XLOOKUP(C1107&amp;F1107&amp;I1107&amp;J1107,'[1]2025年已发货'!$F:$F&amp;'[1]2025年已发货'!$C:$C&amp;'[1]2025年已发货'!$G:$G&amp;'[1]2025年已发货'!$H:$H,'[1]2025年已发货'!$E:$E,"未发货")</f>
        <v>未发货</v>
      </c>
      <c r="I1107" s="29" t="str">
        <f>VLOOKUP(B1107,辅助信息!E:I,3,FALSE)</f>
        <v>（五冶达州国道542项目-一工区桥梁一工段）四川省达州市四川省达州市达川区石桥镇武寨村</v>
      </c>
      <c r="J1107" s="29" t="str">
        <f>VLOOKUP(B1107,辅助信息!E:I,4,FALSE)</f>
        <v>杨勇</v>
      </c>
      <c r="K1107" s="29">
        <f>VLOOKUP(J1107,辅助信息!H:I,2,FALSE)</f>
        <v>18398563998</v>
      </c>
      <c r="L1107" s="96" t="str">
        <f>VLOOKUP(B1107,辅助信息!E:J,6,FALSE)</f>
        <v>五冶建设送货单,送货车型13米,装货前联系收货人核实到场规格,没提前告知进场规格现场不给予接收</v>
      </c>
      <c r="M1107" s="78">
        <v>45772</v>
      </c>
      <c r="O1107" s="49">
        <f ca="1" t="shared" si="40"/>
        <v>0</v>
      </c>
      <c r="P1107" s="49">
        <f ca="1" t="shared" si="39"/>
        <v>81</v>
      </c>
      <c r="Q1107" s="18" t="str">
        <f>VLOOKUP(B1107,辅助信息!E:M,9,FALSE)</f>
        <v>ZTWM-CDGS-XS-2024-0181-五冶天府-国道542项目（二批次）</v>
      </c>
      <c r="R1107" s="18" t="str">
        <f>_xlfn._xlws.FILTER(辅助信息!D:D,辅助信息!E:E=B1107)</f>
        <v>五冶达州国道542项目</v>
      </c>
    </row>
    <row r="1108" hidden="1" spans="2:18">
      <c r="B1108" s="29" t="s">
        <v>127</v>
      </c>
      <c r="C1108" s="57">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6" t="str">
        <f>VLOOKUP(B1108,辅助信息!E:J,6,FALSE)</f>
        <v>送货单：送货单位：南充思临新材料科技有限公司,收货单位：五冶集团川北(南充)建设有限公司,项目名称：南充医学科学产业园,送货车型13米,装货前联系收货人核实到场规格</v>
      </c>
      <c r="M1108" s="78">
        <v>45769</v>
      </c>
      <c r="O1108" s="49">
        <f ca="1" t="shared" si="40"/>
        <v>0</v>
      </c>
      <c r="P1108" s="49">
        <f ca="1" t="shared" si="39"/>
        <v>84</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7">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6" t="str">
        <f>VLOOKUP(B1109,辅助信息!E:J,6,FALSE)</f>
        <v>送货单：送货单位：南充思临新材料科技有限公司,收货单位：五冶集团川北(南充)建设有限公司,项目名称：南充医学科学产业园,送货车型13米,装货前联系收货人核实到场规格</v>
      </c>
      <c r="M1109" s="78">
        <v>45769</v>
      </c>
      <c r="O1109" s="49">
        <f ca="1" t="shared" si="40"/>
        <v>0</v>
      </c>
      <c r="P1109" s="49">
        <f ca="1" t="shared" si="39"/>
        <v>84</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7">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6" t="str">
        <f>VLOOKUP(B1110,辅助信息!E:J,6,FALSE)</f>
        <v>送货单：送货单位：南充思临新材料科技有限公司,收货单位：五冶集团川北(南充)建设有限公司,项目名称：南充医学科学产业园,送货车型13米,装货前联系收货人核实到场规格</v>
      </c>
      <c r="M1110" s="78">
        <v>45769</v>
      </c>
      <c r="O1110" s="49">
        <f ca="1" t="shared" si="40"/>
        <v>0</v>
      </c>
      <c r="P1110" s="49">
        <f ca="1" t="shared" si="39"/>
        <v>84</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7">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6" t="str">
        <f>VLOOKUP(B1111,辅助信息!E:J,6,FALSE)</f>
        <v>送货单：送货单位：南充思临新材料科技有限公司,收货单位：五冶集团川北(南充)建设有限公司,项目名称：南充医学科学产业园,送货车型13米,装货前联系收货人核实到场规格</v>
      </c>
      <c r="M1111" s="78">
        <v>45769</v>
      </c>
      <c r="O1111" s="49">
        <f ca="1" t="shared" si="40"/>
        <v>0</v>
      </c>
      <c r="P1111" s="49">
        <f ca="1" t="shared" si="39"/>
        <v>84</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7">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6" t="str">
        <f>VLOOKUP(B1112,辅助信息!E:J,6,FALSE)</f>
        <v>提前联系到场规格,一天到场车辆不低于2车</v>
      </c>
      <c r="M1112" s="78">
        <v>45769</v>
      </c>
      <c r="O1112" s="49">
        <f ca="1" t="shared" si="40"/>
        <v>0</v>
      </c>
      <c r="P1112" s="49">
        <f ca="1" t="shared" si="39"/>
        <v>84</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7">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6" t="str">
        <f>VLOOKUP(B1113,辅助信息!E:J,6,FALSE)</f>
        <v>提前联系到场规格,一天到场车辆不低于2车</v>
      </c>
      <c r="M1113" s="78">
        <v>45769</v>
      </c>
      <c r="O1113" s="49">
        <f ca="1" t="shared" si="40"/>
        <v>0</v>
      </c>
      <c r="P1113" s="49">
        <f ca="1" t="shared" si="39"/>
        <v>84</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7">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6" t="str">
        <f>VLOOKUP(B1114,辅助信息!E:J,6,FALSE)</f>
        <v>提前联系到场规格,一天到场车辆不低于2车</v>
      </c>
      <c r="M1114" s="78">
        <v>45769</v>
      </c>
      <c r="O1114" s="49">
        <f ca="1" t="shared" si="40"/>
        <v>0</v>
      </c>
      <c r="P1114" s="49">
        <f ca="1" t="shared" si="39"/>
        <v>84</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7">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6" t="str">
        <f>VLOOKUP(B1115,辅助信息!E:J,6,FALSE)</f>
        <v>提前联系到场规格,一天到场车辆不低于2车</v>
      </c>
      <c r="M1115" s="78">
        <v>45769</v>
      </c>
      <c r="O1115" s="49">
        <f ca="1" t="shared" si="40"/>
        <v>0</v>
      </c>
      <c r="P1115" s="49">
        <f ca="1" t="shared" si="39"/>
        <v>84</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49">
        <f t="shared" ref="A1116:A1122" si="41">G1116-H1116</f>
        <v>0</v>
      </c>
      <c r="B1116" s="29" t="s">
        <v>129</v>
      </c>
      <c r="C1116" s="57">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6" t="e">
        <f>VLOOKUP(B1116,辅助信息!E:J,6,FALSE)</f>
        <v>#N/A</v>
      </c>
      <c r="M1116" s="78">
        <v>45769</v>
      </c>
      <c r="O1116" s="49">
        <f ca="1" t="shared" si="40"/>
        <v>0</v>
      </c>
      <c r="P1116" s="49">
        <f ca="1" t="shared" si="39"/>
        <v>84</v>
      </c>
      <c r="Q1116" s="18" t="e">
        <f>VLOOKUP(B1116,辅助信息!E:M,9,FALSE)</f>
        <v>#N/A</v>
      </c>
      <c r="R1116" s="18" vm="1" t="e">
        <f>_xlfn._xlws.FILTER(辅助信息!D:D,辅助信息!E:E=B1116)</f>
        <v>#VALUE!</v>
      </c>
    </row>
    <row r="1117" hidden="1" spans="1:18">
      <c r="A1117" s="49">
        <f t="shared" si="41"/>
        <v>0</v>
      </c>
      <c r="B1117" s="29" t="s">
        <v>129</v>
      </c>
      <c r="C1117" s="57">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6" t="e">
        <f>VLOOKUP(B1117,辅助信息!E:J,6,FALSE)</f>
        <v>#N/A</v>
      </c>
      <c r="M1117" s="78">
        <v>45769</v>
      </c>
      <c r="O1117" s="49">
        <f ca="1" t="shared" si="40"/>
        <v>0</v>
      </c>
      <c r="P1117" s="49">
        <f ca="1" t="shared" si="39"/>
        <v>84</v>
      </c>
      <c r="Q1117" s="18" t="e">
        <f>VLOOKUP(B1117,辅助信息!E:M,9,FALSE)</f>
        <v>#N/A</v>
      </c>
      <c r="R1117" s="18" vm="1" t="e">
        <f>_xlfn._xlws.FILTER(辅助信息!D:D,辅助信息!E:E=B1117)</f>
        <v>#VALUE!</v>
      </c>
    </row>
    <row r="1118" hidden="1" spans="1:18">
      <c r="A1118" s="49">
        <f t="shared" si="41"/>
        <v>0</v>
      </c>
      <c r="B1118" s="29" t="s">
        <v>129</v>
      </c>
      <c r="C1118" s="57">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6" t="e">
        <f>VLOOKUP(B1118,辅助信息!E:J,6,FALSE)</f>
        <v>#N/A</v>
      </c>
      <c r="M1118" s="78">
        <v>45769</v>
      </c>
      <c r="O1118" s="49">
        <f ca="1" t="shared" si="40"/>
        <v>0</v>
      </c>
      <c r="P1118" s="49">
        <f ca="1" t="shared" si="39"/>
        <v>84</v>
      </c>
      <c r="Q1118" s="18" t="e">
        <f>VLOOKUP(B1118,辅助信息!E:M,9,FALSE)</f>
        <v>#N/A</v>
      </c>
      <c r="R1118" s="18" vm="1" t="e">
        <f>_xlfn._xlws.FILTER(辅助信息!D:D,辅助信息!E:E=B1118)</f>
        <v>#VALUE!</v>
      </c>
    </row>
    <row r="1119" hidden="1" spans="1:18">
      <c r="A1119" s="49">
        <f t="shared" si="41"/>
        <v>0</v>
      </c>
      <c r="B1119" s="29" t="s">
        <v>131</v>
      </c>
      <c r="C1119" s="57">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6" t="str">
        <f>VLOOKUP(B1119,辅助信息!E:J,6,FALSE)</f>
        <v>装货前联系收货人核实到场规格，货物最下面用方木垫下方便卸货</v>
      </c>
      <c r="M1119" s="78">
        <v>45769</v>
      </c>
      <c r="O1119" s="49">
        <f ca="1" t="shared" si="40"/>
        <v>0</v>
      </c>
      <c r="P1119" s="49">
        <f ca="1" t="shared" si="39"/>
        <v>84</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49">
        <f t="shared" si="41"/>
        <v>0</v>
      </c>
      <c r="B1120" s="29" t="s">
        <v>132</v>
      </c>
      <c r="C1120" s="57">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6" t="str">
        <f>VLOOKUP(B1120,辅助信息!E:J,6,FALSE)</f>
        <v>装货前联系收货人核实到场规格，货物最下面用方木垫下方便卸货</v>
      </c>
      <c r="M1120" s="78">
        <v>45769</v>
      </c>
      <c r="O1120" s="49">
        <f ca="1" t="shared" si="40"/>
        <v>0</v>
      </c>
      <c r="P1120" s="49">
        <f ca="1" t="shared" si="39"/>
        <v>84</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49">
        <f t="shared" si="41"/>
        <v>0</v>
      </c>
      <c r="B1121" s="29" t="s">
        <v>132</v>
      </c>
      <c r="C1121" s="57">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6" t="str">
        <f>VLOOKUP(B1121,辅助信息!E:J,6,FALSE)</f>
        <v>装货前联系收货人核实到场规格，货物最下面用方木垫下方便卸货</v>
      </c>
      <c r="M1121" s="78">
        <v>45769</v>
      </c>
      <c r="O1121" s="49">
        <f ca="1" t="shared" si="40"/>
        <v>0</v>
      </c>
      <c r="P1121" s="49">
        <f ca="1" t="shared" si="39"/>
        <v>84</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49">
        <f t="shared" si="41"/>
        <v>0</v>
      </c>
      <c r="B1122" s="29" t="s">
        <v>132</v>
      </c>
      <c r="C1122" s="57">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6" t="str">
        <f>VLOOKUP(B1122,辅助信息!E:J,6,FALSE)</f>
        <v>装货前联系收货人核实到场规格，货物最下面用方木垫下方便卸货</v>
      </c>
      <c r="M1122" s="78">
        <v>45769</v>
      </c>
      <c r="O1122" s="49">
        <f ca="1" t="shared" si="40"/>
        <v>0</v>
      </c>
      <c r="P1122" s="49">
        <f ca="1" t="shared" si="39"/>
        <v>84</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7">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6" t="str">
        <f>VLOOKUP(B1123,辅助信息!E:J,6,FALSE)</f>
        <v>提前联系到场规格及数量</v>
      </c>
      <c r="M1123" s="78">
        <v>45769</v>
      </c>
      <c r="O1123" s="49">
        <f ca="1" t="shared" si="40"/>
        <v>0</v>
      </c>
      <c r="P1123" s="49">
        <f ca="1" t="shared" si="39"/>
        <v>84</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7">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6" t="str">
        <f>VLOOKUP(B1124,辅助信息!E:J,6,FALSE)</f>
        <v>提前联系到场规格及数量</v>
      </c>
      <c r="M1124" s="78">
        <v>45769</v>
      </c>
      <c r="O1124" s="49">
        <f ca="1" t="shared" si="40"/>
        <v>0</v>
      </c>
      <c r="P1124" s="49">
        <f ca="1" t="shared" si="39"/>
        <v>84</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7">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6" t="str">
        <f>VLOOKUP(B1125,辅助信息!E:J,6,FALSE)</f>
        <v>提前联系到场规格及数量</v>
      </c>
      <c r="M1125" s="78">
        <v>45769</v>
      </c>
      <c r="O1125" s="49">
        <f ca="1" t="shared" si="40"/>
        <v>0</v>
      </c>
      <c r="P1125" s="49">
        <f ca="1" t="shared" si="39"/>
        <v>84</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7">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6" t="str">
        <f>VLOOKUP(B1126,辅助信息!E:J,6,FALSE)</f>
        <v>提前联系到场规格及数量</v>
      </c>
      <c r="M1126" s="78">
        <v>45769</v>
      </c>
      <c r="O1126" s="49">
        <f ca="1" t="shared" si="40"/>
        <v>0</v>
      </c>
      <c r="P1126" s="49">
        <f ca="1" t="shared" si="39"/>
        <v>84</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7">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6" t="str">
        <f>VLOOKUP(B1127,辅助信息!E:J,6,FALSE)</f>
        <v>提前联系到场规格及数量</v>
      </c>
      <c r="M1127" s="78">
        <v>45769</v>
      </c>
      <c r="O1127" s="49">
        <f ca="1" t="shared" si="40"/>
        <v>0</v>
      </c>
      <c r="P1127" s="49">
        <f ca="1" t="shared" si="39"/>
        <v>84</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5" t="s">
        <v>134</v>
      </c>
      <c r="B1128" s="29" t="s">
        <v>69</v>
      </c>
      <c r="C1128" s="57">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6" t="str">
        <f>VLOOKUP(B1128,辅助信息!E:J,6,FALSE)</f>
        <v>控制炉批号！多了现场不收！,优先安排达钢,提前联系到场规格及数量</v>
      </c>
      <c r="M1128" s="78">
        <v>45763</v>
      </c>
      <c r="O1128" s="49">
        <f ca="1" t="shared" si="40"/>
        <v>0</v>
      </c>
      <c r="P1128" s="49">
        <f ca="1" t="shared" si="39"/>
        <v>90</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7">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6" t="str">
        <f>VLOOKUP(B1129,辅助信息!E:J,6,FALSE)</f>
        <v>控制炉批号！多了现场不收！,优先安排达钢,提前联系到场规格及数量</v>
      </c>
      <c r="M1129" s="78">
        <v>45763</v>
      </c>
      <c r="O1129" s="49">
        <f ca="1" t="shared" si="40"/>
        <v>0</v>
      </c>
      <c r="P1129" s="49">
        <f ca="1" t="shared" si="39"/>
        <v>90</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7">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6" t="str">
        <f>VLOOKUP(B1130,辅助信息!E:J,6,FALSE)</f>
        <v>控制炉批号！多了现场不收！,优先安排达钢,提前联系到场规格及数量</v>
      </c>
      <c r="M1130" s="78">
        <v>45763</v>
      </c>
      <c r="O1130" s="49">
        <f ca="1" t="shared" si="40"/>
        <v>0</v>
      </c>
      <c r="P1130" s="49">
        <f ca="1" t="shared" si="39"/>
        <v>90</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7">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6" t="str">
        <f>VLOOKUP(B1131,辅助信息!E:J,6,FALSE)</f>
        <v>控制炉批号！多了现场不收！,优先安排达钢,提前联系到场规格及数量</v>
      </c>
      <c r="M1131" s="78">
        <v>45763</v>
      </c>
      <c r="O1131" s="49">
        <f ca="1" t="shared" si="40"/>
        <v>0</v>
      </c>
      <c r="P1131" s="49">
        <f ca="1" t="shared" si="39"/>
        <v>90</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7">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6" t="str">
        <f>VLOOKUP(B1132,辅助信息!E:J,6,FALSE)</f>
        <v>控制炉批号！多了现场不收！,优先安排达钢,提前联系到场规格及数量</v>
      </c>
      <c r="M1132" s="78">
        <v>45772</v>
      </c>
      <c r="O1132" s="49">
        <f ca="1" t="shared" si="40"/>
        <v>0</v>
      </c>
      <c r="P1132" s="49">
        <f ca="1" t="shared" si="39"/>
        <v>81</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7">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6" t="str">
        <f>VLOOKUP(B1133,辅助信息!E:J,6,FALSE)</f>
        <v>控制炉批号！多了现场不收！,优先安排达钢,提前联系到场规格及数量</v>
      </c>
      <c r="M1133" s="78">
        <v>45772</v>
      </c>
      <c r="O1133" s="49">
        <f ca="1" t="shared" si="40"/>
        <v>0</v>
      </c>
      <c r="P1133" s="49">
        <f ca="1" t="shared" si="39"/>
        <v>81</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7">
        <v>45770</v>
      </c>
      <c r="D1134" s="29" t="str">
        <f>VLOOKUP(B1134,辅助信息!E:K,7,FALSE)</f>
        <v>JWDDCD2024102400111</v>
      </c>
      <c r="E1134" s="29" t="str">
        <f>VLOOKUP(F1134,辅助信息!A:B,2,FALSE)</f>
        <v>盘螺</v>
      </c>
      <c r="F1134" s="29" t="s">
        <v>26</v>
      </c>
      <c r="G1134" s="25">
        <v>4</v>
      </c>
      <c r="H1134" s="25" t="str">
        <f>_xlfn.XLOOKUP(C1134&amp;F1134&amp;I1134&amp;J1134,'[1]2025年已发货'!$F:$F&amp;'[1]2025年已发货'!$C:$C&amp;'[1]2025年已发货'!$G:$G&amp;'[1]2025年已发货'!$H:$H,'[1]2025年已发货'!$E:$E,"未发货")</f>
        <v>未发货</v>
      </c>
      <c r="I1134" s="29" t="str">
        <f>VLOOKUP(B1134,辅助信息!E:I,3,FALSE)</f>
        <v>（五冶达州国道542项目-一工区桥梁二工段）四川省达州市达川区达川区石梯镇石成村</v>
      </c>
      <c r="J1134" s="29" t="str">
        <f>VLOOKUP(B1134,辅助信息!E:I,4,FALSE)</f>
        <v>夏树彬</v>
      </c>
      <c r="K1134" s="29">
        <f>VLOOKUP(J1134,辅助信息!H:I,2,FALSE)</f>
        <v>13518183653</v>
      </c>
      <c r="L1134" s="96" t="str">
        <f>VLOOKUP(B1134,辅助信息!E:J,6,FALSE)</f>
        <v>五冶建设送货单,送货车型9.6米,装货前联系收货人核实到场规格,没提前告知进场规格现场不给予接收</v>
      </c>
      <c r="M1134" s="78">
        <v>45772</v>
      </c>
      <c r="O1134" s="49">
        <f ca="1" t="shared" si="40"/>
        <v>0</v>
      </c>
      <c r="P1134" s="49">
        <f ca="1" t="shared" si="39"/>
        <v>81</v>
      </c>
      <c r="Q1134" s="18" t="str">
        <f>VLOOKUP(B1134,辅助信息!E:M,9,FALSE)</f>
        <v>ZTWM-CDGS-XS-2024-0181-五冶天府-国道542项目（二批次）</v>
      </c>
      <c r="R1134" s="18" t="str">
        <f>_xlfn._xlws.FILTER(辅助信息!D:D,辅助信息!E:E=B1134)</f>
        <v>五冶达州国道542项目</v>
      </c>
    </row>
    <row r="1135" hidden="1" spans="2:18">
      <c r="B1135" s="29" t="s">
        <v>87</v>
      </c>
      <c r="C1135" s="57">
        <v>45770</v>
      </c>
      <c r="D1135" s="29" t="str">
        <f>VLOOKUP(B1135,辅助信息!E:K,7,FALSE)</f>
        <v>JWDDCD2024102400111</v>
      </c>
      <c r="E1135" s="29" t="str">
        <f>VLOOKUP(F1135,辅助信息!A:B,2,FALSE)</f>
        <v>螺纹钢</v>
      </c>
      <c r="F1135" s="29" t="s">
        <v>27</v>
      </c>
      <c r="G1135" s="25">
        <v>12</v>
      </c>
      <c r="H1135" s="25" t="str">
        <f>_xlfn.XLOOKUP(C1135&amp;F1135&amp;I1135&amp;J1135,'[1]2025年已发货'!$F:$F&amp;'[1]2025年已发货'!$C:$C&amp;'[1]2025年已发货'!$G:$G&amp;'[1]2025年已发货'!$H:$H,'[1]2025年已发货'!$E:$E,"未发货")</f>
        <v>未发货</v>
      </c>
      <c r="I1135" s="29" t="str">
        <f>VLOOKUP(B1135,辅助信息!E:I,3,FALSE)</f>
        <v>（五冶达州国道542项目-一工区桥梁二工段）四川省达州市达川区达川区石梯镇石成村</v>
      </c>
      <c r="J1135" s="29" t="str">
        <f>VLOOKUP(B1135,辅助信息!E:I,4,FALSE)</f>
        <v>夏树彬</v>
      </c>
      <c r="K1135" s="29">
        <f>VLOOKUP(J1135,辅助信息!H:I,2,FALSE)</f>
        <v>13518183653</v>
      </c>
      <c r="L1135" s="96" t="str">
        <f>VLOOKUP(B1135,辅助信息!E:J,6,FALSE)</f>
        <v>五冶建设送货单,送货车型9.6米,装货前联系收货人核实到场规格,没提前告知进场规格现场不给予接收</v>
      </c>
      <c r="M1135" s="78">
        <v>45772</v>
      </c>
      <c r="O1135" s="49">
        <f ca="1" t="shared" si="40"/>
        <v>0</v>
      </c>
      <c r="P1135" s="49">
        <f ca="1" t="shared" si="39"/>
        <v>81</v>
      </c>
      <c r="Q1135" s="18" t="str">
        <f>VLOOKUP(B1135,辅助信息!E:M,9,FALSE)</f>
        <v>ZTWM-CDGS-XS-2024-0181-五冶天府-国道542项目（二批次）</v>
      </c>
      <c r="R1135" s="18" t="str">
        <f>_xlfn._xlws.FILTER(辅助信息!D:D,辅助信息!E:E=B1135)</f>
        <v>五冶达州国道542项目</v>
      </c>
    </row>
    <row r="1136" hidden="1" spans="2:18">
      <c r="B1136" s="29" t="s">
        <v>87</v>
      </c>
      <c r="C1136" s="57">
        <v>45770</v>
      </c>
      <c r="D1136" s="29" t="str">
        <f>VLOOKUP(B1136,辅助信息!E:K,7,FALSE)</f>
        <v>JWDDCD2024102400111</v>
      </c>
      <c r="E1136" s="29" t="str">
        <f>VLOOKUP(F1136,辅助信息!A:B,2,FALSE)</f>
        <v>螺纹钢</v>
      </c>
      <c r="F1136" s="29" t="s">
        <v>19</v>
      </c>
      <c r="G1136" s="25">
        <v>10</v>
      </c>
      <c r="H1136" s="25" t="str">
        <f>_xlfn.XLOOKUP(C1136&amp;F1136&amp;I1136&amp;J1136,'[1]2025年已发货'!$F:$F&amp;'[1]2025年已发货'!$C:$C&amp;'[1]2025年已发货'!$G:$G&amp;'[1]2025年已发货'!$H:$H,'[1]2025年已发货'!$E:$E,"未发货")</f>
        <v>未发货</v>
      </c>
      <c r="I1136" s="29" t="str">
        <f>VLOOKUP(B1136,辅助信息!E:I,3,FALSE)</f>
        <v>（五冶达州国道542项目-一工区桥梁二工段）四川省达州市达川区达川区石梯镇石成村</v>
      </c>
      <c r="J1136" s="29" t="str">
        <f>VLOOKUP(B1136,辅助信息!E:I,4,FALSE)</f>
        <v>夏树彬</v>
      </c>
      <c r="K1136" s="29">
        <f>VLOOKUP(J1136,辅助信息!H:I,2,FALSE)</f>
        <v>13518183653</v>
      </c>
      <c r="L1136" s="96" t="str">
        <f>VLOOKUP(B1136,辅助信息!E:J,6,FALSE)</f>
        <v>五冶建设送货单,送货车型9.6米,装货前联系收货人核实到场规格,没提前告知进场规格现场不给予接收</v>
      </c>
      <c r="M1136" s="78">
        <v>45772</v>
      </c>
      <c r="O1136" s="49">
        <f ca="1" t="shared" si="40"/>
        <v>0</v>
      </c>
      <c r="P1136" s="49">
        <f ca="1" t="shared" si="39"/>
        <v>81</v>
      </c>
      <c r="Q1136" s="18" t="str">
        <f>VLOOKUP(B1136,辅助信息!E:M,9,FALSE)</f>
        <v>ZTWM-CDGS-XS-2024-0181-五冶天府-国道542项目（二批次）</v>
      </c>
      <c r="R1136" s="18" t="str">
        <f>_xlfn._xlws.FILTER(辅助信息!D:D,辅助信息!E:E=B1136)</f>
        <v>五冶达州国道542项目</v>
      </c>
    </row>
    <row r="1137" hidden="1" spans="2:18">
      <c r="B1137" s="29" t="s">
        <v>87</v>
      </c>
      <c r="C1137" s="57">
        <v>45770</v>
      </c>
      <c r="D1137" s="29" t="str">
        <f>VLOOKUP(B1137,辅助信息!E:K,7,FALSE)</f>
        <v>JWDDCD2024102400111</v>
      </c>
      <c r="E1137" s="29" t="str">
        <f>VLOOKUP(F1137,辅助信息!A:B,2,FALSE)</f>
        <v>螺纹钢</v>
      </c>
      <c r="F1137" s="29" t="s">
        <v>18</v>
      </c>
      <c r="G1137" s="25">
        <v>25</v>
      </c>
      <c r="H1137" s="25" t="str">
        <f>_xlfn.XLOOKUP(C1137&amp;F1137&amp;I1137&amp;J1137,'[1]2025年已发货'!$F:$F&amp;'[1]2025年已发货'!$C:$C&amp;'[1]2025年已发货'!$G:$G&amp;'[1]2025年已发货'!$H:$H,'[1]2025年已发货'!$E:$E,"未发货")</f>
        <v>未发货</v>
      </c>
      <c r="I1137" s="29" t="str">
        <f>VLOOKUP(B1137,辅助信息!E:I,3,FALSE)</f>
        <v>（五冶达州国道542项目-一工区桥梁二工段）四川省达州市达川区达川区石梯镇石成村</v>
      </c>
      <c r="J1137" s="29" t="str">
        <f>VLOOKUP(B1137,辅助信息!E:I,4,FALSE)</f>
        <v>夏树彬</v>
      </c>
      <c r="K1137" s="29">
        <f>VLOOKUP(J1137,辅助信息!H:I,2,FALSE)</f>
        <v>13518183653</v>
      </c>
      <c r="L1137" s="96" t="str">
        <f>VLOOKUP(B1137,辅助信息!E:J,6,FALSE)</f>
        <v>五冶建设送货单,送货车型9.6米,装货前联系收货人核实到场规格,没提前告知进场规格现场不给予接收</v>
      </c>
      <c r="M1137" s="78">
        <v>45772</v>
      </c>
      <c r="O1137" s="49">
        <f ca="1" t="shared" si="40"/>
        <v>0</v>
      </c>
      <c r="P1137" s="49">
        <f ca="1" t="shared" si="39"/>
        <v>81</v>
      </c>
      <c r="Q1137" s="18" t="str">
        <f>VLOOKUP(B1137,辅助信息!E:M,9,FALSE)</f>
        <v>ZTWM-CDGS-XS-2024-0181-五冶天府-国道542项目（二批次）</v>
      </c>
      <c r="R1137" s="18" t="str">
        <f>_xlfn._xlws.FILTER(辅助信息!D:D,辅助信息!E:E=B1137)</f>
        <v>五冶达州国道542项目</v>
      </c>
    </row>
    <row r="1138" hidden="1" spans="1:18">
      <c r="A1138" s="49"/>
      <c r="B1138" s="29" t="s">
        <v>81</v>
      </c>
      <c r="C1138" s="57">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78">
        <v>45769</v>
      </c>
      <c r="O1138" s="49">
        <f ca="1" t="shared" si="40"/>
        <v>0</v>
      </c>
      <c r="P1138" s="49">
        <f ca="1" t="shared" si="39"/>
        <v>84</v>
      </c>
      <c r="Q1138" s="18" t="str">
        <f>VLOOKUP(B1138,辅助信息!E:M,9,FALSE)</f>
        <v>ZTWM-CDGS-XS-2024-0030-华西集采-简州大道</v>
      </c>
      <c r="R1138" s="18" t="str">
        <f>_xlfn._xlws.FILTER(辅助信息!D:D,辅助信息!E:E=B1138)</f>
        <v>华西简阳西城嘉苑</v>
      </c>
    </row>
    <row r="1139" hidden="1" spans="1:18">
      <c r="A1139" s="49"/>
      <c r="B1139" s="29" t="s">
        <v>81</v>
      </c>
      <c r="C1139" s="57">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78">
        <v>45769</v>
      </c>
      <c r="O1139" s="49">
        <f ca="1" t="shared" si="40"/>
        <v>0</v>
      </c>
      <c r="P1139" s="49">
        <f ca="1" t="shared" si="39"/>
        <v>84</v>
      </c>
      <c r="Q1139" s="18" t="str">
        <f>VLOOKUP(B1139,辅助信息!E:M,9,FALSE)</f>
        <v>ZTWM-CDGS-XS-2024-0030-华西集采-简州大道</v>
      </c>
      <c r="R1139" s="18" t="str">
        <f>_xlfn._xlws.FILTER(辅助信息!D:D,辅助信息!E:E=B1139)</f>
        <v>华西简阳西城嘉苑</v>
      </c>
    </row>
    <row r="1140" hidden="1" spans="1:18">
      <c r="A1140" s="49"/>
      <c r="B1140" s="29" t="s">
        <v>64</v>
      </c>
      <c r="C1140" s="57">
        <v>45774</v>
      </c>
      <c r="D1140" s="29" t="str">
        <f>VLOOKUP(B1140,辅助信息!E:K,7,FALSE)</f>
        <v>JWDDCD2024102400111</v>
      </c>
      <c r="E1140" s="29" t="str">
        <f>VLOOKUP(F1140,辅助信息!A:B,2,FALSE)</f>
        <v>螺纹钢</v>
      </c>
      <c r="F1140" s="29" t="s">
        <v>65</v>
      </c>
      <c r="G1140" s="25">
        <v>27</v>
      </c>
      <c r="H1140" s="25">
        <f>_xlfn.XLOOKUP(C1140&amp;F1140&amp;I1140&amp;J1140,'[1]2025年已发货'!$F:$F&amp;'[1]2025年已发货'!$C:$C&amp;'[1]2025年已发货'!$G:$G&amp;'[1]2025年已发货'!$H:$H,'[1]2025年已发货'!$E:$E,"未发货")</f>
        <v>27</v>
      </c>
      <c r="I1140" s="29" t="str">
        <f>VLOOKUP(B1140,辅助信息!E:I,3,FALSE)</f>
        <v>（五冶达州国道542项目-三工区桥梁3工段）四川省达州市达川区赵固镇水文村原村委会下300米</v>
      </c>
      <c r="J1140" s="29" t="str">
        <f>VLOOKUP(B1140,辅助信息!E:I,4,FALSE)</f>
        <v>李代茂</v>
      </c>
      <c r="K1140" s="29">
        <f>VLOOKUP(J1140,辅助信息!H:I,2,FALSE)</f>
        <v>18302833536</v>
      </c>
      <c r="L1140" s="28" t="str">
        <f>VLOOKUP(B1140,辅助信息!E:J,6,FALSE)</f>
        <v>五冶建设送货单,送货车型9.6米,装货前联系收货人核实到场规格,没提前告知进场规格现场不给予接收</v>
      </c>
      <c r="M1140" s="78">
        <v>45768</v>
      </c>
      <c r="O1140" s="49">
        <f ca="1" t="shared" si="40"/>
        <v>0</v>
      </c>
      <c r="P1140" s="49">
        <f ca="1" t="shared" ref="P1140:P1159" si="42">IF(M1140="","",IF(N1140&lt;&gt;"",MAX(N1140-M1140,0),IF(TODAY()&gt;M1140,TODAY()-M1140,0)))</f>
        <v>85</v>
      </c>
      <c r="Q1140" s="18" t="str">
        <f>VLOOKUP(B1140,辅助信息!E:M,9,FALSE)</f>
        <v>ZTWM-CDGS-XS-2024-0181-五冶天府-国道542项目（二批次）</v>
      </c>
      <c r="R1140" s="18" t="str">
        <f>_xlfn._xlws.FILTER(辅助信息!D:D,辅助信息!E:E=B1140)</f>
        <v>五冶达州国道542项目</v>
      </c>
    </row>
    <row r="1141" hidden="1" spans="1:18">
      <c r="A1141" s="49"/>
      <c r="B1141" s="29" t="s">
        <v>75</v>
      </c>
      <c r="C1141" s="57">
        <v>45774</v>
      </c>
      <c r="D1141" s="29" t="str">
        <f>VLOOKUP(B1141,辅助信息!E:K,7,FALSE)</f>
        <v>JWDDCD2024102400111</v>
      </c>
      <c r="E1141" s="29" t="str">
        <f>VLOOKUP(F1141,辅助信息!A:B,2,FALSE)</f>
        <v>高线</v>
      </c>
      <c r="F1141" s="29" t="s">
        <v>53</v>
      </c>
      <c r="G1141" s="25">
        <v>8</v>
      </c>
      <c r="H1141" s="25">
        <f>_xlfn.XLOOKUP(C1141&amp;F1141&amp;I1141&amp;J1141,'[1]2025年已发货'!$F:$F&amp;'[1]2025年已发货'!$C:$C&amp;'[1]2025年已发货'!$G:$G&amp;'[1]2025年已发货'!$H:$H,'[1]2025年已发货'!$E:$E,"未发货")</f>
        <v>8</v>
      </c>
      <c r="I1141" s="29" t="str">
        <f>VLOOKUP(B1141,辅助信息!E:I,3,FALSE)</f>
        <v>（五冶达州国道542项目-一工区桥梁一工段）四川省达州市四川省达州市达川区石桥镇武寨村</v>
      </c>
      <c r="J1141" s="29" t="str">
        <f>VLOOKUP(B1141,辅助信息!E:I,4,FALSE)</f>
        <v>杨勇</v>
      </c>
      <c r="K1141" s="29">
        <f>VLOOKUP(J1141,辅助信息!H:I,2,FALSE)</f>
        <v>18398563998</v>
      </c>
      <c r="L1141" s="28" t="str">
        <f>VLOOKUP(B1141,辅助信息!E:J,6,FALSE)</f>
        <v>五冶建设送货单,送货车型13米,装货前联系收货人核实到场规格,没提前告知进场规格现场不给予接收</v>
      </c>
      <c r="M1141" s="78">
        <v>45772</v>
      </c>
      <c r="O1141" s="49">
        <f ca="1" t="shared" si="40"/>
        <v>0</v>
      </c>
      <c r="P1141" s="49">
        <f ca="1" t="shared" si="42"/>
        <v>81</v>
      </c>
      <c r="Q1141" s="18" t="str">
        <f>VLOOKUP(B1141,辅助信息!E:M,9,FALSE)</f>
        <v>ZTWM-CDGS-XS-2024-0181-五冶天府-国道542项目（二批次）</v>
      </c>
      <c r="R1141" s="18" t="str">
        <f>_xlfn._xlws.FILTER(辅助信息!D:D,辅助信息!E:E=B1141)</f>
        <v>五冶达州国道542项目</v>
      </c>
    </row>
    <row r="1142" hidden="1" spans="1:18">
      <c r="A1142" s="49"/>
      <c r="B1142" s="29" t="s">
        <v>75</v>
      </c>
      <c r="C1142" s="57">
        <v>45774</v>
      </c>
      <c r="D1142" s="29" t="str">
        <f>VLOOKUP(B1142,辅助信息!E:K,7,FALSE)</f>
        <v>JWDDCD2024102400111</v>
      </c>
      <c r="E1142" s="29" t="str">
        <f>VLOOKUP(F1142,辅助信息!A:B,2,FALSE)</f>
        <v>螺纹钢</v>
      </c>
      <c r="F1142" s="29" t="s">
        <v>27</v>
      </c>
      <c r="G1142" s="25">
        <v>9</v>
      </c>
      <c r="H1142" s="25">
        <f>_xlfn.XLOOKUP(C1142&amp;F1142&amp;I1142&amp;J1142,'[1]2025年已发货'!$F:$F&amp;'[1]2025年已发货'!$C:$C&amp;'[1]2025年已发货'!$G:$G&amp;'[1]2025年已发货'!$H:$H,'[1]2025年已发货'!$E:$E,"未发货")</f>
        <v>9</v>
      </c>
      <c r="I1142" s="29" t="str">
        <f>VLOOKUP(B1142,辅助信息!E:I,3,FALSE)</f>
        <v>（五冶达州国道542项目-一工区桥梁一工段）四川省达州市四川省达州市达川区石桥镇武寨村</v>
      </c>
      <c r="J1142" s="29" t="str">
        <f>VLOOKUP(B1142,辅助信息!E:I,4,FALSE)</f>
        <v>杨勇</v>
      </c>
      <c r="K1142" s="29">
        <f>VLOOKUP(J1142,辅助信息!H:I,2,FALSE)</f>
        <v>18398563998</v>
      </c>
      <c r="L1142" s="28" t="str">
        <f>VLOOKUP(B1142,辅助信息!E:J,6,FALSE)</f>
        <v>五冶建设送货单,送货车型13米,装货前联系收货人核实到场规格,没提前告知进场规格现场不给予接收</v>
      </c>
      <c r="M1142" s="78">
        <v>45772</v>
      </c>
      <c r="O1142" s="49">
        <f ca="1" t="shared" si="40"/>
        <v>0</v>
      </c>
      <c r="P1142" s="49">
        <f ca="1" t="shared" si="42"/>
        <v>81</v>
      </c>
      <c r="Q1142" s="18" t="str">
        <f>VLOOKUP(B1142,辅助信息!E:M,9,FALSE)</f>
        <v>ZTWM-CDGS-XS-2024-0181-五冶天府-国道542项目（二批次）</v>
      </c>
      <c r="R1142" s="18" t="str">
        <f>_xlfn._xlws.FILTER(辅助信息!D:D,辅助信息!E:E=B1142)</f>
        <v>五冶达州国道542项目</v>
      </c>
    </row>
    <row r="1143" hidden="1" spans="1:18">
      <c r="A1143" s="49"/>
      <c r="B1143" s="29" t="s">
        <v>75</v>
      </c>
      <c r="C1143" s="57">
        <v>45774</v>
      </c>
      <c r="D1143" s="29" t="str">
        <f>VLOOKUP(B1143,辅助信息!E:K,7,FALSE)</f>
        <v>JWDDCD2024102400111</v>
      </c>
      <c r="E1143" s="29" t="str">
        <f>VLOOKUP(F1143,辅助信息!A:B,2,FALSE)</f>
        <v>螺纹钢</v>
      </c>
      <c r="F1143" s="29" t="s">
        <v>19</v>
      </c>
      <c r="G1143" s="25">
        <v>10</v>
      </c>
      <c r="H1143" s="25">
        <f>_xlfn.XLOOKUP(C1143&amp;F1143&amp;I1143&amp;J1143,'[1]2025年已发货'!$F:$F&amp;'[1]2025年已发货'!$C:$C&amp;'[1]2025年已发货'!$G:$G&amp;'[1]2025年已发货'!$H:$H,'[1]2025年已发货'!$E:$E,"未发货")</f>
        <v>10</v>
      </c>
      <c r="I1143" s="29" t="str">
        <f>VLOOKUP(B1143,辅助信息!E:I,3,FALSE)</f>
        <v>（五冶达州国道542项目-一工区桥梁一工段）四川省达州市四川省达州市达川区石桥镇武寨村</v>
      </c>
      <c r="J1143" s="29" t="str">
        <f>VLOOKUP(B1143,辅助信息!E:I,4,FALSE)</f>
        <v>杨勇</v>
      </c>
      <c r="K1143" s="29">
        <f>VLOOKUP(J1143,辅助信息!H:I,2,FALSE)</f>
        <v>18398563998</v>
      </c>
      <c r="L1143" s="28" t="str">
        <f>VLOOKUP(B1143,辅助信息!E:J,6,FALSE)</f>
        <v>五冶建设送货单,送货车型13米,装货前联系收货人核实到场规格,没提前告知进场规格现场不给予接收</v>
      </c>
      <c r="M1143" s="78">
        <v>45772</v>
      </c>
      <c r="O1143" s="49">
        <f ca="1" t="shared" si="40"/>
        <v>0</v>
      </c>
      <c r="P1143" s="49">
        <f ca="1" t="shared" si="42"/>
        <v>81</v>
      </c>
      <c r="Q1143" s="18" t="str">
        <f>VLOOKUP(B1143,辅助信息!E:M,9,FALSE)</f>
        <v>ZTWM-CDGS-XS-2024-0181-五冶天府-国道542项目（二批次）</v>
      </c>
      <c r="R1143" s="18" t="str">
        <f>_xlfn._xlws.FILTER(辅助信息!D:D,辅助信息!E:E=B1143)</f>
        <v>五冶达州国道542项目</v>
      </c>
    </row>
    <row r="1144" hidden="1" spans="1:18">
      <c r="A1144" s="49"/>
      <c r="B1144" s="29" t="s">
        <v>75</v>
      </c>
      <c r="C1144" s="57">
        <v>45774</v>
      </c>
      <c r="D1144" s="29" t="str">
        <f>VLOOKUP(B1144,辅助信息!E:K,7,FALSE)</f>
        <v>JWDDCD2024102400111</v>
      </c>
      <c r="E1144" s="29" t="str">
        <f>VLOOKUP(F1144,辅助信息!A:B,2,FALSE)</f>
        <v>螺纹钢</v>
      </c>
      <c r="F1144" s="29" t="s">
        <v>32</v>
      </c>
      <c r="G1144" s="25">
        <v>3</v>
      </c>
      <c r="H1144" s="25">
        <f>_xlfn.XLOOKUP(C1144&amp;F1144&amp;I1144&amp;J1144,'[1]2025年已发货'!$F:$F&amp;'[1]2025年已发货'!$C:$C&amp;'[1]2025年已发货'!$G:$G&amp;'[1]2025年已发货'!$H:$H,'[1]2025年已发货'!$E:$E,"未发货")</f>
        <v>3</v>
      </c>
      <c r="I1144" s="29" t="str">
        <f>VLOOKUP(B1144,辅助信息!E:I,3,FALSE)</f>
        <v>（五冶达州国道542项目-一工区桥梁一工段）四川省达州市四川省达州市达川区石桥镇武寨村</v>
      </c>
      <c r="J1144" s="29" t="str">
        <f>VLOOKUP(B1144,辅助信息!E:I,4,FALSE)</f>
        <v>杨勇</v>
      </c>
      <c r="K1144" s="29">
        <f>VLOOKUP(J1144,辅助信息!H:I,2,FALSE)</f>
        <v>18398563998</v>
      </c>
      <c r="L1144" s="28" t="str">
        <f>VLOOKUP(B1144,辅助信息!E:J,6,FALSE)</f>
        <v>五冶建设送货单,送货车型13米,装货前联系收货人核实到场规格,没提前告知进场规格现场不给予接收</v>
      </c>
      <c r="M1144" s="78">
        <v>45772</v>
      </c>
      <c r="O1144" s="49">
        <f ca="1" t="shared" si="40"/>
        <v>0</v>
      </c>
      <c r="P1144" s="49">
        <f ca="1" t="shared" si="42"/>
        <v>81</v>
      </c>
      <c r="Q1144" s="18" t="str">
        <f>VLOOKUP(B1144,辅助信息!E:M,9,FALSE)</f>
        <v>ZTWM-CDGS-XS-2024-0181-五冶天府-国道542项目（二批次）</v>
      </c>
      <c r="R1144" s="18" t="str">
        <f>_xlfn._xlws.FILTER(辅助信息!D:D,辅助信息!E:E=B1144)</f>
        <v>五冶达州国道542项目</v>
      </c>
    </row>
    <row r="1145" hidden="1" spans="1:18">
      <c r="A1145" s="49"/>
      <c r="B1145" s="29" t="s">
        <v>75</v>
      </c>
      <c r="C1145" s="57">
        <v>45774</v>
      </c>
      <c r="D1145" s="29" t="str">
        <f>VLOOKUP(B1145,辅助信息!E:K,7,FALSE)</f>
        <v>JWDDCD2024102400111</v>
      </c>
      <c r="E1145" s="29" t="str">
        <f>VLOOKUP(F1145,辅助信息!A:B,2,FALSE)</f>
        <v>螺纹钢</v>
      </c>
      <c r="F1145" s="29" t="s">
        <v>30</v>
      </c>
      <c r="G1145" s="25">
        <v>6</v>
      </c>
      <c r="H1145" s="25">
        <f>_xlfn.XLOOKUP(C1145&amp;F1145&amp;I1145&amp;J1145,'[1]2025年已发货'!$F:$F&amp;'[1]2025年已发货'!$C:$C&amp;'[1]2025年已发货'!$G:$G&amp;'[1]2025年已发货'!$H:$H,'[1]2025年已发货'!$E:$E,"未发货")</f>
        <v>6</v>
      </c>
      <c r="I1145" s="29" t="str">
        <f>VLOOKUP(B1145,辅助信息!E:I,3,FALSE)</f>
        <v>（五冶达州国道542项目-一工区桥梁一工段）四川省达州市四川省达州市达川区石桥镇武寨村</v>
      </c>
      <c r="J1145" s="29" t="str">
        <f>VLOOKUP(B1145,辅助信息!E:I,4,FALSE)</f>
        <v>杨勇</v>
      </c>
      <c r="K1145" s="29">
        <f>VLOOKUP(J1145,辅助信息!H:I,2,FALSE)</f>
        <v>18398563998</v>
      </c>
      <c r="L1145" s="28" t="str">
        <f>VLOOKUP(B1145,辅助信息!E:J,6,FALSE)</f>
        <v>五冶建设送货单,送货车型13米,装货前联系收货人核实到场规格,没提前告知进场规格现场不给予接收</v>
      </c>
      <c r="M1145" s="78">
        <v>45772</v>
      </c>
      <c r="O1145" s="49">
        <f ca="1" t="shared" si="40"/>
        <v>0</v>
      </c>
      <c r="P1145" s="49">
        <f ca="1" t="shared" si="42"/>
        <v>81</v>
      </c>
      <c r="Q1145" s="18" t="str">
        <f>VLOOKUP(B1145,辅助信息!E:M,9,FALSE)</f>
        <v>ZTWM-CDGS-XS-2024-0181-五冶天府-国道542项目（二批次）</v>
      </c>
      <c r="R1145" s="18" t="str">
        <f>_xlfn._xlws.FILTER(辅助信息!D:D,辅助信息!E:E=B1145)</f>
        <v>五冶达州国道542项目</v>
      </c>
    </row>
    <row r="1146" hidden="1" spans="1:18">
      <c r="A1146" s="95"/>
      <c r="B1146" s="54" t="s">
        <v>127</v>
      </c>
      <c r="C1146" s="55">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78">
        <v>45766</v>
      </c>
      <c r="O1146" s="49">
        <f ca="1" t="shared" si="40"/>
        <v>0</v>
      </c>
      <c r="P1146" s="49">
        <f ca="1" t="shared" si="42"/>
        <v>87</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5"/>
      <c r="B1147" s="29" t="s">
        <v>127</v>
      </c>
      <c r="C1147" s="57">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78">
        <v>45766</v>
      </c>
      <c r="O1147" s="49">
        <f ca="1" t="shared" si="40"/>
        <v>0</v>
      </c>
      <c r="P1147" s="49">
        <f ca="1" t="shared" si="42"/>
        <v>87</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5"/>
      <c r="B1148" s="29" t="s">
        <v>127</v>
      </c>
      <c r="C1148" s="57">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78">
        <v>45766</v>
      </c>
      <c r="O1148" s="49">
        <f ca="1" t="shared" si="40"/>
        <v>0</v>
      </c>
      <c r="P1148" s="49">
        <f ca="1" t="shared" si="42"/>
        <v>87</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5"/>
      <c r="B1149" s="29" t="s">
        <v>127</v>
      </c>
      <c r="C1149" s="57">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78">
        <v>45766</v>
      </c>
      <c r="O1149" s="49">
        <f ca="1" t="shared" si="40"/>
        <v>0</v>
      </c>
      <c r="P1149" s="49">
        <f ca="1" t="shared" si="42"/>
        <v>87</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5"/>
      <c r="B1150" s="29" t="s">
        <v>104</v>
      </c>
      <c r="C1150" s="57">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78">
        <v>45769</v>
      </c>
      <c r="O1150" s="49">
        <f ca="1" t="shared" si="40"/>
        <v>0</v>
      </c>
      <c r="P1150" s="49">
        <f ca="1" t="shared" si="42"/>
        <v>84</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5"/>
      <c r="B1151" s="29" t="s">
        <v>104</v>
      </c>
      <c r="C1151" s="57">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78">
        <v>45769</v>
      </c>
      <c r="O1151" s="49">
        <f ca="1" t="shared" ref="O1151:O1162" si="43">IF(OR(M1151="",N1151&lt;&gt;""),"",MAX(M1151-TODAY(),0))</f>
        <v>0</v>
      </c>
      <c r="P1151" s="49">
        <f ca="1" t="shared" si="42"/>
        <v>84</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5"/>
      <c r="B1152" s="29" t="s">
        <v>104</v>
      </c>
      <c r="C1152" s="57">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78">
        <v>45769</v>
      </c>
      <c r="O1152" s="49">
        <f ca="1" t="shared" si="43"/>
        <v>0</v>
      </c>
      <c r="P1152" s="49">
        <f ca="1" t="shared" si="42"/>
        <v>84</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5"/>
      <c r="B1153" s="29" t="s">
        <v>104</v>
      </c>
      <c r="C1153" s="57">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78">
        <v>45769</v>
      </c>
      <c r="O1153" s="49">
        <f ca="1" t="shared" si="43"/>
        <v>0</v>
      </c>
      <c r="P1153" s="49">
        <f ca="1" t="shared" si="42"/>
        <v>84</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5"/>
      <c r="B1154" s="29" t="s">
        <v>69</v>
      </c>
      <c r="C1154" s="57">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78">
        <v>45763</v>
      </c>
      <c r="O1154" s="49">
        <f ca="1" t="shared" si="43"/>
        <v>0</v>
      </c>
      <c r="P1154" s="49">
        <f ca="1" t="shared" si="42"/>
        <v>90</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5"/>
      <c r="B1155" s="29" t="s">
        <v>69</v>
      </c>
      <c r="C1155" s="57">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78">
        <v>45763</v>
      </c>
      <c r="O1155" s="49">
        <f ca="1" t="shared" si="43"/>
        <v>0</v>
      </c>
      <c r="P1155" s="49">
        <f ca="1" t="shared" si="42"/>
        <v>90</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5"/>
      <c r="B1156" s="29" t="s">
        <v>69</v>
      </c>
      <c r="C1156" s="57">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78">
        <v>45763</v>
      </c>
      <c r="O1156" s="49">
        <f ca="1" t="shared" si="43"/>
        <v>0</v>
      </c>
      <c r="P1156" s="49">
        <f ca="1" t="shared" si="42"/>
        <v>90</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5"/>
      <c r="B1157" s="29" t="s">
        <v>69</v>
      </c>
      <c r="C1157" s="57">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78">
        <v>45763</v>
      </c>
      <c r="O1157" s="49">
        <f ca="1" t="shared" si="43"/>
        <v>0</v>
      </c>
      <c r="P1157" s="49">
        <f ca="1" t="shared" si="42"/>
        <v>90</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5"/>
      <c r="B1158" s="29" t="s">
        <v>56</v>
      </c>
      <c r="C1158" s="57">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78">
        <v>45768</v>
      </c>
      <c r="O1158" s="49">
        <f ca="1" t="shared" si="43"/>
        <v>0</v>
      </c>
      <c r="P1158" s="49">
        <f ca="1" t="shared" si="42"/>
        <v>85</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5"/>
      <c r="B1159" s="70" t="s">
        <v>56</v>
      </c>
      <c r="C1159" s="71">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78">
        <v>45768</v>
      </c>
      <c r="O1159" s="49">
        <f ca="1" t="shared" si="43"/>
        <v>0</v>
      </c>
      <c r="P1159" s="49">
        <f ca="1" t="shared" si="42"/>
        <v>85</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49"/>
      <c r="B1160" s="29" t="s">
        <v>87</v>
      </c>
      <c r="C1160" s="57">
        <v>45774</v>
      </c>
      <c r="D1160" s="29" t="str">
        <f>VLOOKUP(B1160,辅助信息!E:K,7,FALSE)</f>
        <v>JWDDCD2024102400111</v>
      </c>
      <c r="E1160" s="29" t="str">
        <f>VLOOKUP(F1160,辅助信息!A:B,2,FALSE)</f>
        <v>螺纹钢</v>
      </c>
      <c r="F1160" s="29" t="s">
        <v>27</v>
      </c>
      <c r="G1160" s="25">
        <f>12+6</f>
        <v>18</v>
      </c>
      <c r="H1160" s="25">
        <f>_xlfn.XLOOKUP(C1160&amp;F1160&amp;I1160&amp;J1160,'[1]2025年已发货'!$F:$F&amp;'[1]2025年已发货'!$C:$C&amp;'[1]2025年已发货'!$G:$G&amp;'[1]2025年已发货'!$H:$H,'[1]2025年已发货'!$E:$E,"未发货")</f>
        <v>18</v>
      </c>
      <c r="I1160" s="29" t="str">
        <f>VLOOKUP(B1160,辅助信息!E:I,3,FALSE)</f>
        <v>（五冶达州国道542项目-一工区桥梁二工段）四川省达州市达川区达川区石梯镇石成村</v>
      </c>
      <c r="J1160" s="29" t="str">
        <f>VLOOKUP(B1160,辅助信息!E:I,4,FALSE)</f>
        <v>夏树彬</v>
      </c>
      <c r="K1160" s="29">
        <f>VLOOKUP(J1160,辅助信息!H:I,2,FALSE)</f>
        <v>13518183653</v>
      </c>
      <c r="L1160" s="28" t="str">
        <f>VLOOKUP(B1160,辅助信息!E:J,6,FALSE)</f>
        <v>五冶建设送货单,送货车型9.6米,装货前联系收货人核实到场规格,没提前告知进场规格现场不给予接收</v>
      </c>
      <c r="M1160" s="78">
        <v>45772</v>
      </c>
      <c r="O1160" s="49">
        <f ca="1" t="shared" si="43"/>
        <v>0</v>
      </c>
      <c r="P1160" s="49">
        <f ca="1" t="shared" ref="P1160:P1208" si="44">IF(M1160="","",IF(N1160&lt;&gt;"",MAX(N1160-M1160,0),IF(TODAY()&gt;M1160,TODAY()-M1160,0)))</f>
        <v>81</v>
      </c>
      <c r="Q1160" s="18" t="str">
        <f>VLOOKUP(B1160,辅助信息!E:M,9,FALSE)</f>
        <v>ZTWM-CDGS-XS-2024-0181-五冶天府-国道542项目（二批次）</v>
      </c>
      <c r="R1160" s="18" t="str">
        <f>_xlfn._xlws.FILTER(辅助信息!D:D,辅助信息!E:E=B1160)</f>
        <v>五冶达州国道542项目</v>
      </c>
    </row>
    <row r="1161" hidden="1" spans="1:18">
      <c r="A1161" s="49"/>
      <c r="B1161" s="29" t="s">
        <v>87</v>
      </c>
      <c r="C1161" s="57">
        <v>45774</v>
      </c>
      <c r="D1161" s="29" t="str">
        <f>VLOOKUP(B1161,辅助信息!E:K,7,FALSE)</f>
        <v>JWDDCD2024102400111</v>
      </c>
      <c r="E1161" s="29" t="str">
        <f>VLOOKUP(F1161,辅助信息!A:B,2,FALSE)</f>
        <v>螺纹钢</v>
      </c>
      <c r="F1161" s="29" t="s">
        <v>19</v>
      </c>
      <c r="G1161" s="25">
        <f>10+6</f>
        <v>16</v>
      </c>
      <c r="H1161" s="25">
        <f>_xlfn.XLOOKUP(C1161&amp;F1161&amp;I1161&amp;J1161,'[1]2025年已发货'!$F:$F&amp;'[1]2025年已发货'!$C:$C&amp;'[1]2025年已发货'!$G:$G&amp;'[1]2025年已发货'!$H:$H,'[1]2025年已发货'!$E:$E,"未发货")</f>
        <v>16</v>
      </c>
      <c r="I1161" s="29" t="str">
        <f>VLOOKUP(B1161,辅助信息!E:I,3,FALSE)</f>
        <v>（五冶达州国道542项目-一工区桥梁二工段）四川省达州市达川区达川区石梯镇石成村</v>
      </c>
      <c r="J1161" s="29" t="str">
        <f>VLOOKUP(B1161,辅助信息!E:I,4,FALSE)</f>
        <v>夏树彬</v>
      </c>
      <c r="K1161" s="29">
        <f>VLOOKUP(J1161,辅助信息!H:I,2,FALSE)</f>
        <v>13518183653</v>
      </c>
      <c r="L1161" s="28" t="str">
        <f>VLOOKUP(B1161,辅助信息!E:J,6,FALSE)</f>
        <v>五冶建设送货单,送货车型9.6米,装货前联系收货人核实到场规格,没提前告知进场规格现场不给予接收</v>
      </c>
      <c r="M1161" s="78">
        <v>45772</v>
      </c>
      <c r="O1161" s="49">
        <f ca="1" t="shared" si="43"/>
        <v>0</v>
      </c>
      <c r="P1161" s="49">
        <f ca="1" t="shared" si="44"/>
        <v>81</v>
      </c>
      <c r="Q1161" s="18" t="str">
        <f>VLOOKUP(B1161,辅助信息!E:M,9,FALSE)</f>
        <v>ZTWM-CDGS-XS-2024-0181-五冶天府-国道542项目（二批次）</v>
      </c>
      <c r="R1161" s="18" t="str">
        <f>_xlfn._xlws.FILTER(辅助信息!D:D,辅助信息!E:E=B1161)</f>
        <v>五冶达州国道542项目</v>
      </c>
    </row>
    <row r="1162" hidden="1" spans="1:18">
      <c r="A1162" s="49"/>
      <c r="B1162" s="29" t="s">
        <v>87</v>
      </c>
      <c r="C1162" s="57">
        <v>45774</v>
      </c>
      <c r="D1162" s="29" t="str">
        <f>VLOOKUP(B1162,辅助信息!E:K,7,FALSE)</f>
        <v>JWDDCD2024102400111</v>
      </c>
      <c r="E1162" s="29" t="str">
        <f>VLOOKUP(F1162,辅助信息!A:B,2,FALSE)</f>
        <v>螺纹钢</v>
      </c>
      <c r="F1162" s="29" t="s">
        <v>18</v>
      </c>
      <c r="G1162" s="25">
        <v>6</v>
      </c>
      <c r="H1162" s="25">
        <f>_xlfn.XLOOKUP(C1162&amp;F1162&amp;I1162&amp;J1162,'[1]2025年已发货'!$F:$F&amp;'[1]2025年已发货'!$C:$C&amp;'[1]2025年已发货'!$G:$G&amp;'[1]2025年已发货'!$H:$H,'[1]2025年已发货'!$E:$E,"未发货")</f>
        <v>6</v>
      </c>
      <c r="I1162" s="29" t="str">
        <f>VLOOKUP(B1162,辅助信息!E:I,3,FALSE)</f>
        <v>（五冶达州国道542项目-一工区桥梁二工段）四川省达州市达川区达川区石梯镇石成村</v>
      </c>
      <c r="J1162" s="29" t="str">
        <f>VLOOKUP(B1162,辅助信息!E:I,4,FALSE)</f>
        <v>夏树彬</v>
      </c>
      <c r="K1162" s="29">
        <f>VLOOKUP(J1162,辅助信息!H:I,2,FALSE)</f>
        <v>13518183653</v>
      </c>
      <c r="L1162" s="28" t="str">
        <f>VLOOKUP(B1162,辅助信息!E:J,6,FALSE)</f>
        <v>五冶建设送货单,送货车型9.6米,装货前联系收货人核实到场规格,没提前告知进场规格现场不给予接收</v>
      </c>
      <c r="M1162" s="78">
        <v>45772</v>
      </c>
      <c r="O1162" s="49">
        <f ca="1" t="shared" si="43"/>
        <v>0</v>
      </c>
      <c r="P1162" s="49">
        <f ca="1" t="shared" si="44"/>
        <v>81</v>
      </c>
      <c r="Q1162" s="18" t="str">
        <f>VLOOKUP(B1162,辅助信息!E:M,9,FALSE)</f>
        <v>ZTWM-CDGS-XS-2024-0181-五冶天府-国道542项目（二批次）</v>
      </c>
      <c r="R1162" s="18" t="str">
        <f>_xlfn._xlws.FILTER(辅助信息!D:D,辅助信息!E:E=B1162)</f>
        <v>五冶达州国道542项目</v>
      </c>
    </row>
    <row r="1163" hidden="1" spans="2:18">
      <c r="B1163" s="29" t="s">
        <v>68</v>
      </c>
      <c r="C1163" s="57">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78">
        <v>45772</v>
      </c>
      <c r="O1163" s="49">
        <f ca="1" t="shared" ref="O1163:O1193" si="45">IF(OR(M1163="",N1163&lt;&gt;""),"",MAX(M1163-TODAY(),0))</f>
        <v>0</v>
      </c>
      <c r="P1163" s="49">
        <f ca="1" t="shared" si="44"/>
        <v>81</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7">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78">
        <v>45772</v>
      </c>
      <c r="O1164" s="49">
        <f ca="1" t="shared" si="45"/>
        <v>0</v>
      </c>
      <c r="P1164" s="49">
        <f ca="1" t="shared" si="44"/>
        <v>81</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7">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78">
        <v>45772</v>
      </c>
      <c r="O1165" s="49">
        <f ca="1" t="shared" si="45"/>
        <v>0</v>
      </c>
      <c r="P1165" s="49">
        <f ca="1" t="shared" si="44"/>
        <v>81</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7">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78">
        <v>45772</v>
      </c>
      <c r="O1166" s="49">
        <f ca="1" t="shared" si="45"/>
        <v>0</v>
      </c>
      <c r="P1166" s="49">
        <f ca="1" t="shared" si="44"/>
        <v>81</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7">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78">
        <v>45772</v>
      </c>
      <c r="O1167" s="49">
        <f ca="1" t="shared" si="45"/>
        <v>0</v>
      </c>
      <c r="P1167" s="49">
        <f ca="1" t="shared" si="44"/>
        <v>81</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7">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78">
        <v>45772</v>
      </c>
      <c r="O1168" s="49">
        <f ca="1" t="shared" si="45"/>
        <v>0</v>
      </c>
      <c r="P1168" s="49">
        <f ca="1" t="shared" si="44"/>
        <v>81</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7">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78">
        <v>45772</v>
      </c>
      <c r="O1169" s="49">
        <f ca="1" t="shared" si="45"/>
        <v>0</v>
      </c>
      <c r="P1169" s="49">
        <f ca="1" t="shared" si="44"/>
        <v>81</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49" t="e">
        <f t="shared" ref="A1170:A1202" si="46">G1170-H1170</f>
        <v>#VALUE!</v>
      </c>
      <c r="B1170" s="29" t="s">
        <v>135</v>
      </c>
      <c r="C1170" s="57">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78">
        <v>45773</v>
      </c>
      <c r="O1170" s="49">
        <f ca="1" t="shared" si="45"/>
        <v>0</v>
      </c>
      <c r="P1170" s="49">
        <f ca="1" t="shared" si="44"/>
        <v>80</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49" t="e">
        <f t="shared" si="46"/>
        <v>#VALUE!</v>
      </c>
      <c r="B1171" s="29" t="s">
        <v>135</v>
      </c>
      <c r="C1171" s="57">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78">
        <v>45773</v>
      </c>
      <c r="O1171" s="49">
        <f ca="1" t="shared" si="45"/>
        <v>0</v>
      </c>
      <c r="P1171" s="49">
        <f ca="1" t="shared" si="44"/>
        <v>80</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49" t="e">
        <f t="shared" si="46"/>
        <v>#VALUE!</v>
      </c>
      <c r="B1172" s="29" t="s">
        <v>135</v>
      </c>
      <c r="C1172" s="57">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78">
        <v>45773</v>
      </c>
      <c r="O1172" s="49">
        <f ca="1" t="shared" si="45"/>
        <v>0</v>
      </c>
      <c r="P1172" s="49">
        <f ca="1" t="shared" si="44"/>
        <v>80</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49" t="e">
        <f t="shared" si="46"/>
        <v>#VALUE!</v>
      </c>
      <c r="B1173" s="29" t="s">
        <v>135</v>
      </c>
      <c r="C1173" s="57">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78">
        <v>45773</v>
      </c>
      <c r="O1173" s="49">
        <f ca="1" t="shared" si="45"/>
        <v>0</v>
      </c>
      <c r="P1173" s="49">
        <f ca="1" t="shared" si="44"/>
        <v>80</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49" t="e">
        <f t="shared" si="46"/>
        <v>#VALUE!</v>
      </c>
      <c r="B1174" s="29" t="s">
        <v>135</v>
      </c>
      <c r="C1174" s="57">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78">
        <v>45773</v>
      </c>
      <c r="O1174" s="49">
        <f ca="1" t="shared" si="45"/>
        <v>0</v>
      </c>
      <c r="P1174" s="49">
        <f ca="1" t="shared" si="44"/>
        <v>80</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49" t="e">
        <f t="shared" si="46"/>
        <v>#VALUE!</v>
      </c>
      <c r="B1175" s="29" t="s">
        <v>135</v>
      </c>
      <c r="C1175" s="57">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78">
        <v>45773</v>
      </c>
      <c r="O1175" s="49">
        <f ca="1" t="shared" si="45"/>
        <v>0</v>
      </c>
      <c r="P1175" s="49">
        <f ca="1" t="shared" si="44"/>
        <v>80</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49" t="e">
        <f t="shared" si="46"/>
        <v>#VALUE!</v>
      </c>
      <c r="B1176" s="29" t="s">
        <v>135</v>
      </c>
      <c r="C1176" s="57">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78">
        <v>45773</v>
      </c>
      <c r="O1176" s="49">
        <f ca="1" t="shared" si="45"/>
        <v>0</v>
      </c>
      <c r="P1176" s="49">
        <f ca="1" t="shared" si="44"/>
        <v>80</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49" t="e">
        <f t="shared" si="46"/>
        <v>#VALUE!</v>
      </c>
      <c r="B1177" s="29" t="s">
        <v>135</v>
      </c>
      <c r="C1177" s="57">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78">
        <v>45773</v>
      </c>
      <c r="O1177" s="49">
        <f ca="1" t="shared" si="45"/>
        <v>0</v>
      </c>
      <c r="P1177" s="49">
        <f ca="1" t="shared" si="44"/>
        <v>80</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49" t="e">
        <f t="shared" si="46"/>
        <v>#VALUE!</v>
      </c>
      <c r="B1178" s="29" t="s">
        <v>135</v>
      </c>
      <c r="C1178" s="57">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78">
        <v>45773</v>
      </c>
      <c r="O1178" s="49">
        <f ca="1" t="shared" si="45"/>
        <v>0</v>
      </c>
      <c r="P1178" s="49">
        <f ca="1" t="shared" si="44"/>
        <v>80</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49" t="e">
        <f t="shared" si="46"/>
        <v>#VALUE!</v>
      </c>
      <c r="B1179" s="29" t="s">
        <v>135</v>
      </c>
      <c r="C1179" s="57">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78">
        <v>45773</v>
      </c>
      <c r="O1179" s="49">
        <f ca="1" t="shared" si="45"/>
        <v>0</v>
      </c>
      <c r="P1179" s="49">
        <f ca="1" t="shared" si="44"/>
        <v>80</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49" t="e">
        <f t="shared" si="46"/>
        <v>#VALUE!</v>
      </c>
      <c r="B1180" s="29" t="s">
        <v>136</v>
      </c>
      <c r="C1180" s="57">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78">
        <v>45773</v>
      </c>
      <c r="O1180" s="49">
        <f ca="1" t="shared" si="45"/>
        <v>0</v>
      </c>
      <c r="P1180" s="49">
        <f ca="1" t="shared" si="44"/>
        <v>80</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49" t="e">
        <f t="shared" si="46"/>
        <v>#VALUE!</v>
      </c>
      <c r="B1181" s="29" t="s">
        <v>136</v>
      </c>
      <c r="C1181" s="57">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78">
        <v>45773</v>
      </c>
      <c r="O1181" s="49">
        <f ca="1" t="shared" si="45"/>
        <v>0</v>
      </c>
      <c r="P1181" s="49">
        <f ca="1" t="shared" si="44"/>
        <v>80</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49" t="e">
        <f t="shared" si="46"/>
        <v>#VALUE!</v>
      </c>
      <c r="B1182" s="29" t="s">
        <v>136</v>
      </c>
      <c r="C1182" s="57">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78">
        <v>45773</v>
      </c>
      <c r="O1182" s="49">
        <f ca="1" t="shared" si="45"/>
        <v>0</v>
      </c>
      <c r="P1182" s="49">
        <f ca="1" t="shared" si="44"/>
        <v>80</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49" t="e">
        <f t="shared" si="46"/>
        <v>#VALUE!</v>
      </c>
      <c r="B1183" s="29" t="s">
        <v>136</v>
      </c>
      <c r="C1183" s="57">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78">
        <v>45773</v>
      </c>
      <c r="O1183" s="49">
        <f ca="1" t="shared" si="45"/>
        <v>0</v>
      </c>
      <c r="P1183" s="49">
        <f ca="1" t="shared" si="44"/>
        <v>80</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49" t="e">
        <f t="shared" si="46"/>
        <v>#VALUE!</v>
      </c>
      <c r="B1184" s="29" t="s">
        <v>136</v>
      </c>
      <c r="C1184" s="57">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78">
        <v>45773</v>
      </c>
      <c r="O1184" s="49">
        <f ca="1" t="shared" si="45"/>
        <v>0</v>
      </c>
      <c r="P1184" s="49">
        <f ca="1" t="shared" si="44"/>
        <v>80</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49" t="e">
        <f t="shared" si="46"/>
        <v>#VALUE!</v>
      </c>
      <c r="B1185" s="29" t="s">
        <v>137</v>
      </c>
      <c r="C1185" s="57">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78">
        <v>45773</v>
      </c>
      <c r="O1185" s="49">
        <f ca="1" t="shared" si="45"/>
        <v>0</v>
      </c>
      <c r="P1185" s="49">
        <f ca="1" t="shared" si="44"/>
        <v>80</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49" t="e">
        <f t="shared" si="46"/>
        <v>#VALUE!</v>
      </c>
      <c r="B1186" s="29" t="s">
        <v>137</v>
      </c>
      <c r="C1186" s="57">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78">
        <v>45773</v>
      </c>
      <c r="O1186" s="49">
        <f ca="1" t="shared" si="45"/>
        <v>0</v>
      </c>
      <c r="P1186" s="49">
        <f ca="1" t="shared" si="44"/>
        <v>80</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49" t="e">
        <f t="shared" si="46"/>
        <v>#VALUE!</v>
      </c>
      <c r="B1187" s="29" t="s">
        <v>137</v>
      </c>
      <c r="C1187" s="57">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78">
        <v>45773</v>
      </c>
      <c r="O1187" s="49">
        <f ca="1" t="shared" si="45"/>
        <v>0</v>
      </c>
      <c r="P1187" s="49">
        <f ca="1" t="shared" si="44"/>
        <v>80</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49" t="e">
        <f t="shared" si="46"/>
        <v>#VALUE!</v>
      </c>
      <c r="B1188" s="29" t="s">
        <v>137</v>
      </c>
      <c r="C1188" s="57">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78">
        <v>45773</v>
      </c>
      <c r="O1188" s="49">
        <f ca="1" t="shared" si="45"/>
        <v>0</v>
      </c>
      <c r="P1188" s="49">
        <f ca="1" t="shared" si="44"/>
        <v>80</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49" t="e">
        <f t="shared" si="46"/>
        <v>#VALUE!</v>
      </c>
      <c r="B1189" s="29" t="s">
        <v>137</v>
      </c>
      <c r="C1189" s="57">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78">
        <v>45773</v>
      </c>
      <c r="O1189" s="49">
        <f ca="1" t="shared" si="45"/>
        <v>0</v>
      </c>
      <c r="P1189" s="49">
        <f ca="1" t="shared" si="44"/>
        <v>80</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49" t="e">
        <f t="shared" si="46"/>
        <v>#VALUE!</v>
      </c>
      <c r="B1190" s="29" t="s">
        <v>137</v>
      </c>
      <c r="C1190" s="57">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78">
        <v>45773</v>
      </c>
      <c r="O1190" s="49">
        <f ca="1" t="shared" si="45"/>
        <v>0</v>
      </c>
      <c r="P1190" s="49">
        <f ca="1" t="shared" si="44"/>
        <v>80</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49" t="e">
        <f t="shared" si="46"/>
        <v>#VALUE!</v>
      </c>
      <c r="B1191" s="29" t="s">
        <v>137</v>
      </c>
      <c r="C1191" s="57">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78">
        <v>45773</v>
      </c>
      <c r="O1191" s="49">
        <f ca="1" t="shared" si="45"/>
        <v>0</v>
      </c>
      <c r="P1191" s="49">
        <f ca="1" t="shared" si="44"/>
        <v>80</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49" t="e">
        <f t="shared" si="46"/>
        <v>#VALUE!</v>
      </c>
      <c r="B1192" s="29" t="s">
        <v>137</v>
      </c>
      <c r="C1192" s="57">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78">
        <v>45773</v>
      </c>
      <c r="O1192" s="49">
        <f ca="1" t="shared" si="45"/>
        <v>0</v>
      </c>
      <c r="P1192" s="49">
        <f ca="1" t="shared" si="44"/>
        <v>80</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49" t="e">
        <f t="shared" si="46"/>
        <v>#VALUE!</v>
      </c>
      <c r="B1193" s="29" t="s">
        <v>137</v>
      </c>
      <c r="C1193" s="57">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78">
        <v>45773</v>
      </c>
      <c r="O1193" s="49">
        <f ca="1" t="shared" si="45"/>
        <v>0</v>
      </c>
      <c r="P1193" s="49">
        <f ca="1" t="shared" si="44"/>
        <v>80</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49" t="e">
        <f t="shared" si="46"/>
        <v>#VALUE!</v>
      </c>
      <c r="B1194" s="29" t="s">
        <v>139</v>
      </c>
      <c r="C1194" s="57">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78">
        <v>45773</v>
      </c>
      <c r="O1194" s="49">
        <f ca="1" t="shared" ref="O1194:O1203" si="47">IF(OR(M1194="",N1194&lt;&gt;""),"",MAX(M1194-TODAY(),0))</f>
        <v>0</v>
      </c>
      <c r="P1194" s="49">
        <f ca="1" t="shared" si="44"/>
        <v>80</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49" t="e">
        <f t="shared" si="46"/>
        <v>#VALUE!</v>
      </c>
      <c r="B1195" s="29" t="s">
        <v>139</v>
      </c>
      <c r="C1195" s="57">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78">
        <v>45773</v>
      </c>
      <c r="O1195" s="49">
        <f ca="1" t="shared" si="47"/>
        <v>0</v>
      </c>
      <c r="P1195" s="49">
        <f ca="1" t="shared" si="44"/>
        <v>80</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49" t="e">
        <f t="shared" si="46"/>
        <v>#VALUE!</v>
      </c>
      <c r="B1196" s="29" t="s">
        <v>139</v>
      </c>
      <c r="C1196" s="57">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78">
        <v>45773</v>
      </c>
      <c r="O1196" s="49">
        <f ca="1" t="shared" si="47"/>
        <v>0</v>
      </c>
      <c r="P1196" s="49">
        <f ca="1" t="shared" si="44"/>
        <v>80</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49" t="e">
        <f t="shared" si="46"/>
        <v>#VALUE!</v>
      </c>
      <c r="B1197" s="29" t="s">
        <v>139</v>
      </c>
      <c r="C1197" s="57">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78">
        <v>45773</v>
      </c>
      <c r="O1197" s="49">
        <f ca="1" t="shared" si="47"/>
        <v>0</v>
      </c>
      <c r="P1197" s="49">
        <f ca="1" t="shared" si="44"/>
        <v>80</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49" t="e">
        <f t="shared" si="46"/>
        <v>#VALUE!</v>
      </c>
      <c r="B1198" s="29" t="s">
        <v>139</v>
      </c>
      <c r="C1198" s="57">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78">
        <v>45773</v>
      </c>
      <c r="O1198" s="49">
        <f ca="1" t="shared" si="47"/>
        <v>0</v>
      </c>
      <c r="P1198" s="49">
        <f ca="1" t="shared" si="44"/>
        <v>80</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49" t="e">
        <f t="shared" si="46"/>
        <v>#VALUE!</v>
      </c>
      <c r="B1199" s="29" t="s">
        <v>139</v>
      </c>
      <c r="C1199" s="57">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78">
        <v>45773</v>
      </c>
      <c r="O1199" s="49">
        <f ca="1" t="shared" si="47"/>
        <v>0</v>
      </c>
      <c r="P1199" s="49">
        <f ca="1" t="shared" si="44"/>
        <v>80</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49" t="e">
        <f t="shared" si="46"/>
        <v>#VALUE!</v>
      </c>
      <c r="B1200" s="29" t="s">
        <v>139</v>
      </c>
      <c r="C1200" s="57">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78">
        <v>45773</v>
      </c>
      <c r="O1200" s="49">
        <f ca="1" t="shared" si="47"/>
        <v>0</v>
      </c>
      <c r="P1200" s="49">
        <f ca="1" t="shared" si="44"/>
        <v>80</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49" t="e">
        <f t="shared" si="46"/>
        <v>#VALUE!</v>
      </c>
      <c r="B1201" s="29" t="s">
        <v>139</v>
      </c>
      <c r="C1201" s="57">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78">
        <v>45773</v>
      </c>
      <c r="O1201" s="49">
        <f ca="1" t="shared" si="47"/>
        <v>0</v>
      </c>
      <c r="P1201" s="49">
        <f ca="1" t="shared" si="44"/>
        <v>80</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49" t="e">
        <f t="shared" si="46"/>
        <v>#VALUE!</v>
      </c>
      <c r="B1202" s="29" t="s">
        <v>139</v>
      </c>
      <c r="C1202" s="57">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78">
        <v>45773</v>
      </c>
      <c r="O1202" s="49">
        <f ca="1" t="shared" si="47"/>
        <v>0</v>
      </c>
      <c r="P1202" s="49">
        <f ca="1" t="shared" si="44"/>
        <v>80</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7">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78">
        <v>45773</v>
      </c>
      <c r="O1203" s="49">
        <f ca="1" t="shared" si="47"/>
        <v>0</v>
      </c>
      <c r="P1203" s="49">
        <f ca="1" t="shared" si="44"/>
        <v>80</v>
      </c>
      <c r="Q1203" s="18" t="e">
        <f>VLOOKUP(B1203,辅助信息!E:M,9,FALSE)</f>
        <v>#N/A</v>
      </c>
      <c r="R1203" s="18" vm="1" t="e">
        <f>_xlfn._xlws.FILTER(辅助信息!D:D,辅助信息!E:E=B1203)</f>
        <v>#VALUE!</v>
      </c>
    </row>
    <row r="1204" hidden="1" spans="1:16">
      <c r="A1204" s="49" t="e">
        <f t="shared" ref="A1204:A1206" si="48">G1204-H1204</f>
        <v>#VALUE!</v>
      </c>
      <c r="B1204" s="83" t="s">
        <v>132</v>
      </c>
      <c r="C1204" s="57">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49" t="str">
        <f ca="1" t="shared" si="44"/>
        <v/>
      </c>
    </row>
    <row r="1205" hidden="1" spans="1:16">
      <c r="A1205" s="49" t="e">
        <f t="shared" si="48"/>
        <v>#VALUE!</v>
      </c>
      <c r="B1205" s="83" t="s">
        <v>132</v>
      </c>
      <c r="C1205" s="57">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49" t="str">
        <f ca="1" t="shared" si="44"/>
        <v/>
      </c>
    </row>
    <row r="1206" hidden="1" spans="1:16">
      <c r="A1206" s="49" t="e">
        <f t="shared" si="48"/>
        <v>#VALUE!</v>
      </c>
      <c r="B1206" s="83" t="s">
        <v>132</v>
      </c>
      <c r="C1206" s="71">
        <v>45771</v>
      </c>
      <c r="D1206" s="70" t="str">
        <f>VLOOKUP(B1206,辅助信息!E:K,7,FALSE)</f>
        <v>JWDDCD2025050800080</v>
      </c>
      <c r="E1206" s="70" t="str">
        <f>VLOOKUP(F1206,辅助信息!A:B,2,FALSE)</f>
        <v>螺纹钢</v>
      </c>
      <c r="F1206" s="15" t="s">
        <v>142</v>
      </c>
      <c r="G1206" s="72">
        <v>35</v>
      </c>
      <c r="H1206" s="72" t="str">
        <f>_xlfn.XLOOKUP(C1206&amp;F1206&amp;I1206&amp;J1206,'[1]2025年已发货'!$F:$F&amp;'[1]2025年已发货'!$C:$C&amp;'[1]2025年已发货'!$G:$G&amp;'[1]2025年已发货'!$H:$H,'[1]2025年已发货'!$E:$E,"未发货")</f>
        <v>未发货</v>
      </c>
      <c r="I1206" s="70" t="str">
        <f>VLOOKUP(B1206,辅助信息!E:I,3,FALSE)</f>
        <v>(宜宾兴港三江新区长江工业园建设项目-9#厂房)宜宾市翠屏区宜宾汽车零部件配套产业基地(纬五路南)</v>
      </c>
      <c r="J1206" s="70" t="str">
        <f>VLOOKUP(B1206,辅助信息!E:I,4,FALSE)</f>
        <v>严石林</v>
      </c>
      <c r="K1206" s="70">
        <f>VLOOKUP(J1206,辅助信息!H:I,2,FALSE)</f>
        <v>15924731822</v>
      </c>
      <c r="L1206" s="97" t="str">
        <f>VLOOKUP(B1206,辅助信息!E:J,6,FALSE)</f>
        <v>装货前联系收货人核实到场规格，货物最下面用方木垫下方便卸货</v>
      </c>
      <c r="P1206" s="49" t="str">
        <f ca="1" t="shared" si="44"/>
        <v/>
      </c>
    </row>
    <row r="1207" hidden="1" spans="1:18">
      <c r="A1207" s="49"/>
      <c r="B1207" s="29" t="s">
        <v>81</v>
      </c>
      <c r="C1207" s="57">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2">
        <v>45769</v>
      </c>
      <c r="N1207" s="15"/>
      <c r="O1207" s="15">
        <f ca="1">IF(OR(M1207="",N1207&lt;&gt;""),"",MAX(M1207-TODAY(),0))</f>
        <v>0</v>
      </c>
      <c r="P1207" s="49">
        <f ca="1" t="shared" si="44"/>
        <v>84</v>
      </c>
      <c r="Q1207" s="15" t="str">
        <f>VLOOKUP(B1207,辅助信息!E:M,9,FALSE)</f>
        <v>ZTWM-CDGS-XS-2024-0030-华西集采-简州大道</v>
      </c>
      <c r="R1207" s="15" t="str">
        <f>_xlfn._xlws.FILTER(辅助信息!D:D,辅助信息!E:E=B1207)</f>
        <v>华西简阳西城嘉苑</v>
      </c>
    </row>
    <row r="1208" hidden="1" spans="1:18">
      <c r="A1208" s="49"/>
      <c r="B1208" s="29" t="s">
        <v>81</v>
      </c>
      <c r="C1208" s="57">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2">
        <v>45769</v>
      </c>
      <c r="N1208" s="15"/>
      <c r="O1208" s="15">
        <f ca="1">IF(OR(M1208="",N1208&lt;&gt;""),"",MAX(M1208-TODAY(),0))</f>
        <v>0</v>
      </c>
      <c r="P1208" s="49">
        <f ca="1" t="shared" si="44"/>
        <v>84</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7">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2">
        <v>45763</v>
      </c>
      <c r="N1209" s="15"/>
      <c r="O1209" s="15">
        <f ca="1" t="shared" ref="O1209:O1225" si="49">IF(OR(M1209="",N1209&lt;&gt;""),"",MAX(M1209-TODAY(),0))</f>
        <v>0</v>
      </c>
      <c r="P1209" s="49">
        <f ca="1" t="shared" ref="P1209:P1225" si="50">IF(M1209="","",IF(N1209&lt;&gt;"",MAX(N1209-M1209,0),IF(TODAY()&gt;M1209,TODAY()-M1209,0)))</f>
        <v>90</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7">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2">
        <v>45763</v>
      </c>
      <c r="N1210" s="15"/>
      <c r="O1210" s="15">
        <f ca="1" t="shared" si="49"/>
        <v>0</v>
      </c>
      <c r="P1210" s="49">
        <f ca="1" t="shared" si="50"/>
        <v>90</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7">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2">
        <v>45763</v>
      </c>
      <c r="N1211" s="15"/>
      <c r="O1211" s="15">
        <f ca="1" t="shared" si="49"/>
        <v>0</v>
      </c>
      <c r="P1211" s="49">
        <f ca="1" t="shared" si="50"/>
        <v>90</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7">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2">
        <v>45763</v>
      </c>
      <c r="N1212" s="15"/>
      <c r="O1212" s="15">
        <f ca="1" t="shared" si="49"/>
        <v>0</v>
      </c>
      <c r="P1212" s="49">
        <f ca="1" t="shared" si="50"/>
        <v>90</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7">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2">
        <v>45768</v>
      </c>
      <c r="N1213" s="15"/>
      <c r="O1213" s="15">
        <f ca="1" t="shared" si="49"/>
        <v>0</v>
      </c>
      <c r="P1213" s="49">
        <f ca="1" t="shared" si="50"/>
        <v>85</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7">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2">
        <v>45768</v>
      </c>
      <c r="N1214" s="15"/>
      <c r="O1214" s="15">
        <f ca="1" t="shared" si="49"/>
        <v>0</v>
      </c>
      <c r="P1214" s="49">
        <f ca="1" t="shared" si="50"/>
        <v>85</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49"/>
      <c r="B1215" s="29" t="s">
        <v>68</v>
      </c>
      <c r="C1215" s="57">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78">
        <v>45772</v>
      </c>
      <c r="O1215" s="49">
        <f ca="1" t="shared" si="49"/>
        <v>0</v>
      </c>
      <c r="P1215" s="49">
        <f ca="1" t="shared" si="50"/>
        <v>81</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49"/>
      <c r="B1216" s="29" t="s">
        <v>68</v>
      </c>
      <c r="C1216" s="57">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78">
        <v>45772</v>
      </c>
      <c r="O1216" s="49">
        <f ca="1" t="shared" si="49"/>
        <v>0</v>
      </c>
      <c r="P1216" s="49">
        <f ca="1" t="shared" si="50"/>
        <v>81</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49"/>
      <c r="B1217" s="29" t="s">
        <v>68</v>
      </c>
      <c r="C1217" s="57">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78">
        <v>45772</v>
      </c>
      <c r="O1217" s="49">
        <f ca="1" t="shared" si="49"/>
        <v>0</v>
      </c>
      <c r="P1217" s="49">
        <f ca="1" t="shared" si="50"/>
        <v>81</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49"/>
      <c r="B1218" s="29" t="s">
        <v>68</v>
      </c>
      <c r="C1218" s="57">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78">
        <v>45772</v>
      </c>
      <c r="O1218" s="49">
        <f ca="1" t="shared" si="49"/>
        <v>0</v>
      </c>
      <c r="P1218" s="49">
        <f ca="1" t="shared" si="50"/>
        <v>81</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49"/>
      <c r="B1219" s="29" t="s">
        <v>68</v>
      </c>
      <c r="C1219" s="57">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78">
        <v>45772</v>
      </c>
      <c r="O1219" s="49">
        <f ca="1" t="shared" si="49"/>
        <v>0</v>
      </c>
      <c r="P1219" s="49">
        <f ca="1" t="shared" si="50"/>
        <v>81</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49"/>
      <c r="B1220" s="29" t="s">
        <v>136</v>
      </c>
      <c r="C1220" s="57">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78">
        <v>45773</v>
      </c>
      <c r="O1220" s="49">
        <f ca="1" t="shared" si="49"/>
        <v>0</v>
      </c>
      <c r="P1220" s="49">
        <f ca="1" t="shared" si="50"/>
        <v>80</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49"/>
      <c r="B1221" s="29" t="s">
        <v>139</v>
      </c>
      <c r="C1221" s="57">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78">
        <v>45773</v>
      </c>
      <c r="O1221" s="49">
        <f ca="1" t="shared" si="49"/>
        <v>0</v>
      </c>
      <c r="P1221" s="49">
        <f ca="1" t="shared" si="50"/>
        <v>80</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49"/>
      <c r="B1222" s="29" t="s">
        <v>139</v>
      </c>
      <c r="C1222" s="57">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78">
        <v>45773</v>
      </c>
      <c r="O1222" s="49">
        <f ca="1" t="shared" si="49"/>
        <v>0</v>
      </c>
      <c r="P1222" s="49">
        <f ca="1" t="shared" si="50"/>
        <v>80</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49"/>
      <c r="B1223" s="29" t="s">
        <v>132</v>
      </c>
      <c r="C1223" s="57">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78">
        <v>45773</v>
      </c>
      <c r="O1223" s="49">
        <f ca="1" t="shared" si="49"/>
        <v>0</v>
      </c>
      <c r="P1223" s="49">
        <f ca="1" t="shared" si="50"/>
        <v>80</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49"/>
      <c r="B1224" s="29" t="s">
        <v>132</v>
      </c>
      <c r="C1224" s="57">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78">
        <v>45773</v>
      </c>
      <c r="O1224" s="49">
        <f ca="1" t="shared" si="49"/>
        <v>0</v>
      </c>
      <c r="P1224" s="49">
        <f ca="1" t="shared" si="50"/>
        <v>80</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49"/>
      <c r="B1225" s="29" t="s">
        <v>132</v>
      </c>
      <c r="C1225" s="57">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78">
        <v>45773</v>
      </c>
      <c r="O1225" s="49">
        <f ca="1" t="shared" si="49"/>
        <v>0</v>
      </c>
      <c r="P1225" s="49">
        <f ca="1" t="shared" si="50"/>
        <v>80</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7">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78">
        <v>45779</v>
      </c>
      <c r="O1226" s="49">
        <f ca="1" t="shared" ref="O1226:O1234" si="51">IF(OR(M1226="",N1226&lt;&gt;""),"",MAX(M1226-TODAY(),0))</f>
        <v>0</v>
      </c>
      <c r="P1226" s="49">
        <f ca="1" t="shared" ref="P1226:P1254" si="52">IF(M1226="","",IF(N1226&lt;&gt;"",MAX(N1226-M1226,0),IF(TODAY()&gt;M1226,TODAY()-M1226,0)))</f>
        <v>74</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7">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78">
        <v>45779</v>
      </c>
      <c r="O1227" s="49">
        <f ca="1" t="shared" si="51"/>
        <v>0</v>
      </c>
      <c r="P1227" s="49">
        <f ca="1" t="shared" si="52"/>
        <v>74</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7">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78">
        <v>45779</v>
      </c>
      <c r="O1228" s="49">
        <f ca="1" t="shared" si="51"/>
        <v>0</v>
      </c>
      <c r="P1228" s="49">
        <f ca="1" t="shared" si="52"/>
        <v>74</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7">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78">
        <v>45779</v>
      </c>
      <c r="O1229" s="49">
        <f ca="1" t="shared" si="51"/>
        <v>0</v>
      </c>
      <c r="P1229" s="49">
        <f ca="1" t="shared" si="52"/>
        <v>74</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7">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78">
        <v>45779</v>
      </c>
      <c r="O1230" s="49">
        <f ca="1" t="shared" si="51"/>
        <v>0</v>
      </c>
      <c r="P1230" s="49">
        <f ca="1" t="shared" si="52"/>
        <v>74</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7">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78">
        <v>45779</v>
      </c>
      <c r="O1231" s="49">
        <f ca="1" t="shared" si="51"/>
        <v>0</v>
      </c>
      <c r="P1231" s="49">
        <f ca="1" t="shared" si="52"/>
        <v>74</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7">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78">
        <v>45779</v>
      </c>
      <c r="O1232" s="49">
        <f ca="1" t="shared" si="51"/>
        <v>0</v>
      </c>
      <c r="P1232" s="49">
        <f ca="1" t="shared" si="52"/>
        <v>74</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7">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78">
        <v>45779</v>
      </c>
      <c r="O1233" s="49">
        <f ca="1" t="shared" si="51"/>
        <v>0</v>
      </c>
      <c r="P1233" s="49">
        <f ca="1" t="shared" si="52"/>
        <v>74</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0" t="s">
        <v>47</v>
      </c>
      <c r="C1234" s="71">
        <v>45774</v>
      </c>
      <c r="D1234" s="70" t="str">
        <f>VLOOKUP(B1234,辅助信息!E:K,7,FALSE)</f>
        <v>JWDDCD2025052800131</v>
      </c>
      <c r="E1234" s="70" t="str">
        <f>VLOOKUP(F1234,辅助信息!A:B,2,FALSE)</f>
        <v>螺纹钢</v>
      </c>
      <c r="F1234" s="70" t="s">
        <v>18</v>
      </c>
      <c r="G1234" s="72">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78">
        <v>45779</v>
      </c>
      <c r="O1234" s="49">
        <f ca="1" t="shared" si="51"/>
        <v>0</v>
      </c>
      <c r="P1234" s="49">
        <f ca="1" t="shared" si="52"/>
        <v>74</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3"/>
      <c r="B1235" s="29" t="s">
        <v>64</v>
      </c>
      <c r="C1235" s="57">
        <v>45773</v>
      </c>
      <c r="D1235" s="98" t="str">
        <f>VLOOKUP(B1235,辅助信息!E:K,7,FALSE)</f>
        <v>JWDDCD2024102400111</v>
      </c>
      <c r="E1235" s="29" t="str">
        <f>VLOOKUP(F1235,辅助信息!A:B,2,FALSE)</f>
        <v>盘螺</v>
      </c>
      <c r="F1235" s="29" t="s">
        <v>26</v>
      </c>
      <c r="G1235" s="25">
        <v>9</v>
      </c>
      <c r="H1235" s="99" t="str">
        <f>_xlfn.XLOOKUP(C1235&amp;F1235&amp;I1235&amp;J1235,'[1]2025年已发货'!$F:$F&amp;'[1]2025年已发货'!$C:$C&amp;'[1]2025年已发货'!$G:$G&amp;'[1]2025年已发货'!$H:$H,'[1]2025年已发货'!$E:$E,"未发货")</f>
        <v>未发货</v>
      </c>
      <c r="I1235" s="29" t="str">
        <f>VLOOKUP(B1235,辅助信息!E:I,3,FALSE)</f>
        <v>（五冶达州国道542项目-三工区桥梁3工段）四川省达州市达川区赵固镇水文村原村委会下300米</v>
      </c>
      <c r="J1235" s="29" t="str">
        <f>VLOOKUP(B1235,辅助信息!E:I,4,FALSE)</f>
        <v>李代茂</v>
      </c>
      <c r="K1235" s="29">
        <f>VLOOKUP(J1235,辅助信息!H:I,2,FALSE)</f>
        <v>18302833536</v>
      </c>
      <c r="L1235" s="28" t="str">
        <f>VLOOKUP(B1235,辅助信息!E:J,6,FALSE)</f>
        <v>五冶建设送货单,送货车型9.6米,装货前联系收货人核实到场规格,没提前告知进场规格现场不给予接收</v>
      </c>
      <c r="M1235" s="78">
        <v>45773</v>
      </c>
      <c r="O1235" s="49">
        <f ca="1" t="shared" ref="O1235:O1270" si="53">IF(OR(M1235="",N1235&lt;&gt;""),"",MAX(M1235-TODAY(),0))</f>
        <v>0</v>
      </c>
      <c r="P1235" s="49">
        <f ca="1" t="shared" si="52"/>
        <v>80</v>
      </c>
      <c r="Q1235" s="18" t="str">
        <f>VLOOKUP(B1235,辅助信息!E:M,9,FALSE)</f>
        <v>ZTWM-CDGS-XS-2024-0181-五冶天府-国道542项目（二批次）</v>
      </c>
      <c r="R1235" s="15" t="str">
        <f>_xlfn._xlws.FILTER(辅助信息!D:D,辅助信息!E:E=B1235)</f>
        <v>五冶达州国道542项目</v>
      </c>
    </row>
    <row r="1236" hidden="1" spans="1:18">
      <c r="A1236" s="73"/>
      <c r="B1236" s="29" t="s">
        <v>64</v>
      </c>
      <c r="C1236" s="57">
        <v>45773</v>
      </c>
      <c r="D1236" s="100" t="str">
        <f>VLOOKUP(B1236,辅助信息!E:K,7,FALSE)</f>
        <v>JWDDCD2024102400111</v>
      </c>
      <c r="E1236" s="29" t="str">
        <f>VLOOKUP(F1236,辅助信息!A:B,2,FALSE)</f>
        <v>螺纹钢</v>
      </c>
      <c r="F1236" s="29" t="s">
        <v>27</v>
      </c>
      <c r="G1236" s="25">
        <v>6</v>
      </c>
      <c r="H1236" s="99" t="str">
        <f>_xlfn.XLOOKUP(C1236&amp;F1236&amp;I1236&amp;J1236,'[1]2025年已发货'!$F:$F&amp;'[1]2025年已发货'!$C:$C&amp;'[1]2025年已发货'!$G:$G&amp;'[1]2025年已发货'!$H:$H,'[1]2025年已发货'!$E:$E,"未发货")</f>
        <v>未发货</v>
      </c>
      <c r="I1236" s="29" t="str">
        <f>VLOOKUP(B1236,辅助信息!E:I,3,FALSE)</f>
        <v>（五冶达州国道542项目-三工区桥梁3工段）四川省达州市达川区赵固镇水文村原村委会下300米</v>
      </c>
      <c r="J1236" s="29" t="str">
        <f>VLOOKUP(B1236,辅助信息!E:I,4,FALSE)</f>
        <v>李代茂</v>
      </c>
      <c r="K1236" s="29">
        <f>VLOOKUP(J1236,辅助信息!H:I,2,FALSE)</f>
        <v>18302833536</v>
      </c>
      <c r="L1236" s="28" t="str">
        <f>VLOOKUP(B1236,辅助信息!E:J,6,FALSE)</f>
        <v>五冶建设送货单,送货车型9.6米,装货前联系收货人核实到场规格,没提前告知进场规格现场不给予接收</v>
      </c>
      <c r="M1236" s="78">
        <v>45773</v>
      </c>
      <c r="O1236" s="49">
        <f ca="1" t="shared" si="53"/>
        <v>0</v>
      </c>
      <c r="P1236" s="49">
        <f ca="1" t="shared" si="52"/>
        <v>80</v>
      </c>
      <c r="Q1236" s="18" t="str">
        <f>VLOOKUP(B1236,辅助信息!E:M,9,FALSE)</f>
        <v>ZTWM-CDGS-XS-2024-0181-五冶天府-国道542项目（二批次）</v>
      </c>
      <c r="R1236" s="15" t="str">
        <f>_xlfn._xlws.FILTER(辅助信息!D:D,辅助信息!E:E=B1236)</f>
        <v>五冶达州国道542项目</v>
      </c>
    </row>
    <row r="1237" hidden="1" spans="1:18">
      <c r="A1237" s="73"/>
      <c r="B1237" s="29" t="s">
        <v>64</v>
      </c>
      <c r="C1237" s="57">
        <v>45773</v>
      </c>
      <c r="D1237" s="100" t="str">
        <f>VLOOKUP(B1237,辅助信息!E:K,7,FALSE)</f>
        <v>JWDDCD2024102400111</v>
      </c>
      <c r="E1237" s="29" t="str">
        <f>VLOOKUP(F1237,辅助信息!A:B,2,FALSE)</f>
        <v>螺纹钢</v>
      </c>
      <c r="F1237" s="29" t="s">
        <v>19</v>
      </c>
      <c r="G1237" s="25">
        <v>21</v>
      </c>
      <c r="H1237" s="99" t="str">
        <f>_xlfn.XLOOKUP(C1237&amp;F1237&amp;I1237&amp;J1237,'[1]2025年已发货'!$F:$F&amp;'[1]2025年已发货'!$C:$C&amp;'[1]2025年已发货'!$G:$G&amp;'[1]2025年已发货'!$H:$H,'[1]2025年已发货'!$E:$E,"未发货")</f>
        <v>未发货</v>
      </c>
      <c r="I1237" s="29" t="str">
        <f>VLOOKUP(B1237,辅助信息!E:I,3,FALSE)</f>
        <v>（五冶达州国道542项目-三工区桥梁3工段）四川省达州市达川区赵固镇水文村原村委会下300米</v>
      </c>
      <c r="J1237" s="29" t="str">
        <f>VLOOKUP(B1237,辅助信息!E:I,4,FALSE)</f>
        <v>李代茂</v>
      </c>
      <c r="K1237" s="29">
        <f>VLOOKUP(J1237,辅助信息!H:I,2,FALSE)</f>
        <v>18302833536</v>
      </c>
      <c r="L1237" s="28" t="str">
        <f>VLOOKUP(B1237,辅助信息!E:J,6,FALSE)</f>
        <v>五冶建设送货单,送货车型9.6米,装货前联系收货人核实到场规格,没提前告知进场规格现场不给予接收</v>
      </c>
      <c r="M1237" s="78">
        <v>45773</v>
      </c>
      <c r="O1237" s="49">
        <f ca="1" t="shared" si="53"/>
        <v>0</v>
      </c>
      <c r="P1237" s="49">
        <f ca="1" t="shared" si="52"/>
        <v>80</v>
      </c>
      <c r="Q1237" s="18" t="str">
        <f>VLOOKUP(B1237,辅助信息!E:M,9,FALSE)</f>
        <v>ZTWM-CDGS-XS-2024-0181-五冶天府-国道542项目（二批次）</v>
      </c>
      <c r="R1237" s="15" t="str">
        <f>_xlfn._xlws.FILTER(辅助信息!D:D,辅助信息!E:E=B1237)</f>
        <v>五冶达州国道542项目</v>
      </c>
    </row>
    <row r="1238" hidden="1" spans="1:18">
      <c r="A1238" s="73"/>
      <c r="B1238" s="29" t="s">
        <v>64</v>
      </c>
      <c r="C1238" s="57">
        <v>45773</v>
      </c>
      <c r="D1238" s="100" t="str">
        <f>VLOOKUP(B1238,辅助信息!E:K,7,FALSE)</f>
        <v>JWDDCD2024102400111</v>
      </c>
      <c r="E1238" s="29" t="str">
        <f>VLOOKUP(F1238,辅助信息!A:B,2,FALSE)</f>
        <v>螺纹钢</v>
      </c>
      <c r="F1238" s="29" t="s">
        <v>65</v>
      </c>
      <c r="G1238" s="25">
        <v>12</v>
      </c>
      <c r="H1238" s="99" t="str">
        <f>_xlfn.XLOOKUP(C1238&amp;F1238&amp;I1238&amp;J1238,'[1]2025年已发货'!$F:$F&amp;'[1]2025年已发货'!$C:$C&amp;'[1]2025年已发货'!$G:$G&amp;'[1]2025年已发货'!$H:$H,'[1]2025年已发货'!$E:$E,"未发货")</f>
        <v>未发货</v>
      </c>
      <c r="I1238" s="29" t="str">
        <f>VLOOKUP(B1238,辅助信息!E:I,3,FALSE)</f>
        <v>（五冶达州国道542项目-三工区桥梁3工段）四川省达州市达川区赵固镇水文村原村委会下300米</v>
      </c>
      <c r="J1238" s="29" t="str">
        <f>VLOOKUP(B1238,辅助信息!E:I,4,FALSE)</f>
        <v>李代茂</v>
      </c>
      <c r="K1238" s="29">
        <f>VLOOKUP(J1238,辅助信息!H:I,2,FALSE)</f>
        <v>18302833536</v>
      </c>
      <c r="L1238" s="28" t="str">
        <f>VLOOKUP(B1238,辅助信息!E:J,6,FALSE)</f>
        <v>五冶建设送货单,送货车型9.6米,装货前联系收货人核实到场规格,没提前告知进场规格现场不给予接收</v>
      </c>
      <c r="M1238" s="78">
        <v>45773</v>
      </c>
      <c r="O1238" s="49">
        <f ca="1" t="shared" si="53"/>
        <v>0</v>
      </c>
      <c r="P1238" s="49">
        <f ca="1" t="shared" si="52"/>
        <v>80</v>
      </c>
      <c r="Q1238" s="18" t="str">
        <f>VLOOKUP(B1238,辅助信息!E:M,9,FALSE)</f>
        <v>ZTWM-CDGS-XS-2024-0181-五冶天府-国道542项目（二批次）</v>
      </c>
      <c r="R1238" s="15" t="str">
        <f>_xlfn._xlws.FILTER(辅助信息!D:D,辅助信息!E:E=B1238)</f>
        <v>五冶达州国道542项目</v>
      </c>
    </row>
    <row r="1239" hidden="1" spans="1:18">
      <c r="A1239" s="73"/>
      <c r="B1239" s="29" t="s">
        <v>64</v>
      </c>
      <c r="C1239" s="57">
        <v>45773</v>
      </c>
      <c r="D1239" s="100" t="str">
        <f>VLOOKUP(B1239,辅助信息!E:K,7,FALSE)</f>
        <v>JWDDCD2024102400111</v>
      </c>
      <c r="E1239" s="29" t="str">
        <f>VLOOKUP(F1239,辅助信息!A:B,2,FALSE)</f>
        <v>螺纹钢</v>
      </c>
      <c r="F1239" s="29" t="s">
        <v>52</v>
      </c>
      <c r="G1239" s="25">
        <v>15</v>
      </c>
      <c r="H1239" s="99" t="str">
        <f>_xlfn.XLOOKUP(C1239&amp;F1239&amp;I1239&amp;J1239,'[1]2025年已发货'!$F:$F&amp;'[1]2025年已发货'!$C:$C&amp;'[1]2025年已发货'!$G:$G&amp;'[1]2025年已发货'!$H:$H,'[1]2025年已发货'!$E:$E,"未发货")</f>
        <v>未发货</v>
      </c>
      <c r="I1239" s="29" t="str">
        <f>VLOOKUP(B1239,辅助信息!E:I,3,FALSE)</f>
        <v>（五冶达州国道542项目-三工区桥梁3工段）四川省达州市达川区赵固镇水文村原村委会下300米</v>
      </c>
      <c r="J1239" s="29" t="str">
        <f>VLOOKUP(B1239,辅助信息!E:I,4,FALSE)</f>
        <v>李代茂</v>
      </c>
      <c r="K1239" s="29">
        <f>VLOOKUP(J1239,辅助信息!H:I,2,FALSE)</f>
        <v>18302833536</v>
      </c>
      <c r="L1239" s="28" t="str">
        <f>VLOOKUP(B1239,辅助信息!E:J,6,FALSE)</f>
        <v>五冶建设送货单,送货车型9.6米,装货前联系收货人核实到场规格,没提前告知进场规格现场不给予接收</v>
      </c>
      <c r="M1239" s="78">
        <v>45773</v>
      </c>
      <c r="O1239" s="49">
        <f ca="1" t="shared" si="53"/>
        <v>0</v>
      </c>
      <c r="P1239" s="49">
        <f ca="1" t="shared" si="52"/>
        <v>80</v>
      </c>
      <c r="Q1239" s="18" t="str">
        <f>VLOOKUP(B1239,辅助信息!E:M,9,FALSE)</f>
        <v>ZTWM-CDGS-XS-2024-0181-五冶天府-国道542项目（二批次）</v>
      </c>
      <c r="R1239" s="15" t="str">
        <f>_xlfn._xlws.FILTER(辅助信息!D:D,辅助信息!E:E=B1239)</f>
        <v>五冶达州国道542项目</v>
      </c>
    </row>
    <row r="1240" hidden="1" spans="1:18">
      <c r="A1240" s="73"/>
      <c r="B1240" s="29" t="s">
        <v>70</v>
      </c>
      <c r="C1240" s="57">
        <v>45773</v>
      </c>
      <c r="D1240" s="100" t="str">
        <f>VLOOKUP(B1240,辅助信息!E:K,7,FALSE)</f>
        <v>JWDDCD2024102400111</v>
      </c>
      <c r="E1240" s="29" t="str">
        <f>VLOOKUP(F1240,辅助信息!A:B,2,FALSE)</f>
        <v>螺纹钢</v>
      </c>
      <c r="F1240" s="29" t="s">
        <v>27</v>
      </c>
      <c r="G1240" s="25">
        <v>8</v>
      </c>
      <c r="H1240" s="99" t="str">
        <f>_xlfn.XLOOKUP(C1240&amp;F1240&amp;I1240&amp;J1240,'[1]2025年已发货'!$F:$F&amp;'[1]2025年已发货'!$C:$C&amp;'[1]2025年已发货'!$G:$G&amp;'[1]2025年已发货'!$H:$H,'[1]2025年已发货'!$E:$E,"未发货")</f>
        <v>未发货</v>
      </c>
      <c r="I1240" s="29" t="str">
        <f>VLOOKUP(B1240,辅助信息!E:I,3,FALSE)</f>
        <v>（五冶达州国道542项目-一工区路基二工段）四川省达州市达川区石桥镇列宁街熊家营</v>
      </c>
      <c r="J1240" s="29" t="str">
        <f>VLOOKUP(B1240,辅助信息!E:I,4,FALSE)</f>
        <v>黄纯益</v>
      </c>
      <c r="K1240" s="29">
        <f>VLOOKUP(J1240,辅助信息!H:I,2,FALSE)</f>
        <v>13518257339</v>
      </c>
      <c r="L1240" s="28" t="str">
        <f>VLOOKUP(B1240,辅助信息!E:J,6,FALSE)</f>
        <v>五冶建设送货单,送货车型13米(不要高栏车),装货前联系收货人核实到场规格,没提前告知进场规格现场不给予接收</v>
      </c>
      <c r="M1240" s="78">
        <v>45773</v>
      </c>
      <c r="O1240" s="49">
        <f ca="1" t="shared" si="53"/>
        <v>0</v>
      </c>
      <c r="P1240" s="49">
        <f ca="1" t="shared" si="52"/>
        <v>80</v>
      </c>
      <c r="Q1240" s="18" t="str">
        <f>VLOOKUP(B1240,辅助信息!E:M,9,FALSE)</f>
        <v>ZTWM-CDGS-XS-2024-0181-五冶天府-国道542项目（二批次）</v>
      </c>
      <c r="R1240" s="15" t="str">
        <f>_xlfn._xlws.FILTER(辅助信息!D:D,辅助信息!E:E=B1240)</f>
        <v>五冶达州国道542项目</v>
      </c>
    </row>
    <row r="1241" hidden="1" spans="1:18">
      <c r="A1241" s="73"/>
      <c r="B1241" s="29" t="s">
        <v>87</v>
      </c>
      <c r="C1241" s="57">
        <v>45773</v>
      </c>
      <c r="D1241" s="100" t="str">
        <f>VLOOKUP(B1241,辅助信息!E:K,7,FALSE)</f>
        <v>JWDDCD2024102400111</v>
      </c>
      <c r="E1241" s="29" t="str">
        <f>VLOOKUP(F1241,辅助信息!A:B,2,FALSE)</f>
        <v>螺纹钢</v>
      </c>
      <c r="F1241" s="29" t="s">
        <v>27</v>
      </c>
      <c r="G1241" s="25">
        <v>24</v>
      </c>
      <c r="H1241" s="99" t="str">
        <f>_xlfn.XLOOKUP(C1241&amp;F1241&amp;I1241&amp;J1241,'[1]2025年已发货'!$F:$F&amp;'[1]2025年已发货'!$C:$C&amp;'[1]2025年已发货'!$G:$G&amp;'[1]2025年已发货'!$H:$H,'[1]2025年已发货'!$E:$E,"未发货")</f>
        <v>未发货</v>
      </c>
      <c r="I1241" s="29" t="str">
        <f>VLOOKUP(B1241,辅助信息!E:I,3,FALSE)</f>
        <v>（五冶达州国道542项目-一工区桥梁二工段）四川省达州市达川区达川区石梯镇石成村</v>
      </c>
      <c r="J1241" s="29" t="str">
        <f>VLOOKUP(B1241,辅助信息!E:I,4,FALSE)</f>
        <v>夏树彬</v>
      </c>
      <c r="K1241" s="29">
        <f>VLOOKUP(J1241,辅助信息!H:I,2,FALSE)</f>
        <v>13518183653</v>
      </c>
      <c r="L1241" s="28" t="str">
        <f>VLOOKUP(B1241,辅助信息!E:J,6,FALSE)</f>
        <v>五冶建设送货单,送货车型9.6米,装货前联系收货人核实到场规格,没提前告知进场规格现场不给予接收</v>
      </c>
      <c r="M1241" s="78">
        <v>45773</v>
      </c>
      <c r="O1241" s="49">
        <f ca="1" t="shared" si="53"/>
        <v>0</v>
      </c>
      <c r="P1241" s="49">
        <f ca="1" t="shared" si="52"/>
        <v>80</v>
      </c>
      <c r="Q1241" s="18" t="str">
        <f>VLOOKUP(B1241,辅助信息!E:M,9,FALSE)</f>
        <v>ZTWM-CDGS-XS-2024-0181-五冶天府-国道542项目（二批次）</v>
      </c>
      <c r="R1241" s="15" t="str">
        <f>_xlfn._xlws.FILTER(辅助信息!D:D,辅助信息!E:E=B1241)</f>
        <v>五冶达州国道542项目</v>
      </c>
    </row>
    <row r="1242" hidden="1" spans="1:18">
      <c r="A1242" s="73"/>
      <c r="B1242" s="29" t="s">
        <v>87</v>
      </c>
      <c r="C1242" s="57">
        <v>45773</v>
      </c>
      <c r="D1242" s="100" t="str">
        <f>VLOOKUP(B1242,辅助信息!E:K,7,FALSE)</f>
        <v>JWDDCD2024102400111</v>
      </c>
      <c r="E1242" s="29" t="str">
        <f>VLOOKUP(F1242,辅助信息!A:B,2,FALSE)</f>
        <v>螺纹钢</v>
      </c>
      <c r="F1242" s="29" t="s">
        <v>19</v>
      </c>
      <c r="G1242" s="25">
        <v>12</v>
      </c>
      <c r="H1242" s="99" t="str">
        <f>_xlfn.XLOOKUP(C1242&amp;F1242&amp;I1242&amp;J1242,'[1]2025年已发货'!$F:$F&amp;'[1]2025年已发货'!$C:$C&amp;'[1]2025年已发货'!$G:$G&amp;'[1]2025年已发货'!$H:$H,'[1]2025年已发货'!$E:$E,"未发货")</f>
        <v>未发货</v>
      </c>
      <c r="I1242" s="29" t="str">
        <f>VLOOKUP(B1242,辅助信息!E:I,3,FALSE)</f>
        <v>（五冶达州国道542项目-一工区桥梁二工段）四川省达州市达川区达川区石梯镇石成村</v>
      </c>
      <c r="J1242" s="29" t="str">
        <f>VLOOKUP(B1242,辅助信息!E:I,4,FALSE)</f>
        <v>夏树彬</v>
      </c>
      <c r="K1242" s="29">
        <f>VLOOKUP(J1242,辅助信息!H:I,2,FALSE)</f>
        <v>13518183653</v>
      </c>
      <c r="L1242" s="28" t="str">
        <f>VLOOKUP(B1242,辅助信息!E:J,6,FALSE)</f>
        <v>五冶建设送货单,送货车型9.6米,装货前联系收货人核实到场规格,没提前告知进场规格现场不给予接收</v>
      </c>
      <c r="M1242" s="78">
        <v>45773</v>
      </c>
      <c r="O1242" s="49">
        <f ca="1" t="shared" si="53"/>
        <v>0</v>
      </c>
      <c r="P1242" s="49">
        <f ca="1" t="shared" si="52"/>
        <v>80</v>
      </c>
      <c r="Q1242" s="18" t="str">
        <f>VLOOKUP(B1242,辅助信息!E:M,9,FALSE)</f>
        <v>ZTWM-CDGS-XS-2024-0181-五冶天府-国道542项目（二批次）</v>
      </c>
      <c r="R1242" s="15" t="str">
        <f>_xlfn._xlws.FILTER(辅助信息!D:D,辅助信息!E:E=B1242)</f>
        <v>五冶达州国道542项目</v>
      </c>
    </row>
    <row r="1243" hidden="1" spans="1:18">
      <c r="A1243" s="73"/>
      <c r="B1243" s="29" t="s">
        <v>29</v>
      </c>
      <c r="C1243" s="57">
        <v>45773</v>
      </c>
      <c r="D1243" s="100" t="str">
        <f>VLOOKUP(B1243,辅助信息!E:K,7,FALSE)</f>
        <v>JWDDCD2024102400111</v>
      </c>
      <c r="E1243" s="29" t="str">
        <f>VLOOKUP(F1243,辅助信息!A:B,2,FALSE)</f>
        <v>螺纹钢</v>
      </c>
      <c r="F1243" s="29" t="s">
        <v>28</v>
      </c>
      <c r="G1243" s="25">
        <v>27</v>
      </c>
      <c r="H1243" s="99" t="str">
        <f>_xlfn.XLOOKUP(C1243&amp;F1243&amp;I1243&amp;J1243,'[1]2025年已发货'!$F:$F&amp;'[1]2025年已发货'!$C:$C&amp;'[1]2025年已发货'!$G:$G&amp;'[1]2025年已发货'!$H:$H,'[1]2025年已发货'!$E:$E,"未发货")</f>
        <v>未发货</v>
      </c>
      <c r="I1243" s="29" t="str">
        <f>VLOOKUP(B1243,辅助信息!E:I,3,FALSE)</f>
        <v>（五冶达州国道542项目-二工区黄家湾隧道工段）四川省达州市达川区赵固镇黄家坡</v>
      </c>
      <c r="J1243" s="29" t="str">
        <f>VLOOKUP(B1243,辅助信息!E:I,4,FALSE)</f>
        <v>罗永方</v>
      </c>
      <c r="K1243" s="29">
        <f>VLOOKUP(J1243,辅助信息!H:I,2,FALSE)</f>
        <v>13551450899</v>
      </c>
      <c r="L1243" s="28" t="str">
        <f>VLOOKUP(B1243,辅助信息!E:J,6,FALSE)</f>
        <v>五冶建设送货单,4份材质书,送货车型9.6米,装货前联系收货人核实到场规格,没提前告知进场规格现场不给予接收</v>
      </c>
      <c r="M1243" s="78">
        <v>45773</v>
      </c>
      <c r="O1243" s="49">
        <f ca="1" t="shared" si="53"/>
        <v>0</v>
      </c>
      <c r="P1243" s="49">
        <f ca="1" t="shared" si="52"/>
        <v>80</v>
      </c>
      <c r="Q1243" s="18" t="str">
        <f>VLOOKUP(B1243,辅助信息!E:M,9,FALSE)</f>
        <v>ZTWM-CDGS-XS-2024-0181-五冶天府-国道542项目（二批次）</v>
      </c>
      <c r="R1243" s="15" t="str">
        <f>_xlfn._xlws.FILTER(辅助信息!D:D,辅助信息!E:E=B1243)</f>
        <v>五冶达州国道542项目</v>
      </c>
    </row>
    <row r="1244" hidden="1" spans="1:18">
      <c r="A1244" s="73"/>
      <c r="B1244" s="29" t="s">
        <v>78</v>
      </c>
      <c r="C1244" s="57">
        <v>45773</v>
      </c>
      <c r="D1244" s="100" t="str">
        <f>VLOOKUP(B1244,辅助信息!E:K,7,FALSE)</f>
        <v>JWDDCD2024102400111</v>
      </c>
      <c r="E1244" s="29" t="str">
        <f>VLOOKUP(F1244,辅助信息!A:B,2,FALSE)</f>
        <v>螺纹钢</v>
      </c>
      <c r="F1244" s="29" t="s">
        <v>27</v>
      </c>
      <c r="G1244" s="25">
        <v>3</v>
      </c>
      <c r="H1244" s="99" t="str">
        <f>_xlfn.XLOOKUP(C1244&amp;F1244&amp;I1244&amp;J1244,'[1]2025年已发货'!$F:$F&amp;'[1]2025年已发货'!$C:$C&amp;'[1]2025年已发货'!$G:$G&amp;'[1]2025年已发货'!$H:$H,'[1]2025年已发货'!$E:$E,"未发货")</f>
        <v>未发货</v>
      </c>
      <c r="I1244" s="29" t="str">
        <f>VLOOKUP(B1244,辅助信息!E:I,3,FALSE)</f>
        <v>（五冶达州国道542项目-二工区巴河特大桥工段-4号墩）达州市达川区桥湾镇陈余村</v>
      </c>
      <c r="J1244" s="29" t="str">
        <f>VLOOKUP(B1244,辅助信息!E:I,4,FALSE)</f>
        <v>谭福中</v>
      </c>
      <c r="K1244" s="29">
        <f>VLOOKUP(J1244,辅助信息!H:I,2,FALSE)</f>
        <v>15828538619</v>
      </c>
      <c r="L1244" s="28" t="str">
        <f>VLOOKUP(B1244,辅助信息!E:J,6,FALSE)</f>
        <v>五冶建设送货单,4份材质书,送货车型9.6米,装货前联系收货人核实到场规格,没提前告知进场规格现场不给予接收</v>
      </c>
      <c r="M1244" s="78">
        <v>45773</v>
      </c>
      <c r="O1244" s="49">
        <f ca="1" t="shared" si="53"/>
        <v>0</v>
      </c>
      <c r="P1244" s="49">
        <f ca="1" t="shared" si="52"/>
        <v>80</v>
      </c>
      <c r="Q1244" s="18" t="str">
        <f>VLOOKUP(B1244,辅助信息!E:M,9,FALSE)</f>
        <v>ZTWM-CDGS-XS-2024-0181-五冶天府-国道542项目（二批次）</v>
      </c>
      <c r="R1244" s="15" t="str">
        <f>_xlfn._xlws.FILTER(辅助信息!D:D,辅助信息!E:E=B1244)</f>
        <v>五冶达州国道542项目</v>
      </c>
    </row>
    <row r="1245" hidden="1" spans="1:18">
      <c r="A1245" s="73"/>
      <c r="B1245" s="29" t="s">
        <v>78</v>
      </c>
      <c r="C1245" s="57">
        <v>45773</v>
      </c>
      <c r="D1245" s="100" t="str">
        <f>VLOOKUP(B1245,辅助信息!E:K,7,FALSE)</f>
        <v>JWDDCD2024102400111</v>
      </c>
      <c r="E1245" s="29" t="str">
        <f>VLOOKUP(F1245,辅助信息!A:B,2,FALSE)</f>
        <v>螺纹钢</v>
      </c>
      <c r="F1245" s="29" t="s">
        <v>33</v>
      </c>
      <c r="G1245" s="25">
        <v>30</v>
      </c>
      <c r="H1245" s="99" t="str">
        <f>_xlfn.XLOOKUP(C1245&amp;F1245&amp;I1245&amp;J1245,'[1]2025年已发货'!$F:$F&amp;'[1]2025年已发货'!$C:$C&amp;'[1]2025年已发货'!$G:$G&amp;'[1]2025年已发货'!$H:$H,'[1]2025年已发货'!$E:$E,"未发货")</f>
        <v>未发货</v>
      </c>
      <c r="I1245" s="29" t="str">
        <f>VLOOKUP(B1245,辅助信息!E:I,3,FALSE)</f>
        <v>（五冶达州国道542项目-二工区巴河特大桥工段-4号墩）达州市达川区桥湾镇陈余村</v>
      </c>
      <c r="J1245" s="29" t="str">
        <f>VLOOKUP(B1245,辅助信息!E:I,4,FALSE)</f>
        <v>谭福中</v>
      </c>
      <c r="K1245" s="29">
        <f>VLOOKUP(J1245,辅助信息!H:I,2,FALSE)</f>
        <v>15828538619</v>
      </c>
      <c r="L1245" s="28" t="str">
        <f>VLOOKUP(B1245,辅助信息!E:J,6,FALSE)</f>
        <v>五冶建设送货单,4份材质书,送货车型9.6米,装货前联系收货人核实到场规格,没提前告知进场规格现场不给予接收</v>
      </c>
      <c r="M1245" s="78">
        <v>45773</v>
      </c>
      <c r="O1245" s="49">
        <f ca="1" t="shared" si="53"/>
        <v>0</v>
      </c>
      <c r="P1245" s="49">
        <f ca="1" t="shared" si="52"/>
        <v>80</v>
      </c>
      <c r="Q1245" s="18" t="str">
        <f>VLOOKUP(B1245,辅助信息!E:M,9,FALSE)</f>
        <v>ZTWM-CDGS-XS-2024-0181-五冶天府-国道542项目（二批次）</v>
      </c>
      <c r="R1245" s="15" t="str">
        <f>_xlfn._xlws.FILTER(辅助信息!D:D,辅助信息!E:E=B1245)</f>
        <v>五冶达州国道542项目</v>
      </c>
    </row>
    <row r="1246" hidden="1" spans="1:18">
      <c r="A1246" s="64"/>
      <c r="B1246" s="29" t="s">
        <v>78</v>
      </c>
      <c r="C1246" s="57">
        <v>45773</v>
      </c>
      <c r="D1246" s="100" t="str">
        <f>VLOOKUP(B1246,辅助信息!E:K,7,FALSE)</f>
        <v>JWDDCD2024102400111</v>
      </c>
      <c r="E1246" s="29" t="str">
        <f>VLOOKUP(F1246,辅助信息!A:B,2,FALSE)</f>
        <v>螺纹钢</v>
      </c>
      <c r="F1246" s="29" t="s">
        <v>28</v>
      </c>
      <c r="G1246" s="25">
        <v>3</v>
      </c>
      <c r="H1246" s="99" t="str">
        <f>_xlfn.XLOOKUP(C1246&amp;F1246&amp;I1246&amp;J1246,'[1]2025年已发货'!$F:$F&amp;'[1]2025年已发货'!$C:$C&amp;'[1]2025年已发货'!$G:$G&amp;'[1]2025年已发货'!$H:$H,'[1]2025年已发货'!$E:$E,"未发货")</f>
        <v>未发货</v>
      </c>
      <c r="I1246" s="29" t="str">
        <f>VLOOKUP(B1246,辅助信息!E:I,3,FALSE)</f>
        <v>（五冶达州国道542项目-二工区巴河特大桥工段-4号墩）达州市达川区桥湾镇陈余村</v>
      </c>
      <c r="J1246" s="29" t="str">
        <f>VLOOKUP(B1246,辅助信息!E:I,4,FALSE)</f>
        <v>谭福中</v>
      </c>
      <c r="K1246" s="29">
        <f>VLOOKUP(J1246,辅助信息!H:I,2,FALSE)</f>
        <v>15828538619</v>
      </c>
      <c r="L1246" s="28" t="str">
        <f>VLOOKUP(B1246,辅助信息!E:J,6,FALSE)</f>
        <v>五冶建设送货单,4份材质书,送货车型9.6米,装货前联系收货人核实到场规格,没提前告知进场规格现场不给予接收</v>
      </c>
      <c r="M1246" s="78">
        <v>45773</v>
      </c>
      <c r="O1246" s="49">
        <f ca="1" t="shared" si="53"/>
        <v>0</v>
      </c>
      <c r="P1246" s="49">
        <f ca="1" t="shared" si="52"/>
        <v>80</v>
      </c>
      <c r="Q1246" s="18" t="str">
        <f>VLOOKUP(B1246,辅助信息!E:M,9,FALSE)</f>
        <v>ZTWM-CDGS-XS-2024-0181-五冶天府-国道542项目（二批次）</v>
      </c>
      <c r="R1246" s="15" t="str">
        <f>_xlfn._xlws.FILTER(辅助信息!D:D,辅助信息!E:E=B1246)</f>
        <v>五冶达州国道542项目</v>
      </c>
    </row>
    <row r="1247" hidden="1" spans="1:18">
      <c r="A1247" s="64"/>
      <c r="B1247" s="29" t="s">
        <v>54</v>
      </c>
      <c r="C1247" s="57">
        <v>45773</v>
      </c>
      <c r="D1247" s="100" t="str">
        <f>VLOOKUP(B1247,辅助信息!E:K,7,FALSE)</f>
        <v>JWDDCD2024102400111</v>
      </c>
      <c r="E1247" s="29" t="str">
        <f>VLOOKUP(F1247,辅助信息!A:B,2,FALSE)</f>
        <v>螺纹钢</v>
      </c>
      <c r="F1247" s="29" t="s">
        <v>27</v>
      </c>
      <c r="G1247" s="25">
        <v>26</v>
      </c>
      <c r="H1247" s="99" t="str">
        <f>_xlfn.XLOOKUP(C1247&amp;F1247&amp;I1247&amp;J1247,'[1]2025年已发货'!$F:$F&amp;'[1]2025年已发货'!$C:$C&amp;'[1]2025年已发货'!$G:$G&amp;'[1]2025年已发货'!$H:$H,'[1]2025年已发货'!$E:$E,"未发货")</f>
        <v>未发货</v>
      </c>
      <c r="I1247" s="29" t="str">
        <f>VLOOKUP(B1247,辅助信息!E:I,3,FALSE)</f>
        <v>（五冶达州国道542项目-二工区巴河特大桥工段-5号墩）四川省达州市达川区石梯镇固家村村民委员会</v>
      </c>
      <c r="J1247" s="29" t="str">
        <f>VLOOKUP(B1247,辅助信息!E:I,4,FALSE)</f>
        <v>谭福中</v>
      </c>
      <c r="K1247" s="29">
        <f>VLOOKUP(J1247,辅助信息!H:I,2,FALSE)</f>
        <v>15828538619</v>
      </c>
      <c r="L1247" s="28" t="str">
        <f>VLOOKUP(B1247,辅助信息!E:J,6,FALSE)</f>
        <v>五冶建设送货单,4份材质书,送货车型13米,装货前联系收货人核实到场规格,没提前告知进场规格现场不给予接收</v>
      </c>
      <c r="M1247" s="78">
        <v>45773</v>
      </c>
      <c r="O1247" s="49">
        <f ca="1" t="shared" si="53"/>
        <v>0</v>
      </c>
      <c r="P1247" s="49">
        <f ca="1" t="shared" si="52"/>
        <v>80</v>
      </c>
      <c r="Q1247" s="18" t="str">
        <f>VLOOKUP(B1247,辅助信息!E:M,9,FALSE)</f>
        <v>ZTWM-CDGS-XS-2024-0181-五冶天府-国道542项目（二批次）</v>
      </c>
      <c r="R1247" s="15" t="str">
        <f>_xlfn._xlws.FILTER(辅助信息!D:D,辅助信息!E:E=B1247)</f>
        <v>五冶达州国道542项目</v>
      </c>
    </row>
    <row r="1248" hidden="1" spans="1:18">
      <c r="A1248" s="64"/>
      <c r="B1248" s="29" t="s">
        <v>54</v>
      </c>
      <c r="C1248" s="57">
        <v>45773</v>
      </c>
      <c r="D1248" s="100" t="str">
        <f>VLOOKUP(B1248,辅助信息!E:K,7,FALSE)</f>
        <v>JWDDCD2024102400111</v>
      </c>
      <c r="E1248" s="29" t="str">
        <f>VLOOKUP(F1248,辅助信息!A:B,2,FALSE)</f>
        <v>螺纹钢</v>
      </c>
      <c r="F1248" s="29" t="s">
        <v>32</v>
      </c>
      <c r="G1248" s="25">
        <v>33</v>
      </c>
      <c r="H1248" s="99" t="str">
        <f>_xlfn.XLOOKUP(C1248&amp;F1248&amp;I1248&amp;J1248,'[1]2025年已发货'!$F:$F&amp;'[1]2025年已发货'!$C:$C&amp;'[1]2025年已发货'!$G:$G&amp;'[1]2025年已发货'!$H:$H,'[1]2025年已发货'!$E:$E,"未发货")</f>
        <v>未发货</v>
      </c>
      <c r="I1248" s="29" t="str">
        <f>VLOOKUP(B1248,辅助信息!E:I,3,FALSE)</f>
        <v>（五冶达州国道542项目-二工区巴河特大桥工段-5号墩）四川省达州市达川区石梯镇固家村村民委员会</v>
      </c>
      <c r="J1248" s="29" t="str">
        <f>VLOOKUP(B1248,辅助信息!E:I,4,FALSE)</f>
        <v>谭福中</v>
      </c>
      <c r="K1248" s="29">
        <f>VLOOKUP(J1248,辅助信息!H:I,2,FALSE)</f>
        <v>15828538619</v>
      </c>
      <c r="L1248" s="28" t="str">
        <f>VLOOKUP(B1248,辅助信息!E:J,6,FALSE)</f>
        <v>五冶建设送货单,4份材质书,送货车型13米,装货前联系收货人核实到场规格,没提前告知进场规格现场不给予接收</v>
      </c>
      <c r="M1248" s="78">
        <v>45773</v>
      </c>
      <c r="O1248" s="49">
        <f ca="1" t="shared" si="53"/>
        <v>0</v>
      </c>
      <c r="P1248" s="49">
        <f ca="1" t="shared" si="52"/>
        <v>80</v>
      </c>
      <c r="Q1248" s="18" t="str">
        <f>VLOOKUP(B1248,辅助信息!E:M,9,FALSE)</f>
        <v>ZTWM-CDGS-XS-2024-0181-五冶天府-国道542项目（二批次）</v>
      </c>
      <c r="R1248" s="15" t="str">
        <f>_xlfn._xlws.FILTER(辅助信息!D:D,辅助信息!E:E=B1248)</f>
        <v>五冶达州国道542项目</v>
      </c>
    </row>
    <row r="1249" hidden="1" spans="1:18">
      <c r="A1249" s="64"/>
      <c r="B1249" s="29" t="s">
        <v>54</v>
      </c>
      <c r="C1249" s="57">
        <v>45773</v>
      </c>
      <c r="D1249" s="100" t="str">
        <f>VLOOKUP(B1249,辅助信息!E:K,7,FALSE)</f>
        <v>JWDDCD2024102400111</v>
      </c>
      <c r="E1249" s="29" t="str">
        <f>VLOOKUP(F1249,辅助信息!A:B,2,FALSE)</f>
        <v>螺纹钢</v>
      </c>
      <c r="F1249" s="29" t="s">
        <v>33</v>
      </c>
      <c r="G1249" s="25">
        <v>70</v>
      </c>
      <c r="H1249" s="99" t="str">
        <f>_xlfn.XLOOKUP(C1249&amp;F1249&amp;I1249&amp;J1249,'[1]2025年已发货'!$F:$F&amp;'[1]2025年已发货'!$C:$C&amp;'[1]2025年已发货'!$G:$G&amp;'[1]2025年已发货'!$H:$H,'[1]2025年已发货'!$E:$E,"未发货")</f>
        <v>未发货</v>
      </c>
      <c r="I1249" s="29" t="str">
        <f>VLOOKUP(B1249,辅助信息!E:I,3,FALSE)</f>
        <v>（五冶达州国道542项目-二工区巴河特大桥工段-5号墩）四川省达州市达川区石梯镇固家村村民委员会</v>
      </c>
      <c r="J1249" s="29" t="str">
        <f>VLOOKUP(B1249,辅助信息!E:I,4,FALSE)</f>
        <v>谭福中</v>
      </c>
      <c r="K1249" s="29">
        <f>VLOOKUP(J1249,辅助信息!H:I,2,FALSE)</f>
        <v>15828538619</v>
      </c>
      <c r="L1249" s="28" t="str">
        <f>VLOOKUP(B1249,辅助信息!E:J,6,FALSE)</f>
        <v>五冶建设送货单,4份材质书,送货车型13米,装货前联系收货人核实到场规格,没提前告知进场规格现场不给予接收</v>
      </c>
      <c r="M1249" s="78">
        <v>45773</v>
      </c>
      <c r="O1249" s="49">
        <f ca="1" t="shared" si="53"/>
        <v>0</v>
      </c>
      <c r="P1249" s="49">
        <f ca="1" t="shared" si="52"/>
        <v>80</v>
      </c>
      <c r="Q1249" s="18" t="str">
        <f>VLOOKUP(B1249,辅助信息!E:M,9,FALSE)</f>
        <v>ZTWM-CDGS-XS-2024-0181-五冶天府-国道542项目（二批次）</v>
      </c>
      <c r="R1249" s="15" t="str">
        <f>_xlfn._xlws.FILTER(辅助信息!D:D,辅助信息!E:E=B1249)</f>
        <v>五冶达州国道542项目</v>
      </c>
    </row>
    <row r="1250" hidden="1" spans="1:18">
      <c r="A1250" s="64"/>
      <c r="B1250" s="29" t="s">
        <v>54</v>
      </c>
      <c r="C1250" s="57">
        <v>45773</v>
      </c>
      <c r="D1250" s="100" t="str">
        <f>VLOOKUP(B1250,辅助信息!E:K,7,FALSE)</f>
        <v>JWDDCD2024102400111</v>
      </c>
      <c r="E1250" s="29" t="str">
        <f>VLOOKUP(F1250,辅助信息!A:B,2,FALSE)</f>
        <v>螺纹钢</v>
      </c>
      <c r="F1250" s="29" t="s">
        <v>28</v>
      </c>
      <c r="G1250" s="25">
        <v>33</v>
      </c>
      <c r="H1250" s="99" t="str">
        <f>_xlfn.XLOOKUP(C1250&amp;F1250&amp;I1250&amp;J1250,'[1]2025年已发货'!$F:$F&amp;'[1]2025年已发货'!$C:$C&amp;'[1]2025年已发货'!$G:$G&amp;'[1]2025年已发货'!$H:$H,'[1]2025年已发货'!$E:$E,"未发货")</f>
        <v>未发货</v>
      </c>
      <c r="I1250" s="29" t="str">
        <f>VLOOKUP(B1250,辅助信息!E:I,3,FALSE)</f>
        <v>（五冶达州国道542项目-二工区巴河特大桥工段-5号墩）四川省达州市达川区石梯镇固家村村民委员会</v>
      </c>
      <c r="J1250" s="29" t="str">
        <f>VLOOKUP(B1250,辅助信息!E:I,4,FALSE)</f>
        <v>谭福中</v>
      </c>
      <c r="K1250" s="29">
        <f>VLOOKUP(J1250,辅助信息!H:I,2,FALSE)</f>
        <v>15828538619</v>
      </c>
      <c r="L1250" s="28" t="str">
        <f>VLOOKUP(B1250,辅助信息!E:J,6,FALSE)</f>
        <v>五冶建设送货单,4份材质书,送货车型13米,装货前联系收货人核实到场规格,没提前告知进场规格现场不给予接收</v>
      </c>
      <c r="M1250" s="78">
        <v>45773</v>
      </c>
      <c r="O1250" s="49">
        <f ca="1" t="shared" si="53"/>
        <v>0</v>
      </c>
      <c r="P1250" s="49">
        <f ca="1" t="shared" si="52"/>
        <v>80</v>
      </c>
      <c r="Q1250" s="18" t="str">
        <f>VLOOKUP(B1250,辅助信息!E:M,9,FALSE)</f>
        <v>ZTWM-CDGS-XS-2024-0181-五冶天府-国道542项目（二批次）</v>
      </c>
      <c r="R1250" s="15" t="str">
        <f>_xlfn._xlws.FILTER(辅助信息!D:D,辅助信息!E:E=B1250)</f>
        <v>五冶达州国道542项目</v>
      </c>
    </row>
    <row r="1251" hidden="1" spans="1:18">
      <c r="A1251" s="64"/>
      <c r="B1251" s="29" t="s">
        <v>54</v>
      </c>
      <c r="C1251" s="57">
        <v>45773</v>
      </c>
      <c r="D1251" s="100" t="str">
        <f>VLOOKUP(B1251,辅助信息!E:K,7,FALSE)</f>
        <v>JWDDCD2024102400111</v>
      </c>
      <c r="E1251" s="29" t="str">
        <f>VLOOKUP(F1251,辅助信息!A:B,2,FALSE)</f>
        <v>螺纹钢</v>
      </c>
      <c r="F1251" s="29" t="s">
        <v>18</v>
      </c>
      <c r="G1251" s="25">
        <v>3</v>
      </c>
      <c r="H1251" s="99" t="str">
        <f>_xlfn.XLOOKUP(C1251&amp;F1251&amp;I1251&amp;J1251,'[1]2025年已发货'!$F:$F&amp;'[1]2025年已发货'!$C:$C&amp;'[1]2025年已发货'!$G:$G&amp;'[1]2025年已发货'!$H:$H,'[1]2025年已发货'!$E:$E,"未发货")</f>
        <v>未发货</v>
      </c>
      <c r="I1251" s="29" t="str">
        <f>VLOOKUP(B1251,辅助信息!E:I,3,FALSE)</f>
        <v>（五冶达州国道542项目-二工区巴河特大桥工段-5号墩）四川省达州市达川区石梯镇固家村村民委员会</v>
      </c>
      <c r="J1251" s="29" t="str">
        <f>VLOOKUP(B1251,辅助信息!E:I,4,FALSE)</f>
        <v>谭福中</v>
      </c>
      <c r="K1251" s="29">
        <f>VLOOKUP(J1251,辅助信息!H:I,2,FALSE)</f>
        <v>15828538619</v>
      </c>
      <c r="L1251" s="28" t="str">
        <f>VLOOKUP(B1251,辅助信息!E:J,6,FALSE)</f>
        <v>五冶建设送货单,4份材质书,送货车型13米,装货前联系收货人核实到场规格,没提前告知进场规格现场不给予接收</v>
      </c>
      <c r="M1251" s="78">
        <v>45773</v>
      </c>
      <c r="O1251" s="49">
        <f ca="1" t="shared" si="53"/>
        <v>0</v>
      </c>
      <c r="P1251" s="49">
        <f ca="1" t="shared" si="52"/>
        <v>80</v>
      </c>
      <c r="Q1251" s="18" t="str">
        <f>VLOOKUP(B1251,辅助信息!E:M,9,FALSE)</f>
        <v>ZTWM-CDGS-XS-2024-0181-五冶天府-国道542项目（二批次）</v>
      </c>
      <c r="R1251" s="15" t="str">
        <f>_xlfn._xlws.FILTER(辅助信息!D:D,辅助信息!E:E=B1251)</f>
        <v>五冶达州国道542项目</v>
      </c>
    </row>
    <row r="1252" hidden="1" spans="1:18">
      <c r="A1252" s="101"/>
      <c r="B1252" s="29" t="s">
        <v>54</v>
      </c>
      <c r="C1252" s="57">
        <v>45773</v>
      </c>
      <c r="D1252" s="100" t="str">
        <f>VLOOKUP(B1252,辅助信息!E:K,7,FALSE)</f>
        <v>JWDDCD2024102400111</v>
      </c>
      <c r="E1252" s="29" t="str">
        <f>VLOOKUP(F1252,辅助信息!A:B,2,FALSE)</f>
        <v>螺纹钢</v>
      </c>
      <c r="F1252" s="29" t="s">
        <v>65</v>
      </c>
      <c r="G1252" s="25">
        <v>18.8</v>
      </c>
      <c r="H1252" s="25" t="str">
        <f>_xlfn.XLOOKUP(C1252&amp;F1252&amp;I1252&amp;J1252,'[1]2025年已发货'!$F:$F&amp;'[1]2025年已发货'!$C:$C&amp;'[1]2025年已发货'!$G:$G&amp;'[1]2025年已发货'!$H:$H,'[1]2025年已发货'!$E:$E,"未发货")</f>
        <v>未发货</v>
      </c>
      <c r="I1252" s="29" t="str">
        <f>VLOOKUP(B1252,辅助信息!E:I,3,FALSE)</f>
        <v>（五冶达州国道542项目-二工区巴河特大桥工段-5号墩）四川省达州市达川区石梯镇固家村村民委员会</v>
      </c>
      <c r="J1252" s="29" t="str">
        <f>VLOOKUP(B1252,辅助信息!E:I,4,FALSE)</f>
        <v>谭福中</v>
      </c>
      <c r="K1252" s="29">
        <f>VLOOKUP(J1252,辅助信息!H:I,2,FALSE)</f>
        <v>15828538619</v>
      </c>
      <c r="L1252" s="28" t="str">
        <f>VLOOKUP(B1252,辅助信息!E:J,6,FALSE)</f>
        <v>五冶建设送货单,4份材质书,送货车型13米,装货前联系收货人核实到场规格,没提前告知进场规格现场不给予接收</v>
      </c>
      <c r="M1252" s="78">
        <v>45773</v>
      </c>
      <c r="O1252" s="49">
        <f ca="1" t="shared" si="53"/>
        <v>0</v>
      </c>
      <c r="P1252" s="49">
        <f ca="1" t="shared" si="52"/>
        <v>80</v>
      </c>
      <c r="Q1252" s="18" t="str">
        <f>VLOOKUP(B1252,辅助信息!E:M,9,FALSE)</f>
        <v>ZTWM-CDGS-XS-2024-0181-五冶天府-国道542项目（二批次）</v>
      </c>
      <c r="R1252" s="15" t="str">
        <f>_xlfn._xlws.FILTER(辅助信息!D:D,辅助信息!E:E=B1252)</f>
        <v>五冶达州国道542项目</v>
      </c>
    </row>
    <row r="1253" hidden="1" spans="1:18">
      <c r="A1253" s="101"/>
      <c r="B1253" s="29" t="s">
        <v>74</v>
      </c>
      <c r="C1253" s="57">
        <v>45773</v>
      </c>
      <c r="D1253" s="100" t="str">
        <f>VLOOKUP(B1253,辅助信息!E:K,7,FALSE)</f>
        <v>JWDDCD2024102400111</v>
      </c>
      <c r="E1253" s="29" t="str">
        <f>VLOOKUP(F1253,辅助信息!A:B,2,FALSE)</f>
        <v>螺纹钢</v>
      </c>
      <c r="F1253" s="29" t="s">
        <v>19</v>
      </c>
      <c r="G1253" s="25">
        <v>20</v>
      </c>
      <c r="H1253" s="25" t="str">
        <f>_xlfn.XLOOKUP(C1253&amp;F1253&amp;I1253&amp;J1253,'[1]2025年已发货'!$F:$F&amp;'[1]2025年已发货'!$C:$C&amp;'[1]2025年已发货'!$G:$G&amp;'[1]2025年已发货'!$H:$H,'[1]2025年已发货'!$E:$E,"未发货")</f>
        <v>未发货</v>
      </c>
      <c r="I1253" s="29" t="str">
        <f>VLOOKUP(B1253,辅助信息!E:I,3,FALSE)</f>
        <v>（五冶达州国道542项目-桥梁4标）四川省达州市达川区大堰镇双井村</v>
      </c>
      <c r="J1253" s="29" t="str">
        <f>VLOOKUP(B1253,辅助信息!E:I,4,FALSE)</f>
        <v>吴志强</v>
      </c>
      <c r="K1253" s="29">
        <f>VLOOKUP(J1253,辅助信息!H:I,2,FALSE)</f>
        <v>18820030907</v>
      </c>
      <c r="L1253" s="28" t="str">
        <f>VLOOKUP(B1253,辅助信息!E:J,6,FALSE)</f>
        <v>五冶建设送货单,送货车型13米,装货前联系收货人核实到场规格,没提前告知进场规格现场不给予接收</v>
      </c>
      <c r="M1253" s="78">
        <v>45773</v>
      </c>
      <c r="O1253" s="49">
        <f ca="1" t="shared" si="53"/>
        <v>0</v>
      </c>
      <c r="P1253" s="49">
        <f ca="1" t="shared" si="52"/>
        <v>80</v>
      </c>
      <c r="Q1253" s="18" t="str">
        <f>VLOOKUP(B1253,辅助信息!E:M,9,FALSE)</f>
        <v>ZTWM-CDGS-XS-2024-0181-五冶天府-国道542项目（二批次）</v>
      </c>
      <c r="R1253" s="15" t="str">
        <f>_xlfn._xlws.FILTER(辅助信息!D:D,辅助信息!E:E=B1253)</f>
        <v>五冶达州国道542项目</v>
      </c>
    </row>
    <row r="1254" hidden="1" spans="1:18">
      <c r="A1254" s="101"/>
      <c r="B1254" s="29" t="s">
        <v>74</v>
      </c>
      <c r="C1254" s="57">
        <v>45773</v>
      </c>
      <c r="D1254" s="100" t="str">
        <f>VLOOKUP(B1254,辅助信息!E:K,7,FALSE)</f>
        <v>JWDDCD2024102400111</v>
      </c>
      <c r="E1254" s="29" t="str">
        <f>VLOOKUP(F1254,辅助信息!A:B,2,FALSE)</f>
        <v>螺纹钢</v>
      </c>
      <c r="F1254" s="29" t="s">
        <v>65</v>
      </c>
      <c r="G1254" s="25">
        <v>30</v>
      </c>
      <c r="H1254" s="25" t="str">
        <f>_xlfn.XLOOKUP(C1254&amp;F1254&amp;I1254&amp;J1254,'[1]2025年已发货'!$F:$F&amp;'[1]2025年已发货'!$C:$C&amp;'[1]2025年已发货'!$G:$G&amp;'[1]2025年已发货'!$H:$H,'[1]2025年已发货'!$E:$E,"未发货")</f>
        <v>未发货</v>
      </c>
      <c r="I1254" s="29" t="str">
        <f>VLOOKUP(B1254,辅助信息!E:I,3,FALSE)</f>
        <v>（五冶达州国道542项目-桥梁4标）四川省达州市达川区大堰镇双井村</v>
      </c>
      <c r="J1254" s="29" t="str">
        <f>VLOOKUP(B1254,辅助信息!E:I,4,FALSE)</f>
        <v>吴志强</v>
      </c>
      <c r="K1254" s="29">
        <f>VLOOKUP(J1254,辅助信息!H:I,2,FALSE)</f>
        <v>18820030907</v>
      </c>
      <c r="L1254" s="28" t="str">
        <f>VLOOKUP(B1254,辅助信息!E:J,6,FALSE)</f>
        <v>五冶建设送货单,送货车型13米,装货前联系收货人核实到场规格,没提前告知进场规格现场不给予接收</v>
      </c>
      <c r="M1254" s="78">
        <v>45773</v>
      </c>
      <c r="O1254" s="49">
        <f ca="1" t="shared" si="53"/>
        <v>0</v>
      </c>
      <c r="P1254" s="49">
        <f ca="1" t="shared" si="52"/>
        <v>80</v>
      </c>
      <c r="Q1254" s="18" t="str">
        <f>VLOOKUP(B1254,辅助信息!E:M,9,FALSE)</f>
        <v>ZTWM-CDGS-XS-2024-0181-五冶天府-国道542项目（二批次）</v>
      </c>
      <c r="R1254" s="15" t="str">
        <f>_xlfn._xlws.FILTER(辅助信息!D:D,辅助信息!E:E=B1254)</f>
        <v>五冶达州国道542项目</v>
      </c>
    </row>
    <row r="1255" hidden="1" spans="2:18">
      <c r="B1255" s="29" t="s">
        <v>81</v>
      </c>
      <c r="C1255" s="57">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78">
        <v>45775</v>
      </c>
      <c r="O1255" s="49">
        <f ca="1" t="shared" si="53"/>
        <v>0</v>
      </c>
      <c r="P1255" s="49">
        <f ca="1" t="shared" ref="P1255:P1297" si="54">IF(M1255="","",IF(N1255&lt;&gt;"",MAX(N1255-M1255,0),IF(TODAY()&gt;M1255,TODAY()-M1255,0)))</f>
        <v>78</v>
      </c>
      <c r="Q1255" s="18" t="str">
        <f>VLOOKUP(B1255,辅助信息!E:M,9,FALSE)</f>
        <v>ZTWM-CDGS-XS-2024-0030-华西集采-简州大道</v>
      </c>
      <c r="R1255" s="18" t="str">
        <f>_xlfn._xlws.FILTER(辅助信息!D:D,辅助信息!E:E=B1255)</f>
        <v>华西简阳西城嘉苑</v>
      </c>
    </row>
    <row r="1256" hidden="1" spans="2:18">
      <c r="B1256" s="29" t="s">
        <v>81</v>
      </c>
      <c r="C1256" s="57">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78">
        <v>45775</v>
      </c>
      <c r="O1256" s="49">
        <f ca="1" t="shared" si="53"/>
        <v>0</v>
      </c>
      <c r="P1256" s="49">
        <f ca="1" t="shared" si="54"/>
        <v>78</v>
      </c>
      <c r="Q1256" s="18" t="str">
        <f>VLOOKUP(B1256,辅助信息!E:M,9,FALSE)</f>
        <v>ZTWM-CDGS-XS-2024-0030-华西集采-简州大道</v>
      </c>
      <c r="R1256" s="18" t="str">
        <f>_xlfn._xlws.FILTER(辅助信息!D:D,辅助信息!E:E=B1256)</f>
        <v>华西简阳西城嘉苑</v>
      </c>
    </row>
    <row r="1257" hidden="1" spans="2:18">
      <c r="B1257" s="29" t="s">
        <v>81</v>
      </c>
      <c r="C1257" s="57">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78">
        <v>45775</v>
      </c>
      <c r="O1257" s="49">
        <f ca="1" t="shared" si="53"/>
        <v>0</v>
      </c>
      <c r="P1257" s="49">
        <f ca="1" t="shared" si="54"/>
        <v>78</v>
      </c>
      <c r="Q1257" s="18" t="str">
        <f>VLOOKUP(B1257,辅助信息!E:M,9,FALSE)</f>
        <v>ZTWM-CDGS-XS-2024-0030-华西集采-简州大道</v>
      </c>
      <c r="R1257" s="18" t="str">
        <f>_xlfn._xlws.FILTER(辅助信息!D:D,辅助信息!E:E=B1257)</f>
        <v>华西简阳西城嘉苑</v>
      </c>
    </row>
    <row r="1258" hidden="1" spans="2:18">
      <c r="B1258" s="29" t="s">
        <v>132</v>
      </c>
      <c r="C1258" s="57">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78">
        <v>45775</v>
      </c>
      <c r="O1258" s="49">
        <f ca="1" t="shared" si="53"/>
        <v>0</v>
      </c>
      <c r="P1258" s="49">
        <f ca="1" t="shared" si="54"/>
        <v>78</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7">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78">
        <v>45775</v>
      </c>
      <c r="O1259" s="49">
        <f ca="1" t="shared" si="53"/>
        <v>0</v>
      </c>
      <c r="P1259" s="49">
        <f ca="1" t="shared" si="54"/>
        <v>78</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7">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78">
        <v>45775</v>
      </c>
      <c r="O1260" s="49">
        <f ca="1" t="shared" si="53"/>
        <v>0</v>
      </c>
      <c r="P1260" s="49">
        <f ca="1" t="shared" si="54"/>
        <v>78</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7">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78">
        <v>45775</v>
      </c>
      <c r="O1261" s="49">
        <f ca="1" t="shared" si="53"/>
        <v>0</v>
      </c>
      <c r="P1261" s="49">
        <f ca="1" t="shared" si="54"/>
        <v>78</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7">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78">
        <v>45775</v>
      </c>
      <c r="O1262" s="49">
        <f ca="1" t="shared" si="53"/>
        <v>0</v>
      </c>
      <c r="P1262" s="49">
        <f ca="1" t="shared" si="54"/>
        <v>78</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7">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78">
        <v>45775</v>
      </c>
      <c r="O1263" s="49">
        <f ca="1" t="shared" si="53"/>
        <v>0</v>
      </c>
      <c r="P1263" s="49">
        <f ca="1" t="shared" si="54"/>
        <v>78</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7">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78">
        <v>45775</v>
      </c>
      <c r="O1264" s="49">
        <f ca="1" t="shared" si="53"/>
        <v>0</v>
      </c>
      <c r="P1264" s="49">
        <f ca="1" t="shared" si="54"/>
        <v>78</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7">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2">
        <v>45769</v>
      </c>
      <c r="N1265" s="18"/>
      <c r="O1265" s="15">
        <f ca="1" t="shared" si="53"/>
        <v>0</v>
      </c>
      <c r="P1265" s="49">
        <f ca="1" t="shared" si="54"/>
        <v>84</v>
      </c>
      <c r="Q1265" s="18" t="str">
        <f>VLOOKUP(B1265,辅助信息!E:M,9,FALSE)</f>
        <v>ZTWM-CDGS-XS-2024-0030-华西集采-简州大道</v>
      </c>
      <c r="R1265" s="105" t="str">
        <f>_xlfn._xlws.FILTER(辅助信息!D:D,辅助信息!E:E=B1265)</f>
        <v>华西简阳西城嘉苑</v>
      </c>
    </row>
    <row r="1266" hidden="1" spans="1:18">
      <c r="A1266" s="15"/>
      <c r="B1266" s="29" t="s">
        <v>81</v>
      </c>
      <c r="C1266" s="57">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2">
        <v>45769</v>
      </c>
      <c r="N1266" s="18"/>
      <c r="O1266" s="15">
        <f ca="1" t="shared" si="53"/>
        <v>0</v>
      </c>
      <c r="P1266" s="49">
        <f ca="1" t="shared" si="54"/>
        <v>84</v>
      </c>
      <c r="Q1266" s="18" t="str">
        <f>VLOOKUP(B1266,辅助信息!E:M,9,FALSE)</f>
        <v>ZTWM-CDGS-XS-2024-0030-华西集采-简州大道</v>
      </c>
      <c r="R1266" s="105" t="str">
        <f>_xlfn._xlws.FILTER(辅助信息!D:D,辅助信息!E:E=B1266)</f>
        <v>华西简阳西城嘉苑</v>
      </c>
    </row>
    <row r="1267" hidden="1" spans="1:18">
      <c r="A1267" s="49"/>
      <c r="B1267" s="29" t="s">
        <v>81</v>
      </c>
      <c r="C1267" s="57">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3">
        <v>45775</v>
      </c>
      <c r="N1267" s="104"/>
      <c r="O1267" s="49">
        <f ca="1" t="shared" si="53"/>
        <v>0</v>
      </c>
      <c r="P1267" s="49">
        <f ca="1" t="shared" si="54"/>
        <v>78</v>
      </c>
      <c r="Q1267" s="18" t="str">
        <f>VLOOKUP(B1267,辅助信息!E:M,9,FALSE)</f>
        <v>ZTWM-CDGS-XS-2024-0030-华西集采-简州大道</v>
      </c>
      <c r="R1267" s="105" t="str">
        <f>_xlfn._xlws.FILTER(辅助信息!D:D,辅助信息!E:E=B1267)</f>
        <v>华西简阳西城嘉苑</v>
      </c>
    </row>
    <row r="1268" hidden="1" spans="1:18">
      <c r="A1268" s="49"/>
      <c r="B1268" s="29" t="s">
        <v>81</v>
      </c>
      <c r="C1268" s="57">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3">
        <v>45775</v>
      </c>
      <c r="N1268" s="104"/>
      <c r="O1268" s="49">
        <f ca="1" t="shared" si="53"/>
        <v>0</v>
      </c>
      <c r="P1268" s="49">
        <f ca="1" t="shared" si="54"/>
        <v>78</v>
      </c>
      <c r="Q1268" s="18" t="str">
        <f>VLOOKUP(B1268,辅助信息!E:M,9,FALSE)</f>
        <v>ZTWM-CDGS-XS-2024-0030-华西集采-简州大道</v>
      </c>
      <c r="R1268" s="105" t="str">
        <f>_xlfn._xlws.FILTER(辅助信息!D:D,辅助信息!E:E=B1268)</f>
        <v>华西简阳西城嘉苑</v>
      </c>
    </row>
    <row r="1269" hidden="1" spans="1:18">
      <c r="A1269" s="49"/>
      <c r="B1269" s="29" t="s">
        <v>81</v>
      </c>
      <c r="C1269" s="57">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3">
        <v>45775</v>
      </c>
      <c r="N1269" s="104"/>
      <c r="O1269" s="49">
        <f ca="1" t="shared" si="53"/>
        <v>0</v>
      </c>
      <c r="P1269" s="49">
        <f ca="1" t="shared" si="54"/>
        <v>78</v>
      </c>
      <c r="Q1269" s="18" t="str">
        <f>VLOOKUP(B1269,辅助信息!E:M,9,FALSE)</f>
        <v>ZTWM-CDGS-XS-2024-0030-华西集采-简州大道</v>
      </c>
      <c r="R1269" s="105" t="str">
        <f>_xlfn._xlws.FILTER(辅助信息!D:D,辅助信息!E:E=B1269)</f>
        <v>华西简阳西城嘉苑</v>
      </c>
    </row>
    <row r="1270" hidden="1" spans="2:18">
      <c r="B1270" s="29" t="s">
        <v>31</v>
      </c>
      <c r="C1270" s="57">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78">
        <v>45779</v>
      </c>
      <c r="O1270" s="49">
        <f ca="1" t="shared" si="53"/>
        <v>0</v>
      </c>
      <c r="P1270" s="49">
        <f ca="1" t="shared" si="54"/>
        <v>74</v>
      </c>
      <c r="Q1270" s="18" t="str">
        <f>VLOOKUP(B1270,辅助信息!E:M,9,FALSE)</f>
        <v>ZTWM-CDGS-XS-2024-0179-四川商投-射洪城乡一体化建设项目</v>
      </c>
      <c r="R1270" s="105" t="str">
        <f>_xlfn._xlws.FILTER(辅助信息!D:D,辅助信息!E:E=B1270)</f>
        <v>四川商建
射洪城乡一体化项目</v>
      </c>
    </row>
    <row r="1271" hidden="1" spans="2:18">
      <c r="B1271" s="29" t="s">
        <v>31</v>
      </c>
      <c r="C1271" s="57">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78">
        <v>45779</v>
      </c>
      <c r="O1271" s="49">
        <f ca="1" t="shared" ref="O1271:O1276" si="55">IF(OR(M1271="",N1271&lt;&gt;""),"",MAX(M1271-TODAY(),0))</f>
        <v>0</v>
      </c>
      <c r="P1271" s="49">
        <f ca="1" t="shared" si="54"/>
        <v>74</v>
      </c>
      <c r="Q1271" s="18" t="str">
        <f>VLOOKUP(B1271,辅助信息!E:M,9,FALSE)</f>
        <v>ZTWM-CDGS-XS-2024-0179-四川商投-射洪城乡一体化建设项目</v>
      </c>
      <c r="R1271" s="105" t="str">
        <f>_xlfn._xlws.FILTER(辅助信息!D:D,辅助信息!E:E=B1271)</f>
        <v>四川商建
射洪城乡一体化项目</v>
      </c>
    </row>
    <row r="1272" hidden="1" spans="2:18">
      <c r="B1272" s="29" t="s">
        <v>31</v>
      </c>
      <c r="C1272" s="57">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78">
        <v>45779</v>
      </c>
      <c r="O1272" s="49">
        <f ca="1" t="shared" si="55"/>
        <v>0</v>
      </c>
      <c r="P1272" s="49">
        <f ca="1" t="shared" si="54"/>
        <v>74</v>
      </c>
      <c r="Q1272" s="18" t="str">
        <f>VLOOKUP(B1272,辅助信息!E:M,9,FALSE)</f>
        <v>ZTWM-CDGS-XS-2024-0179-四川商投-射洪城乡一体化建设项目</v>
      </c>
      <c r="R1272" s="105" t="str">
        <f>_xlfn._xlws.FILTER(辅助信息!D:D,辅助信息!E:E=B1272)</f>
        <v>四川商建
射洪城乡一体化项目</v>
      </c>
    </row>
    <row r="1273" hidden="1" spans="2:18">
      <c r="B1273" s="29" t="s">
        <v>31</v>
      </c>
      <c r="C1273" s="57">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78">
        <v>45779</v>
      </c>
      <c r="O1273" s="49">
        <f ca="1" t="shared" si="55"/>
        <v>0</v>
      </c>
      <c r="P1273" s="49">
        <f ca="1" t="shared" si="54"/>
        <v>74</v>
      </c>
      <c r="Q1273" s="18" t="str">
        <f>VLOOKUP(B1273,辅助信息!E:M,9,FALSE)</f>
        <v>ZTWM-CDGS-XS-2024-0179-四川商投-射洪城乡一体化建设项目</v>
      </c>
      <c r="R1273" s="105" t="str">
        <f>_xlfn._xlws.FILTER(辅助信息!D:D,辅助信息!E:E=B1273)</f>
        <v>四川商建
射洪城乡一体化项目</v>
      </c>
    </row>
    <row r="1274" hidden="1" spans="2:18">
      <c r="B1274" s="29" t="s">
        <v>31</v>
      </c>
      <c r="C1274" s="57">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78">
        <v>45779</v>
      </c>
      <c r="O1274" s="49">
        <f ca="1" t="shared" si="55"/>
        <v>0</v>
      </c>
      <c r="P1274" s="49">
        <f ca="1" t="shared" si="54"/>
        <v>74</v>
      </c>
      <c r="Q1274" s="18" t="str">
        <f>VLOOKUP(B1274,辅助信息!E:M,9,FALSE)</f>
        <v>ZTWM-CDGS-XS-2024-0179-四川商投-射洪城乡一体化建设项目</v>
      </c>
      <c r="R1274" s="105" t="str">
        <f>_xlfn._xlws.FILTER(辅助信息!D:D,辅助信息!E:E=B1274)</f>
        <v>四川商建
射洪城乡一体化项目</v>
      </c>
    </row>
    <row r="1275" hidden="1" spans="2:18">
      <c r="B1275" s="29" t="s">
        <v>31</v>
      </c>
      <c r="C1275" s="57">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78">
        <v>45779</v>
      </c>
      <c r="O1275" s="49">
        <f ca="1" t="shared" si="55"/>
        <v>0</v>
      </c>
      <c r="P1275" s="49">
        <f ca="1" t="shared" si="54"/>
        <v>74</v>
      </c>
      <c r="Q1275" s="18" t="str">
        <f>VLOOKUP(B1275,辅助信息!E:M,9,FALSE)</f>
        <v>ZTWM-CDGS-XS-2024-0179-四川商投-射洪城乡一体化建设项目</v>
      </c>
      <c r="R1275" s="105" t="str">
        <f>_xlfn._xlws.FILTER(辅助信息!D:D,辅助信息!E:E=B1275)</f>
        <v>四川商建
射洪城乡一体化项目</v>
      </c>
    </row>
    <row r="1276" hidden="1" spans="2:18">
      <c r="B1276" s="29" t="s">
        <v>31</v>
      </c>
      <c r="C1276" s="57">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3">
        <v>45775</v>
      </c>
      <c r="O1276" s="49">
        <f ca="1" t="shared" si="55"/>
        <v>0</v>
      </c>
      <c r="P1276" s="49">
        <f ca="1" t="shared" si="54"/>
        <v>78</v>
      </c>
      <c r="Q1276" s="18" t="str">
        <f>VLOOKUP(B1276,辅助信息!E:M,9,FALSE)</f>
        <v>ZTWM-CDGS-XS-2024-0179-四川商投-射洪城乡一体化建设项目</v>
      </c>
      <c r="R1276" s="105" t="str">
        <f>_xlfn._xlws.FILTER(辅助信息!D:D,辅助信息!E:E=B1276)</f>
        <v>四川商建
射洪城乡一体化项目</v>
      </c>
    </row>
    <row r="1277" hidden="1" spans="2:18">
      <c r="B1277" s="29" t="s">
        <v>81</v>
      </c>
      <c r="C1277" s="57">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78">
        <v>45777</v>
      </c>
      <c r="O1277" s="49">
        <f ca="1" t="shared" ref="O1277:O1286" si="56">IF(OR(M1277="",N1277&lt;&gt;""),"",MAX(M1277-TODAY(),0))</f>
        <v>0</v>
      </c>
      <c r="P1277" s="49">
        <f ca="1" t="shared" si="54"/>
        <v>76</v>
      </c>
      <c r="Q1277" s="18" t="str">
        <f>VLOOKUP(B1277,辅助信息!E:M,9,FALSE)</f>
        <v>ZTWM-CDGS-XS-2024-0030-华西集采-简州大道</v>
      </c>
      <c r="R1277" s="105" t="str">
        <f>_xlfn._xlws.FILTER(辅助信息!D:D,辅助信息!E:E=B1277)</f>
        <v>华西简阳西城嘉苑</v>
      </c>
    </row>
    <row r="1278" hidden="1" spans="2:18">
      <c r="B1278" s="29" t="s">
        <v>81</v>
      </c>
      <c r="C1278" s="57">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78">
        <v>45777</v>
      </c>
      <c r="O1278" s="49">
        <f ca="1" t="shared" si="56"/>
        <v>0</v>
      </c>
      <c r="P1278" s="49">
        <f ca="1" t="shared" si="54"/>
        <v>76</v>
      </c>
      <c r="Q1278" s="18" t="str">
        <f>VLOOKUP(B1278,辅助信息!E:M,9,FALSE)</f>
        <v>ZTWM-CDGS-XS-2024-0030-华西集采-简州大道</v>
      </c>
      <c r="R1278" s="105" t="str">
        <f>_xlfn._xlws.FILTER(辅助信息!D:D,辅助信息!E:E=B1278)</f>
        <v>华西简阳西城嘉苑</v>
      </c>
    </row>
    <row r="1279" hidden="1" spans="2:18">
      <c r="B1279" s="29" t="s">
        <v>81</v>
      </c>
      <c r="C1279" s="57">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78">
        <v>45777</v>
      </c>
      <c r="O1279" s="49">
        <f ca="1" t="shared" si="56"/>
        <v>0</v>
      </c>
      <c r="P1279" s="49">
        <f ca="1" t="shared" si="54"/>
        <v>76</v>
      </c>
      <c r="Q1279" s="18" t="str">
        <f>VLOOKUP(B1279,辅助信息!E:M,9,FALSE)</f>
        <v>ZTWM-CDGS-XS-2024-0030-华西集采-简州大道</v>
      </c>
      <c r="R1279" s="105" t="str">
        <f>_xlfn._xlws.FILTER(辅助信息!D:D,辅助信息!E:E=B1279)</f>
        <v>华西简阳西城嘉苑</v>
      </c>
    </row>
    <row r="1280" hidden="1" spans="2:18">
      <c r="B1280" s="29" t="s">
        <v>81</v>
      </c>
      <c r="C1280" s="57">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78">
        <v>45777</v>
      </c>
      <c r="O1280" s="49">
        <f ca="1" t="shared" si="56"/>
        <v>0</v>
      </c>
      <c r="P1280" s="49">
        <f ca="1" t="shared" si="54"/>
        <v>76</v>
      </c>
      <c r="Q1280" s="18" t="str">
        <f>VLOOKUP(B1280,辅助信息!E:M,9,FALSE)</f>
        <v>ZTWM-CDGS-XS-2024-0030-华西集采-简州大道</v>
      </c>
      <c r="R1280" s="105" t="str">
        <f>_xlfn._xlws.FILTER(辅助信息!D:D,辅助信息!E:E=B1280)</f>
        <v>华西简阳西城嘉苑</v>
      </c>
    </row>
    <row r="1281" hidden="1" spans="2:18">
      <c r="B1281" s="29" t="s">
        <v>81</v>
      </c>
      <c r="C1281" s="57">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78">
        <v>45777</v>
      </c>
      <c r="O1281" s="49">
        <f ca="1" t="shared" si="56"/>
        <v>0</v>
      </c>
      <c r="P1281" s="49">
        <f ca="1" t="shared" si="54"/>
        <v>76</v>
      </c>
      <c r="Q1281" s="18" t="str">
        <f>VLOOKUP(B1281,辅助信息!E:M,9,FALSE)</f>
        <v>ZTWM-CDGS-XS-2024-0030-华西集采-简州大道</v>
      </c>
      <c r="R1281" s="105" t="str">
        <f>_xlfn._xlws.FILTER(辅助信息!D:D,辅助信息!E:E=B1281)</f>
        <v>华西简阳西城嘉苑</v>
      </c>
    </row>
    <row r="1282" hidden="1" spans="2:18">
      <c r="B1282" s="29" t="s">
        <v>81</v>
      </c>
      <c r="C1282" s="57">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78">
        <v>45777</v>
      </c>
      <c r="O1282" s="49">
        <f ca="1" t="shared" si="56"/>
        <v>0</v>
      </c>
      <c r="P1282" s="49">
        <f ca="1" t="shared" si="54"/>
        <v>76</v>
      </c>
      <c r="Q1282" s="18" t="str">
        <f>VLOOKUP(B1282,辅助信息!E:M,9,FALSE)</f>
        <v>ZTWM-CDGS-XS-2024-0030-华西集采-简州大道</v>
      </c>
      <c r="R1282" s="105" t="str">
        <f>_xlfn._xlws.FILTER(辅助信息!D:D,辅助信息!E:E=B1282)</f>
        <v>华西简阳西城嘉苑</v>
      </c>
    </row>
    <row r="1283" hidden="1" spans="2:18">
      <c r="B1283" s="29" t="s">
        <v>81</v>
      </c>
      <c r="C1283" s="57">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78">
        <v>45777</v>
      </c>
      <c r="O1283" s="49">
        <f ca="1" t="shared" si="56"/>
        <v>0</v>
      </c>
      <c r="P1283" s="49">
        <f ca="1" t="shared" si="54"/>
        <v>76</v>
      </c>
      <c r="Q1283" s="18" t="str">
        <f>VLOOKUP(B1283,辅助信息!E:M,9,FALSE)</f>
        <v>ZTWM-CDGS-XS-2024-0030-华西集采-简州大道</v>
      </c>
      <c r="R1283" s="105" t="str">
        <f>_xlfn._xlws.FILTER(辅助信息!D:D,辅助信息!E:E=B1283)</f>
        <v>华西简阳西城嘉苑</v>
      </c>
    </row>
    <row r="1284" hidden="1" spans="2:18">
      <c r="B1284" s="29" t="s">
        <v>81</v>
      </c>
      <c r="C1284" s="57">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78">
        <v>45777</v>
      </c>
      <c r="O1284" s="49">
        <f ca="1" t="shared" si="56"/>
        <v>0</v>
      </c>
      <c r="P1284" s="49">
        <f ca="1" t="shared" si="54"/>
        <v>76</v>
      </c>
      <c r="Q1284" s="18" t="str">
        <f>VLOOKUP(B1284,辅助信息!E:M,9,FALSE)</f>
        <v>ZTWM-CDGS-XS-2024-0030-华西集采-简州大道</v>
      </c>
      <c r="R1284" s="105" t="str">
        <f>_xlfn._xlws.FILTER(辅助信息!D:D,辅助信息!E:E=B1284)</f>
        <v>华西简阳西城嘉苑</v>
      </c>
    </row>
    <row r="1285" hidden="1" spans="2:18">
      <c r="B1285" s="29" t="s">
        <v>81</v>
      </c>
      <c r="C1285" s="57">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78">
        <v>45777</v>
      </c>
      <c r="O1285" s="49">
        <f ca="1" t="shared" si="56"/>
        <v>0</v>
      </c>
      <c r="P1285" s="49">
        <f ca="1" t="shared" si="54"/>
        <v>76</v>
      </c>
      <c r="Q1285" s="18" t="str">
        <f>VLOOKUP(B1285,辅助信息!E:M,9,FALSE)</f>
        <v>ZTWM-CDGS-XS-2024-0030-华西集采-简州大道</v>
      </c>
      <c r="R1285" s="105" t="str">
        <f>_xlfn._xlws.FILTER(辅助信息!D:D,辅助信息!E:E=B1285)</f>
        <v>华西简阳西城嘉苑</v>
      </c>
    </row>
    <row r="1286" hidden="1" spans="1:18">
      <c r="A1286" s="106"/>
      <c r="B1286" s="29" t="s">
        <v>81</v>
      </c>
      <c r="C1286" s="57">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78">
        <v>45777</v>
      </c>
      <c r="O1286" s="49">
        <f ca="1" t="shared" si="56"/>
        <v>0</v>
      </c>
      <c r="P1286" s="49">
        <f ca="1" t="shared" si="54"/>
        <v>76</v>
      </c>
      <c r="Q1286" s="18" t="str">
        <f>VLOOKUP(B1286,辅助信息!E:M,9,FALSE)</f>
        <v>ZTWM-CDGS-XS-2024-0030-华西集采-简州大道</v>
      </c>
      <c r="R1286" s="105" t="str">
        <f>_xlfn._xlws.FILTER(辅助信息!D:D,辅助信息!E:E=B1286)</f>
        <v>华西简阳西城嘉苑</v>
      </c>
    </row>
    <row r="1287" hidden="1" spans="1:18">
      <c r="A1287" s="64" t="s">
        <v>144</v>
      </c>
      <c r="B1287" s="29" t="s">
        <v>145</v>
      </c>
      <c r="C1287" s="57">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78">
        <v>45777</v>
      </c>
      <c r="O1287" s="49">
        <f ca="1" t="shared" ref="O1287:O1303" si="57">IF(OR(M1287="",N1287&lt;&gt;""),"",MAX(M1287-TODAY(),0))</f>
        <v>0</v>
      </c>
      <c r="P1287" s="49">
        <f ca="1" t="shared" si="54"/>
        <v>76</v>
      </c>
      <c r="Q1287" s="18">
        <f>VLOOKUP(B1287,辅助信息!E:M,9,FALSE)</f>
        <v>0</v>
      </c>
      <c r="R1287" s="105" t="str">
        <f>_xlfn._xlws.FILTER(辅助信息!D:D,辅助信息!E:E=B1287)</f>
        <v>五冶达州新材料产业园</v>
      </c>
    </row>
    <row r="1288" hidden="1" spans="1:18">
      <c r="A1288" s="64"/>
      <c r="B1288" s="29" t="s">
        <v>145</v>
      </c>
      <c r="C1288" s="57">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78">
        <v>45777</v>
      </c>
      <c r="O1288" s="49">
        <f ca="1" t="shared" si="57"/>
        <v>0</v>
      </c>
      <c r="P1288" s="49">
        <f ca="1" t="shared" si="54"/>
        <v>76</v>
      </c>
      <c r="Q1288" s="18">
        <f>VLOOKUP(B1288,辅助信息!E:M,9,FALSE)</f>
        <v>0</v>
      </c>
      <c r="R1288" s="105" t="str">
        <f>_xlfn._xlws.FILTER(辅助信息!D:D,辅助信息!E:E=B1288)</f>
        <v>五冶达州新材料产业园</v>
      </c>
    </row>
    <row r="1289" hidden="1" spans="1:18">
      <c r="A1289" s="64"/>
      <c r="B1289" s="29" t="s">
        <v>145</v>
      </c>
      <c r="C1289" s="57">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78">
        <v>45777</v>
      </c>
      <c r="O1289" s="49">
        <f ca="1" t="shared" si="57"/>
        <v>0</v>
      </c>
      <c r="P1289" s="49">
        <f ca="1" t="shared" si="54"/>
        <v>76</v>
      </c>
      <c r="Q1289" s="18">
        <f>VLOOKUP(B1289,辅助信息!E:M,9,FALSE)</f>
        <v>0</v>
      </c>
      <c r="R1289" s="105" t="str">
        <f>_xlfn._xlws.FILTER(辅助信息!D:D,辅助信息!E:E=B1289)</f>
        <v>五冶达州新材料产业园</v>
      </c>
    </row>
    <row r="1290" hidden="1" spans="1:18">
      <c r="A1290" s="64"/>
      <c r="B1290" s="29" t="s">
        <v>145</v>
      </c>
      <c r="C1290" s="57">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78">
        <v>45777</v>
      </c>
      <c r="O1290" s="49">
        <f ca="1" t="shared" si="57"/>
        <v>0</v>
      </c>
      <c r="P1290" s="49">
        <f ca="1" t="shared" si="54"/>
        <v>76</v>
      </c>
      <c r="Q1290" s="18">
        <f>VLOOKUP(B1290,辅助信息!E:M,9,FALSE)</f>
        <v>0</v>
      </c>
      <c r="R1290" s="105" t="str">
        <f>_xlfn._xlws.FILTER(辅助信息!D:D,辅助信息!E:E=B1290)</f>
        <v>五冶达州新材料产业园</v>
      </c>
    </row>
    <row r="1291" hidden="1" spans="1:18">
      <c r="A1291" s="64"/>
      <c r="B1291" s="29" t="s">
        <v>145</v>
      </c>
      <c r="C1291" s="57">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78">
        <v>45777</v>
      </c>
      <c r="O1291" s="49">
        <f ca="1" t="shared" si="57"/>
        <v>0</v>
      </c>
      <c r="P1291" s="49">
        <f ca="1" t="shared" si="54"/>
        <v>76</v>
      </c>
      <c r="Q1291" s="18">
        <f>VLOOKUP(B1291,辅助信息!E:M,9,FALSE)</f>
        <v>0</v>
      </c>
      <c r="R1291" s="105" t="str">
        <f>_xlfn._xlws.FILTER(辅助信息!D:D,辅助信息!E:E=B1291)</f>
        <v>五冶达州新材料产业园</v>
      </c>
    </row>
    <row r="1292" hidden="1" spans="1:18">
      <c r="A1292" s="64"/>
      <c r="B1292" s="29" t="s">
        <v>145</v>
      </c>
      <c r="C1292" s="57">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78">
        <v>45777</v>
      </c>
      <c r="O1292" s="49">
        <f ca="1" t="shared" si="57"/>
        <v>0</v>
      </c>
      <c r="P1292" s="49">
        <f ca="1" t="shared" si="54"/>
        <v>76</v>
      </c>
      <c r="Q1292" s="18">
        <f>VLOOKUP(B1292,辅助信息!E:M,9,FALSE)</f>
        <v>0</v>
      </c>
      <c r="R1292" s="105" t="str">
        <f>_xlfn._xlws.FILTER(辅助信息!D:D,辅助信息!E:E=B1292)</f>
        <v>五冶达州新材料产业园</v>
      </c>
    </row>
    <row r="1293" hidden="1" spans="1:18">
      <c r="A1293" s="64"/>
      <c r="B1293" s="29" t="s">
        <v>145</v>
      </c>
      <c r="C1293" s="57">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78">
        <v>45777</v>
      </c>
      <c r="O1293" s="49">
        <f ca="1" t="shared" si="57"/>
        <v>0</v>
      </c>
      <c r="P1293" s="49">
        <f ca="1" t="shared" si="54"/>
        <v>76</v>
      </c>
      <c r="Q1293" s="18">
        <f>VLOOKUP(B1293,辅助信息!E:M,9,FALSE)</f>
        <v>0</v>
      </c>
      <c r="R1293" s="105" t="str">
        <f>_xlfn._xlws.FILTER(辅助信息!D:D,辅助信息!E:E=B1293)</f>
        <v>五冶达州新材料产业园</v>
      </c>
    </row>
    <row r="1294" hidden="1" spans="1:18">
      <c r="A1294" s="106"/>
      <c r="B1294" s="29" t="s">
        <v>147</v>
      </c>
      <c r="C1294" s="57">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78">
        <v>45777</v>
      </c>
      <c r="O1294" s="49">
        <f ca="1" t="shared" si="57"/>
        <v>0</v>
      </c>
      <c r="P1294" s="49">
        <f ca="1" t="shared" si="54"/>
        <v>76</v>
      </c>
      <c r="Q1294" s="18" t="str">
        <f>VLOOKUP(B1294,辅助信息!E:M,9,FALSE)</f>
        <v>ZTWM-CDGS-XS-2024-0134-商投建工达州中医药科技成果示范园项目</v>
      </c>
      <c r="R1294" s="105" t="str">
        <f>_xlfn._xlws.FILTER(辅助信息!D:D,辅助信息!E:E=B1294)</f>
        <v>商投建工达州中医药科技园</v>
      </c>
    </row>
    <row r="1295" hidden="1" spans="1:18">
      <c r="A1295" s="106"/>
      <c r="B1295" s="29" t="s">
        <v>147</v>
      </c>
      <c r="C1295" s="57">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78">
        <v>45777</v>
      </c>
      <c r="O1295" s="49">
        <f ca="1" t="shared" si="57"/>
        <v>0</v>
      </c>
      <c r="P1295" s="49">
        <f ca="1" t="shared" si="54"/>
        <v>76</v>
      </c>
      <c r="Q1295" s="18" t="str">
        <f>VLOOKUP(B1295,辅助信息!E:M,9,FALSE)</f>
        <v>ZTWM-CDGS-XS-2024-0134-商投建工达州中医药科技成果示范园项目</v>
      </c>
      <c r="R1295" s="105" t="str">
        <f>_xlfn._xlws.FILTER(辅助信息!D:D,辅助信息!E:E=B1295)</f>
        <v>商投建工达州中医药科技园</v>
      </c>
    </row>
    <row r="1296" hidden="1" spans="1:18">
      <c r="A1296" s="106"/>
      <c r="B1296" s="29" t="s">
        <v>147</v>
      </c>
      <c r="C1296" s="57">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78">
        <v>45777</v>
      </c>
      <c r="O1296" s="49">
        <f ca="1" t="shared" si="57"/>
        <v>0</v>
      </c>
      <c r="P1296" s="49">
        <f ca="1" t="shared" si="54"/>
        <v>76</v>
      </c>
      <c r="Q1296" s="18" t="str">
        <f>VLOOKUP(B1296,辅助信息!E:M,9,FALSE)</f>
        <v>ZTWM-CDGS-XS-2024-0134-商投建工达州中医药科技成果示范园项目</v>
      </c>
      <c r="R1296" s="105" t="str">
        <f>_xlfn._xlws.FILTER(辅助信息!D:D,辅助信息!E:E=B1296)</f>
        <v>商投建工达州中医药科技园</v>
      </c>
    </row>
    <row r="1297" hidden="1" spans="1:18">
      <c r="A1297" s="106"/>
      <c r="B1297" s="29" t="s">
        <v>147</v>
      </c>
      <c r="C1297" s="57">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78">
        <v>45777</v>
      </c>
      <c r="O1297" s="49">
        <f ca="1" t="shared" si="57"/>
        <v>0</v>
      </c>
      <c r="P1297" s="49">
        <f ca="1" t="shared" si="54"/>
        <v>76</v>
      </c>
      <c r="Q1297" s="18" t="str">
        <f>VLOOKUP(B1297,辅助信息!E:M,9,FALSE)</f>
        <v>ZTWM-CDGS-XS-2024-0134-商投建工达州中医药科技成果示范园项目</v>
      </c>
      <c r="R1297" s="105" t="str">
        <f>_xlfn._xlws.FILTER(辅助信息!D:D,辅助信息!E:E=B1297)</f>
        <v>商投建工达州中医药科技园</v>
      </c>
    </row>
    <row r="1298" hidden="1" spans="1:18">
      <c r="A1298" s="106"/>
      <c r="B1298" s="29" t="s">
        <v>147</v>
      </c>
      <c r="C1298" s="57">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78">
        <v>45777</v>
      </c>
      <c r="O1298" s="49">
        <f ca="1" t="shared" si="57"/>
        <v>0</v>
      </c>
      <c r="P1298" s="49">
        <f ca="1" t="shared" ref="P1298:P1303" si="58">IF(M1298="","",IF(N1298&lt;&gt;"",MAX(N1298-M1298,0),IF(TODAY()&gt;M1298,TODAY()-M1298,0)))</f>
        <v>76</v>
      </c>
      <c r="Q1298" s="18" t="str">
        <f>VLOOKUP(B1298,辅助信息!E:M,9,FALSE)</f>
        <v>ZTWM-CDGS-XS-2024-0134-商投建工达州中医药科技成果示范园项目</v>
      </c>
      <c r="R1298" s="105" t="str">
        <f>_xlfn._xlws.FILTER(辅助信息!D:D,辅助信息!E:E=B1298)</f>
        <v>商投建工达州中医药科技园</v>
      </c>
    </row>
    <row r="1299" hidden="1" spans="1:18">
      <c r="A1299" s="106"/>
      <c r="B1299" s="29" t="s">
        <v>147</v>
      </c>
      <c r="C1299" s="57">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78">
        <v>45777</v>
      </c>
      <c r="O1299" s="49">
        <f ca="1" t="shared" si="57"/>
        <v>0</v>
      </c>
      <c r="P1299" s="49">
        <f ca="1" t="shared" si="58"/>
        <v>76</v>
      </c>
      <c r="Q1299" s="18" t="str">
        <f>VLOOKUP(B1299,辅助信息!E:M,9,FALSE)</f>
        <v>ZTWM-CDGS-XS-2024-0134-商投建工达州中医药科技成果示范园项目</v>
      </c>
      <c r="R1299" s="105" t="str">
        <f>_xlfn._xlws.FILTER(辅助信息!D:D,辅助信息!E:E=B1299)</f>
        <v>商投建工达州中医药科技园</v>
      </c>
    </row>
    <row r="1300" hidden="1" spans="1:18">
      <c r="A1300" s="106"/>
      <c r="B1300" s="29" t="s">
        <v>81</v>
      </c>
      <c r="C1300" s="57">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78">
        <v>45779</v>
      </c>
      <c r="O1300" s="49">
        <f ca="1" t="shared" si="57"/>
        <v>0</v>
      </c>
      <c r="P1300" s="49">
        <f ca="1" t="shared" si="58"/>
        <v>74</v>
      </c>
      <c r="Q1300" s="18" t="str">
        <f>VLOOKUP(B1300,辅助信息!E:M,9,FALSE)</f>
        <v>ZTWM-CDGS-XS-2024-0030-华西集采-简州大道</v>
      </c>
      <c r="R1300" s="105" t="str">
        <f>_xlfn._xlws.FILTER(辅助信息!D:D,辅助信息!E:E=B1300)</f>
        <v>华西简阳西城嘉苑</v>
      </c>
    </row>
    <row r="1301" hidden="1" spans="1:18">
      <c r="A1301" s="106"/>
      <c r="B1301" s="29" t="s">
        <v>81</v>
      </c>
      <c r="C1301" s="57">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78">
        <v>45779</v>
      </c>
      <c r="O1301" s="49">
        <f ca="1" t="shared" si="57"/>
        <v>0</v>
      </c>
      <c r="P1301" s="49">
        <f ca="1" t="shared" si="58"/>
        <v>74</v>
      </c>
      <c r="Q1301" s="18" t="str">
        <f>VLOOKUP(B1301,辅助信息!E:M,9,FALSE)</f>
        <v>ZTWM-CDGS-XS-2024-0030-华西集采-简州大道</v>
      </c>
      <c r="R1301" s="105" t="str">
        <f>_xlfn._xlws.FILTER(辅助信息!D:D,辅助信息!E:E=B1301)</f>
        <v>华西简阳西城嘉苑</v>
      </c>
    </row>
    <row r="1302" hidden="1" spans="2:18">
      <c r="B1302" s="29" t="s">
        <v>81</v>
      </c>
      <c r="C1302" s="57">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78">
        <v>45779</v>
      </c>
      <c r="O1302" s="49">
        <f ca="1" t="shared" si="57"/>
        <v>0</v>
      </c>
      <c r="P1302" s="49">
        <f ca="1" t="shared" si="58"/>
        <v>74</v>
      </c>
      <c r="Q1302" s="18" t="str">
        <f>VLOOKUP(B1302,辅助信息!E:M,9,FALSE)</f>
        <v>ZTWM-CDGS-XS-2024-0030-华西集采-简州大道</v>
      </c>
      <c r="R1302" s="105" t="str">
        <f>_xlfn._xlws.FILTER(辅助信息!D:D,辅助信息!E:E=B1302)</f>
        <v>华西简阳西城嘉苑</v>
      </c>
    </row>
    <row r="1303" hidden="1" spans="2:18">
      <c r="B1303" s="29" t="s">
        <v>81</v>
      </c>
      <c r="C1303" s="57">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78">
        <v>45779</v>
      </c>
      <c r="O1303" s="49">
        <f ca="1" t="shared" si="57"/>
        <v>0</v>
      </c>
      <c r="P1303" s="49">
        <f ca="1" t="shared" si="58"/>
        <v>74</v>
      </c>
      <c r="Q1303" s="18" t="str">
        <f>VLOOKUP(B1303,辅助信息!E:M,9,FALSE)</f>
        <v>ZTWM-CDGS-XS-2024-0030-华西集采-简州大道</v>
      </c>
      <c r="R1303" s="105" t="str">
        <f>_xlfn._xlws.FILTER(辅助信息!D:D,辅助信息!E:E=B1303)</f>
        <v>华西简阳西城嘉苑</v>
      </c>
    </row>
    <row r="1304" hidden="1" spans="2:18">
      <c r="B1304" s="29" t="s">
        <v>81</v>
      </c>
      <c r="C1304" s="57">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78">
        <v>45779</v>
      </c>
      <c r="O1304" s="49">
        <f ca="1" t="shared" ref="O1304:O1335" si="59">IF(OR(M1304="",N1304&lt;&gt;""),"",MAX(M1304-TODAY(),0))</f>
        <v>0</v>
      </c>
      <c r="P1304" s="49">
        <f ca="1" t="shared" ref="P1304:P1335" si="60">IF(M1304="","",IF(N1304&lt;&gt;"",MAX(N1304-M1304,0),IF(TODAY()&gt;M1304,TODAY()-M1304,0)))</f>
        <v>74</v>
      </c>
      <c r="Q1304" s="18" t="str">
        <f>VLOOKUP(B1304,辅助信息!E:M,9,FALSE)</f>
        <v>ZTWM-CDGS-XS-2024-0030-华西集采-简州大道</v>
      </c>
      <c r="R1304" s="105" t="str">
        <f>_xlfn._xlws.FILTER(辅助信息!D:D,辅助信息!E:E=B1304)</f>
        <v>华西简阳西城嘉苑</v>
      </c>
    </row>
    <row r="1305" hidden="1" spans="2:18">
      <c r="B1305" s="29" t="s">
        <v>106</v>
      </c>
      <c r="C1305" s="57">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78">
        <v>45778</v>
      </c>
      <c r="O1305" s="49">
        <f ca="1" t="shared" si="59"/>
        <v>0</v>
      </c>
      <c r="P1305" s="49">
        <f ca="1" t="shared" si="60"/>
        <v>75</v>
      </c>
      <c r="Q1305" s="18" t="str">
        <f>VLOOKUP(B1305,辅助信息!E:M,9,FALSE)</f>
        <v>ZTWM-CDGS-XS-2024-0169-中冶西部钢构-宜宾市南溪区幸福路东路,高县月江镇建设项目</v>
      </c>
      <c r="R1305" s="105" t="str">
        <f>_xlfn._xlws.FILTER(辅助信息!D:D,辅助信息!E:E=B1305)</f>
        <v>五冶钢构-宜宾市南溪区高县月江镇建设项目</v>
      </c>
    </row>
    <row r="1306" hidden="1" spans="2:18">
      <c r="B1306" s="29" t="s">
        <v>106</v>
      </c>
      <c r="C1306" s="57">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78">
        <v>45778</v>
      </c>
      <c r="O1306" s="49">
        <f ca="1" t="shared" si="59"/>
        <v>0</v>
      </c>
      <c r="P1306" s="49">
        <f ca="1" t="shared" si="60"/>
        <v>75</v>
      </c>
      <c r="Q1306" s="18" t="str">
        <f>VLOOKUP(B1306,辅助信息!E:M,9,FALSE)</f>
        <v>ZTWM-CDGS-XS-2024-0169-中冶西部钢构-宜宾市南溪区幸福路东路,高县月江镇建设项目</v>
      </c>
      <c r="R1306" s="105" t="str">
        <f>_xlfn._xlws.FILTER(辅助信息!D:D,辅助信息!E:E=B1306)</f>
        <v>五冶钢构-宜宾市南溪区高县月江镇建设项目</v>
      </c>
    </row>
    <row r="1307" hidden="1" spans="2:18">
      <c r="B1307" s="29" t="s">
        <v>106</v>
      </c>
      <c r="C1307" s="57">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78">
        <v>45778</v>
      </c>
      <c r="O1307" s="49">
        <f ca="1" t="shared" si="59"/>
        <v>0</v>
      </c>
      <c r="P1307" s="49">
        <f ca="1" t="shared" si="60"/>
        <v>75</v>
      </c>
      <c r="Q1307" s="18" t="str">
        <f>VLOOKUP(B1307,辅助信息!E:M,9,FALSE)</f>
        <v>ZTWM-CDGS-XS-2024-0169-中冶西部钢构-宜宾市南溪区幸福路东路,高县月江镇建设项目</v>
      </c>
      <c r="R1307" s="105" t="str">
        <f>_xlfn._xlws.FILTER(辅助信息!D:D,辅助信息!E:E=B1307)</f>
        <v>五冶钢构-宜宾市南溪区高县月江镇建设项目</v>
      </c>
    </row>
    <row r="1308" hidden="1" spans="2:18">
      <c r="B1308" s="29" t="s">
        <v>106</v>
      </c>
      <c r="C1308" s="57">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78">
        <v>45778</v>
      </c>
      <c r="O1308" s="49">
        <f ca="1" t="shared" si="59"/>
        <v>0</v>
      </c>
      <c r="P1308" s="49">
        <f ca="1" t="shared" si="60"/>
        <v>75</v>
      </c>
      <c r="Q1308" s="18" t="str">
        <f>VLOOKUP(B1308,辅助信息!E:M,9,FALSE)</f>
        <v>ZTWM-CDGS-XS-2024-0169-中冶西部钢构-宜宾市南溪区幸福路东路,高县月江镇建设项目</v>
      </c>
      <c r="R1308" s="105" t="str">
        <f>_xlfn._xlws.FILTER(辅助信息!D:D,辅助信息!E:E=B1308)</f>
        <v>五冶钢构-宜宾市南溪区高县月江镇建设项目</v>
      </c>
    </row>
    <row r="1309" hidden="1" spans="2:18">
      <c r="B1309" s="29" t="s">
        <v>106</v>
      </c>
      <c r="C1309" s="57">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78">
        <v>45778</v>
      </c>
      <c r="O1309" s="49">
        <f ca="1" t="shared" si="59"/>
        <v>0</v>
      </c>
      <c r="P1309" s="49">
        <f ca="1" t="shared" si="60"/>
        <v>75</v>
      </c>
      <c r="Q1309" s="18" t="str">
        <f>VLOOKUP(B1309,辅助信息!E:M,9,FALSE)</f>
        <v>ZTWM-CDGS-XS-2024-0169-中冶西部钢构-宜宾市南溪区幸福路东路,高县月江镇建设项目</v>
      </c>
      <c r="R1309" s="105" t="str">
        <f>_xlfn._xlws.FILTER(辅助信息!D:D,辅助信息!E:E=B1309)</f>
        <v>五冶钢构-宜宾市南溪区高县月江镇建设项目</v>
      </c>
    </row>
    <row r="1310" hidden="1" spans="2:18">
      <c r="B1310" s="29" t="s">
        <v>106</v>
      </c>
      <c r="C1310" s="57">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78">
        <v>45778</v>
      </c>
      <c r="O1310" s="49">
        <f ca="1" t="shared" si="59"/>
        <v>0</v>
      </c>
      <c r="P1310" s="49">
        <f ca="1" t="shared" si="60"/>
        <v>75</v>
      </c>
      <c r="Q1310" s="18" t="str">
        <f>VLOOKUP(B1310,辅助信息!E:M,9,FALSE)</f>
        <v>ZTWM-CDGS-XS-2024-0169-中冶西部钢构-宜宾市南溪区幸福路东路,高县月江镇建设项目</v>
      </c>
      <c r="R1310" s="105" t="str">
        <f>_xlfn._xlws.FILTER(辅助信息!D:D,辅助信息!E:E=B1310)</f>
        <v>五冶钢构-宜宾市南溪区高县月江镇建设项目</v>
      </c>
    </row>
    <row r="1311" hidden="1" spans="2:18">
      <c r="B1311" s="29" t="s">
        <v>107</v>
      </c>
      <c r="C1311" s="57">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送货单要求：送货单位：宜宾罗投资产管理有限公司,收货单位：中国五冶集团有限公司,装货前联系收货人核实到场规格</v>
      </c>
      <c r="M1311" s="78">
        <v>45778</v>
      </c>
      <c r="O1311" s="49">
        <f ca="1" t="shared" si="59"/>
        <v>0</v>
      </c>
      <c r="P1311" s="49">
        <f ca="1" t="shared" si="60"/>
        <v>75</v>
      </c>
      <c r="Q1311" s="18" t="str">
        <f>VLOOKUP(B1311,辅助信息!E:M,9,FALSE)</f>
        <v>ZTWM-CDGS-XS-2024-0169-中冶西部钢构-宜宾市南溪区幸福路东路,高县月江镇建设项目</v>
      </c>
      <c r="R1311" s="105" t="str">
        <f>_xlfn._xlws.FILTER(辅助信息!D:D,辅助信息!E:E=B1311)</f>
        <v>五冶钢构-宜宾市南溪区高县月江镇建设项目</v>
      </c>
    </row>
    <row r="1312" hidden="1" spans="2:18">
      <c r="B1312" s="29" t="s">
        <v>107</v>
      </c>
      <c r="C1312" s="57">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送货单要求：送货单位：宜宾罗投资产管理有限公司,收货单位：中国五冶集团有限公司,装货前联系收货人核实到场规格</v>
      </c>
      <c r="M1312" s="78">
        <v>45778</v>
      </c>
      <c r="O1312" s="49">
        <f ca="1" t="shared" si="59"/>
        <v>0</v>
      </c>
      <c r="P1312" s="49">
        <f ca="1" t="shared" si="60"/>
        <v>75</v>
      </c>
      <c r="Q1312" s="18" t="str">
        <f>VLOOKUP(B1312,辅助信息!E:M,9,FALSE)</f>
        <v>ZTWM-CDGS-XS-2024-0169-中冶西部钢构-宜宾市南溪区幸福路东路,高县月江镇建设项目</v>
      </c>
      <c r="R1312" s="105" t="str">
        <f>_xlfn._xlws.FILTER(辅助信息!D:D,辅助信息!E:E=B1312)</f>
        <v>五冶钢构-宜宾市南溪区高县月江镇建设项目</v>
      </c>
    </row>
    <row r="1313" hidden="1" spans="2:18">
      <c r="B1313" s="29" t="s">
        <v>127</v>
      </c>
      <c r="C1313" s="57">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78">
        <v>45780</v>
      </c>
      <c r="O1313" s="49">
        <f ca="1" t="shared" si="59"/>
        <v>0</v>
      </c>
      <c r="P1313" s="49">
        <f ca="1" t="shared" si="60"/>
        <v>73</v>
      </c>
      <c r="Q1313" s="18" t="str">
        <f>VLOOKUP(B1313,辅助信息!E:M,9,FALSE)</f>
        <v>ZTWM-CDGS-XS-2024-0248-五冶钢构-南充市医学院项目</v>
      </c>
      <c r="R1313" s="105" t="str">
        <f>_xlfn._xlws.FILTER(辅助信息!D:D,辅助信息!E:E=B1313)</f>
        <v>五冶钢构南充医学科学产业园建设项目</v>
      </c>
    </row>
    <row r="1314" hidden="1" spans="2:18">
      <c r="B1314" s="29" t="s">
        <v>127</v>
      </c>
      <c r="C1314" s="57">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78">
        <v>45780</v>
      </c>
      <c r="O1314" s="49">
        <f ca="1" t="shared" si="59"/>
        <v>0</v>
      </c>
      <c r="P1314" s="49">
        <f ca="1" t="shared" si="60"/>
        <v>73</v>
      </c>
      <c r="Q1314" s="18" t="str">
        <f>VLOOKUP(B1314,辅助信息!E:M,9,FALSE)</f>
        <v>ZTWM-CDGS-XS-2024-0248-五冶钢构-南充市医学院项目</v>
      </c>
      <c r="R1314" s="105" t="str">
        <f>_xlfn._xlws.FILTER(辅助信息!D:D,辅助信息!E:E=B1314)</f>
        <v>五冶钢构南充医学科学产业园建设项目</v>
      </c>
    </row>
    <row r="1315" hidden="1" spans="2:18">
      <c r="B1315" s="29" t="s">
        <v>127</v>
      </c>
      <c r="C1315" s="57">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78">
        <v>45780</v>
      </c>
      <c r="O1315" s="49">
        <f ca="1" t="shared" si="59"/>
        <v>0</v>
      </c>
      <c r="P1315" s="49">
        <f ca="1" t="shared" si="60"/>
        <v>73</v>
      </c>
      <c r="Q1315" s="18" t="str">
        <f>VLOOKUP(B1315,辅助信息!E:M,9,FALSE)</f>
        <v>ZTWM-CDGS-XS-2024-0248-五冶钢构-南充市医学院项目</v>
      </c>
      <c r="R1315" s="105" t="str">
        <f>_xlfn._xlws.FILTER(辅助信息!D:D,辅助信息!E:E=B1315)</f>
        <v>五冶钢构南充医学科学产业园建设项目</v>
      </c>
    </row>
    <row r="1316" hidden="1" spans="2:18">
      <c r="B1316" s="29" t="s">
        <v>31</v>
      </c>
      <c r="C1316" s="57">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6" t="str">
        <f>VLOOKUP(B1316,辅助信息!E:J,6,FALSE)</f>
        <v>提前联系到场规格及数量</v>
      </c>
      <c r="M1316" s="78">
        <v>45779</v>
      </c>
      <c r="O1316" s="49">
        <f ca="1" t="shared" si="59"/>
        <v>0</v>
      </c>
      <c r="P1316" s="49">
        <f ca="1" t="shared" si="60"/>
        <v>74</v>
      </c>
      <c r="Q1316" s="18" t="str">
        <f>VLOOKUP(B1316,辅助信息!E:M,9,FALSE)</f>
        <v>ZTWM-CDGS-XS-2024-0179-四川商投-射洪城乡一体化建设项目</v>
      </c>
      <c r="R1316" s="105" t="str">
        <f>_xlfn._xlws.FILTER(辅助信息!D:D,辅助信息!E:E=B1316)</f>
        <v>四川商建
射洪城乡一体化项目</v>
      </c>
    </row>
    <row r="1317" hidden="1" spans="2:18">
      <c r="B1317" s="29" t="s">
        <v>31</v>
      </c>
      <c r="C1317" s="57">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6" t="str">
        <f>VLOOKUP(B1317,辅助信息!E:J,6,FALSE)</f>
        <v>提前联系到场规格及数量</v>
      </c>
      <c r="M1317" s="78">
        <v>45779</v>
      </c>
      <c r="O1317" s="49">
        <f ca="1" t="shared" si="59"/>
        <v>0</v>
      </c>
      <c r="P1317" s="49">
        <f ca="1" t="shared" si="60"/>
        <v>74</v>
      </c>
      <c r="Q1317" s="18" t="str">
        <f>VLOOKUP(B1317,辅助信息!E:M,9,FALSE)</f>
        <v>ZTWM-CDGS-XS-2024-0179-四川商投-射洪城乡一体化建设项目</v>
      </c>
      <c r="R1317" s="105" t="str">
        <f>_xlfn._xlws.FILTER(辅助信息!D:D,辅助信息!E:E=B1317)</f>
        <v>四川商建
射洪城乡一体化项目</v>
      </c>
    </row>
    <row r="1318" hidden="1" spans="2:18">
      <c r="B1318" s="29" t="s">
        <v>31</v>
      </c>
      <c r="C1318" s="57">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6" t="str">
        <f>VLOOKUP(B1318,辅助信息!E:J,6,FALSE)</f>
        <v>提前联系到场规格及数量</v>
      </c>
      <c r="M1318" s="78">
        <v>45779</v>
      </c>
      <c r="O1318" s="49">
        <f ca="1" t="shared" si="59"/>
        <v>0</v>
      </c>
      <c r="P1318" s="49">
        <f ca="1" t="shared" si="60"/>
        <v>74</v>
      </c>
      <c r="Q1318" s="18" t="str">
        <f>VLOOKUP(B1318,辅助信息!E:M,9,FALSE)</f>
        <v>ZTWM-CDGS-XS-2024-0179-四川商投-射洪城乡一体化建设项目</v>
      </c>
      <c r="R1318" s="105" t="str">
        <f>_xlfn._xlws.FILTER(辅助信息!D:D,辅助信息!E:E=B1318)</f>
        <v>四川商建
射洪城乡一体化项目</v>
      </c>
    </row>
    <row r="1319" hidden="1" spans="2:18">
      <c r="B1319" s="29" t="s">
        <v>31</v>
      </c>
      <c r="C1319" s="57">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6" t="str">
        <f>VLOOKUP(B1319,辅助信息!E:J,6,FALSE)</f>
        <v>提前联系到场规格及数量</v>
      </c>
      <c r="M1319" s="78">
        <v>45779</v>
      </c>
      <c r="O1319" s="49">
        <f ca="1" t="shared" si="59"/>
        <v>0</v>
      </c>
      <c r="P1319" s="49">
        <f ca="1" t="shared" si="60"/>
        <v>74</v>
      </c>
      <c r="Q1319" s="18" t="str">
        <f>VLOOKUP(B1319,辅助信息!E:M,9,FALSE)</f>
        <v>ZTWM-CDGS-XS-2024-0179-四川商投-射洪城乡一体化建设项目</v>
      </c>
      <c r="R1319" s="105" t="str">
        <f>_xlfn._xlws.FILTER(辅助信息!D:D,辅助信息!E:E=B1319)</f>
        <v>四川商建
射洪城乡一体化项目</v>
      </c>
    </row>
    <row r="1320" hidden="1" spans="2:18">
      <c r="B1320" s="29" t="s">
        <v>31</v>
      </c>
      <c r="C1320" s="57">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6" t="str">
        <f>VLOOKUP(B1320,辅助信息!E:J,6,FALSE)</f>
        <v>提前联系到场规格及数量</v>
      </c>
      <c r="M1320" s="78">
        <v>45779</v>
      </c>
      <c r="O1320" s="49">
        <f ca="1" t="shared" si="59"/>
        <v>0</v>
      </c>
      <c r="P1320" s="49">
        <f ca="1" t="shared" si="60"/>
        <v>74</v>
      </c>
      <c r="Q1320" s="18" t="str">
        <f>VLOOKUP(B1320,辅助信息!E:M,9,FALSE)</f>
        <v>ZTWM-CDGS-XS-2024-0179-四川商投-射洪城乡一体化建设项目</v>
      </c>
      <c r="R1320" s="105" t="str">
        <f>_xlfn._xlws.FILTER(辅助信息!D:D,辅助信息!E:E=B1320)</f>
        <v>四川商建
射洪城乡一体化项目</v>
      </c>
    </row>
    <row r="1321" hidden="1" spans="2:18">
      <c r="B1321" s="29" t="s">
        <v>31</v>
      </c>
      <c r="C1321" s="57">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6" t="str">
        <f>VLOOKUP(B1321,辅助信息!E:J,6,FALSE)</f>
        <v>提前联系到场规格及数量</v>
      </c>
      <c r="M1321" s="78">
        <v>45779</v>
      </c>
      <c r="O1321" s="49">
        <f ca="1" t="shared" si="59"/>
        <v>0</v>
      </c>
      <c r="P1321" s="49">
        <f ca="1" t="shared" si="60"/>
        <v>74</v>
      </c>
      <c r="Q1321" s="18" t="str">
        <f>VLOOKUP(B1321,辅助信息!E:M,9,FALSE)</f>
        <v>ZTWM-CDGS-XS-2024-0179-四川商投-射洪城乡一体化建设项目</v>
      </c>
      <c r="R1321" s="105" t="str">
        <f>_xlfn._xlws.FILTER(辅助信息!D:D,辅助信息!E:E=B1321)</f>
        <v>四川商建
射洪城乡一体化项目</v>
      </c>
    </row>
    <row r="1322" hidden="1" spans="2:18">
      <c r="B1322" s="29" t="s">
        <v>31</v>
      </c>
      <c r="C1322" s="57">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6" t="str">
        <f>VLOOKUP(B1322,辅助信息!E:J,6,FALSE)</f>
        <v>提前联系到场规格及数量</v>
      </c>
      <c r="M1322" s="78">
        <v>45775</v>
      </c>
      <c r="O1322" s="49">
        <f ca="1" t="shared" si="59"/>
        <v>0</v>
      </c>
      <c r="P1322" s="49">
        <f ca="1" t="shared" si="60"/>
        <v>78</v>
      </c>
      <c r="Q1322" s="18" t="str">
        <f>VLOOKUP(B1322,辅助信息!E:M,9,FALSE)</f>
        <v>ZTWM-CDGS-XS-2024-0179-四川商投-射洪城乡一体化建设项目</v>
      </c>
      <c r="R1322" s="105" t="str">
        <f>_xlfn._xlws.FILTER(辅助信息!D:D,辅助信息!E:E=B1322)</f>
        <v>四川商建
射洪城乡一体化项目</v>
      </c>
    </row>
    <row r="1323" hidden="1" spans="2:18">
      <c r="B1323" s="29" t="s">
        <v>147</v>
      </c>
      <c r="C1323" s="57">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6" t="str">
        <f>VLOOKUP(B1323,辅助信息!E:J,6,FALSE)</f>
        <v>控制炉批号！多了现场不收！,优先安排达钢,提前联系到场规格及数量</v>
      </c>
      <c r="M1323" s="78">
        <v>45777</v>
      </c>
      <c r="O1323" s="49">
        <f ca="1" t="shared" si="59"/>
        <v>0</v>
      </c>
      <c r="P1323" s="49">
        <f ca="1" t="shared" si="60"/>
        <v>76</v>
      </c>
      <c r="Q1323" s="18" t="str">
        <f>VLOOKUP(B1323,辅助信息!E:M,9,FALSE)</f>
        <v>ZTWM-CDGS-XS-2024-0134-商投建工达州中医药科技成果示范园项目</v>
      </c>
      <c r="R1323" s="105" t="str">
        <f>_xlfn._xlws.FILTER(辅助信息!D:D,辅助信息!E:E=B1323)</f>
        <v>商投建工达州中医药科技园</v>
      </c>
    </row>
    <row r="1324" hidden="1" spans="2:18">
      <c r="B1324" s="29" t="s">
        <v>147</v>
      </c>
      <c r="C1324" s="57">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6" t="str">
        <f>VLOOKUP(B1324,辅助信息!E:J,6,FALSE)</f>
        <v>控制炉批号！多了现场不收！,优先安排达钢,提前联系到场规格及数量</v>
      </c>
      <c r="M1324" s="78">
        <v>45777</v>
      </c>
      <c r="O1324" s="49">
        <f ca="1" t="shared" si="59"/>
        <v>0</v>
      </c>
      <c r="P1324" s="49">
        <f ca="1" t="shared" si="60"/>
        <v>76</v>
      </c>
      <c r="Q1324" s="18" t="str">
        <f>VLOOKUP(B1324,辅助信息!E:M,9,FALSE)</f>
        <v>ZTWM-CDGS-XS-2024-0134-商投建工达州中医药科技成果示范园项目</v>
      </c>
      <c r="R1324" s="105" t="str">
        <f>_xlfn._xlws.FILTER(辅助信息!D:D,辅助信息!E:E=B1324)</f>
        <v>商投建工达州中医药科技园</v>
      </c>
    </row>
    <row r="1325" hidden="1" spans="2:18">
      <c r="B1325" s="29" t="s">
        <v>147</v>
      </c>
      <c r="C1325" s="57">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6" t="str">
        <f>VLOOKUP(B1325,辅助信息!E:J,6,FALSE)</f>
        <v>控制炉批号！多了现场不收！,优先安排达钢,提前联系到场规格及数量</v>
      </c>
      <c r="M1325" s="78">
        <v>45777</v>
      </c>
      <c r="O1325" s="49">
        <f ca="1" t="shared" si="59"/>
        <v>0</v>
      </c>
      <c r="P1325" s="49">
        <f ca="1" t="shared" si="60"/>
        <v>76</v>
      </c>
      <c r="Q1325" s="18" t="str">
        <f>VLOOKUP(B1325,辅助信息!E:M,9,FALSE)</f>
        <v>ZTWM-CDGS-XS-2024-0134-商投建工达州中医药科技成果示范园项目</v>
      </c>
      <c r="R1325" s="105" t="str">
        <f>_xlfn._xlws.FILTER(辅助信息!D:D,辅助信息!E:E=B1325)</f>
        <v>商投建工达州中医药科技园</v>
      </c>
    </row>
    <row r="1326" hidden="1" spans="2:18">
      <c r="B1326" s="29" t="s">
        <v>147</v>
      </c>
      <c r="C1326" s="57">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6" t="str">
        <f>VLOOKUP(B1326,辅助信息!E:J,6,FALSE)</f>
        <v>控制炉批号！多了现场不收！,优先安排达钢,提前联系到场规格及数量</v>
      </c>
      <c r="M1326" s="78">
        <v>45777</v>
      </c>
      <c r="O1326" s="49">
        <f ca="1" t="shared" si="59"/>
        <v>0</v>
      </c>
      <c r="P1326" s="49">
        <f ca="1" t="shared" si="60"/>
        <v>76</v>
      </c>
      <c r="Q1326" s="18" t="str">
        <f>VLOOKUP(B1326,辅助信息!E:M,9,FALSE)</f>
        <v>ZTWM-CDGS-XS-2024-0134-商投建工达州中医药科技成果示范园项目</v>
      </c>
      <c r="R1326" s="105" t="str">
        <f>_xlfn._xlws.FILTER(辅助信息!D:D,辅助信息!E:E=B1326)</f>
        <v>商投建工达州中医药科技园</v>
      </c>
    </row>
    <row r="1327" hidden="1" spans="2:18">
      <c r="B1327" s="29" t="s">
        <v>147</v>
      </c>
      <c r="C1327" s="57">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6" t="str">
        <f>VLOOKUP(B1327,辅助信息!E:J,6,FALSE)</f>
        <v>控制炉批号！多了现场不收！,优先安排达钢,提前联系到场规格及数量</v>
      </c>
      <c r="M1327" s="78">
        <v>45777</v>
      </c>
      <c r="O1327" s="49">
        <f ca="1" t="shared" si="59"/>
        <v>0</v>
      </c>
      <c r="P1327" s="49">
        <f ca="1" t="shared" si="60"/>
        <v>76</v>
      </c>
      <c r="Q1327" s="18" t="str">
        <f>VLOOKUP(B1327,辅助信息!E:M,9,FALSE)</f>
        <v>ZTWM-CDGS-XS-2024-0134-商投建工达州中医药科技成果示范园项目</v>
      </c>
      <c r="R1327" s="105" t="str">
        <f>_xlfn._xlws.FILTER(辅助信息!D:D,辅助信息!E:E=B1327)</f>
        <v>商投建工达州中医药科技园</v>
      </c>
    </row>
    <row r="1328" hidden="1" spans="2:18">
      <c r="B1328" s="29" t="s">
        <v>147</v>
      </c>
      <c r="C1328" s="57">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6" t="str">
        <f>VLOOKUP(B1328,辅助信息!E:J,6,FALSE)</f>
        <v>控制炉批号！多了现场不收！,优先安排达钢,提前联系到场规格及数量</v>
      </c>
      <c r="M1328" s="78">
        <v>45777</v>
      </c>
      <c r="O1328" s="49">
        <f ca="1" t="shared" si="59"/>
        <v>0</v>
      </c>
      <c r="P1328" s="49">
        <f ca="1" t="shared" si="60"/>
        <v>76</v>
      </c>
      <c r="Q1328" s="18" t="str">
        <f>VLOOKUP(B1328,辅助信息!E:M,9,FALSE)</f>
        <v>ZTWM-CDGS-XS-2024-0134-商投建工达州中医药科技成果示范园项目</v>
      </c>
      <c r="R1328" s="105" t="str">
        <f>_xlfn._xlws.FILTER(辅助信息!D:D,辅助信息!E:E=B1328)</f>
        <v>商投建工达州中医药科技园</v>
      </c>
    </row>
    <row r="1329" hidden="1" spans="2:18">
      <c r="B1329" s="29" t="s">
        <v>106</v>
      </c>
      <c r="C1329" s="57">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6" t="str">
        <f>VLOOKUP(B1329,辅助信息!E:J,6,FALSE)</f>
        <v>提前联系到场规格</v>
      </c>
      <c r="M1329" s="78">
        <v>45778</v>
      </c>
      <c r="O1329" s="49">
        <f ca="1" t="shared" si="59"/>
        <v>0</v>
      </c>
      <c r="P1329" s="49">
        <f ca="1" t="shared" si="60"/>
        <v>75</v>
      </c>
      <c r="Q1329" s="18" t="str">
        <f>VLOOKUP(B1329,辅助信息!E:M,9,FALSE)</f>
        <v>ZTWM-CDGS-XS-2024-0169-中冶西部钢构-宜宾市南溪区幸福路东路,高县月江镇建设项目</v>
      </c>
      <c r="R1329" s="105" t="str">
        <f>_xlfn._xlws.FILTER(辅助信息!D:D,辅助信息!E:E=B1329)</f>
        <v>五冶钢构-宜宾市南溪区高县月江镇建设项目</v>
      </c>
    </row>
    <row r="1330" hidden="1" spans="2:18">
      <c r="B1330" s="29" t="s">
        <v>106</v>
      </c>
      <c r="C1330" s="57">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6" t="str">
        <f>VLOOKUP(B1330,辅助信息!E:J,6,FALSE)</f>
        <v>提前联系到场规格</v>
      </c>
      <c r="M1330" s="78">
        <v>45778</v>
      </c>
      <c r="O1330" s="49">
        <f ca="1" t="shared" si="59"/>
        <v>0</v>
      </c>
      <c r="P1330" s="49">
        <f ca="1" t="shared" si="60"/>
        <v>75</v>
      </c>
      <c r="Q1330" s="18" t="str">
        <f>VLOOKUP(B1330,辅助信息!E:M,9,FALSE)</f>
        <v>ZTWM-CDGS-XS-2024-0169-中冶西部钢构-宜宾市南溪区幸福路东路,高县月江镇建设项目</v>
      </c>
      <c r="R1330" s="105" t="str">
        <f>_xlfn._xlws.FILTER(辅助信息!D:D,辅助信息!E:E=B1330)</f>
        <v>五冶钢构-宜宾市南溪区高县月江镇建设项目</v>
      </c>
    </row>
    <row r="1331" hidden="1" spans="2:18">
      <c r="B1331" s="29" t="s">
        <v>106</v>
      </c>
      <c r="C1331" s="57">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6" t="str">
        <f>VLOOKUP(B1331,辅助信息!E:J,6,FALSE)</f>
        <v>提前联系到场规格</v>
      </c>
      <c r="M1331" s="78">
        <v>45778</v>
      </c>
      <c r="O1331" s="49">
        <f ca="1" t="shared" si="59"/>
        <v>0</v>
      </c>
      <c r="P1331" s="49">
        <f ca="1" t="shared" si="60"/>
        <v>75</v>
      </c>
      <c r="Q1331" s="18" t="str">
        <f>VLOOKUP(B1331,辅助信息!E:M,9,FALSE)</f>
        <v>ZTWM-CDGS-XS-2024-0169-中冶西部钢构-宜宾市南溪区幸福路东路,高县月江镇建设项目</v>
      </c>
      <c r="R1331" s="105" t="str">
        <f>_xlfn._xlws.FILTER(辅助信息!D:D,辅助信息!E:E=B1331)</f>
        <v>五冶钢构-宜宾市南溪区高县月江镇建设项目</v>
      </c>
    </row>
    <row r="1332" hidden="1" spans="2:18">
      <c r="B1332" s="29" t="s">
        <v>106</v>
      </c>
      <c r="C1332" s="57">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6" t="str">
        <f>VLOOKUP(B1332,辅助信息!E:J,6,FALSE)</f>
        <v>提前联系到场规格</v>
      </c>
      <c r="M1332" s="78">
        <v>45778</v>
      </c>
      <c r="O1332" s="49">
        <f ca="1" t="shared" si="59"/>
        <v>0</v>
      </c>
      <c r="P1332" s="49">
        <f ca="1" t="shared" si="60"/>
        <v>75</v>
      </c>
      <c r="Q1332" s="18" t="str">
        <f>VLOOKUP(B1332,辅助信息!E:M,9,FALSE)</f>
        <v>ZTWM-CDGS-XS-2024-0169-中冶西部钢构-宜宾市南溪区幸福路东路,高县月江镇建设项目</v>
      </c>
      <c r="R1332" s="105" t="str">
        <f>_xlfn._xlws.FILTER(辅助信息!D:D,辅助信息!E:E=B1332)</f>
        <v>五冶钢构-宜宾市南溪区高县月江镇建设项目</v>
      </c>
    </row>
    <row r="1333" hidden="1" spans="2:18">
      <c r="B1333" s="29" t="s">
        <v>127</v>
      </c>
      <c r="C1333" s="57">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6" t="str">
        <f>VLOOKUP(B1333,辅助信息!E:J,6,FALSE)</f>
        <v>送货单：送货单位：南充思临新材料科技有限公司,收货单位：五冶集团川北(南充)建设有限公司,项目名称：南充医学科学产业园,送货车型13米,装货前联系收货人核实到场规格</v>
      </c>
      <c r="M1333" s="78">
        <v>45780</v>
      </c>
      <c r="O1333" s="49">
        <f ca="1" t="shared" si="59"/>
        <v>0</v>
      </c>
      <c r="P1333" s="49">
        <f ca="1" t="shared" si="60"/>
        <v>73</v>
      </c>
      <c r="Q1333" s="18" t="str">
        <f>VLOOKUP(B1333,辅助信息!E:M,9,FALSE)</f>
        <v>ZTWM-CDGS-XS-2024-0248-五冶钢构-南充市医学院项目</v>
      </c>
      <c r="R1333" s="105" t="str">
        <f>_xlfn._xlws.FILTER(辅助信息!D:D,辅助信息!E:E=B1333)</f>
        <v>五冶钢构南充医学科学产业园建设项目</v>
      </c>
    </row>
    <row r="1334" hidden="1" spans="2:18">
      <c r="B1334" s="29" t="s">
        <v>127</v>
      </c>
      <c r="C1334" s="57">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6" t="str">
        <f>VLOOKUP(B1334,辅助信息!E:J,6,FALSE)</f>
        <v>送货单：送货单位：南充思临新材料科技有限公司,收货单位：五冶集团川北(南充)建设有限公司,项目名称：南充医学科学产业园,送货车型13米,装货前联系收货人核实到场规格</v>
      </c>
      <c r="M1334" s="78">
        <v>45780</v>
      </c>
      <c r="O1334" s="49">
        <f ca="1" t="shared" si="59"/>
        <v>0</v>
      </c>
      <c r="P1334" s="49">
        <f ca="1" t="shared" si="60"/>
        <v>73</v>
      </c>
      <c r="Q1334" s="18" t="str">
        <f>VLOOKUP(B1334,辅助信息!E:M,9,FALSE)</f>
        <v>ZTWM-CDGS-XS-2024-0248-五冶钢构-南充市医学院项目</v>
      </c>
      <c r="R1334" s="105" t="str">
        <f>_xlfn._xlws.FILTER(辅助信息!D:D,辅助信息!E:E=B1334)</f>
        <v>五冶钢构南充医学科学产业园建设项目</v>
      </c>
    </row>
    <row r="1335" hidden="1" spans="2:18">
      <c r="B1335" s="29" t="s">
        <v>127</v>
      </c>
      <c r="C1335" s="57">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6" t="str">
        <f>VLOOKUP(B1335,辅助信息!E:J,6,FALSE)</f>
        <v>送货单：送货单位：南充思临新材料科技有限公司,收货单位：五冶集团川北(南充)建设有限公司,项目名称：南充医学科学产业园,送货车型13米,装货前联系收货人核实到场规格</v>
      </c>
      <c r="M1335" s="78">
        <v>45780</v>
      </c>
      <c r="O1335" s="49">
        <f ca="1" t="shared" si="59"/>
        <v>0</v>
      </c>
      <c r="P1335" s="49">
        <f ca="1" t="shared" si="60"/>
        <v>73</v>
      </c>
      <c r="Q1335" s="18" t="str">
        <f>VLOOKUP(B1335,辅助信息!E:M,9,FALSE)</f>
        <v>ZTWM-CDGS-XS-2024-0248-五冶钢构-南充市医学院项目</v>
      </c>
      <c r="R1335" s="105" t="str">
        <f>_xlfn._xlws.FILTER(辅助信息!D:D,辅助信息!E:E=B1335)</f>
        <v>五冶钢构南充医学科学产业园建设项目</v>
      </c>
    </row>
    <row r="1336" hidden="1" spans="2:18">
      <c r="B1336" s="29" t="s">
        <v>81</v>
      </c>
      <c r="C1336" s="57">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6" t="str">
        <f>VLOOKUP(B1336,辅助信息!E:J,6,FALSE)</f>
        <v>现场禁止使用氢能源挂车！优先威钢发货,我方卸车,新老国标钢厂不加价可直发，因陕钢多次出现磅差，项目拒绝使用</v>
      </c>
      <c r="M1336" s="78">
        <v>45782</v>
      </c>
      <c r="O1336" s="49">
        <f ca="1" t="shared" ref="O1336:O1348" si="61">IF(OR(M1336="",N1336&lt;&gt;""),"",MAX(M1336-TODAY(),0))</f>
        <v>0</v>
      </c>
      <c r="P1336" s="49">
        <f ca="1" t="shared" ref="P1336:P1348" si="62">IF(M1336="","",IF(N1336&lt;&gt;"",MAX(N1336-M1336,0),IF(TODAY()&gt;M1336,TODAY()-M1336,0)))</f>
        <v>71</v>
      </c>
      <c r="Q1336" s="18" t="str">
        <f>VLOOKUP(B1336,辅助信息!E:M,9,FALSE)</f>
        <v>ZTWM-CDGS-XS-2024-0030-华西集采-简州大道</v>
      </c>
      <c r="R1336" s="105" t="str">
        <f>_xlfn._xlws.FILTER(辅助信息!D:D,辅助信息!E:E=B1336)</f>
        <v>华西简阳西城嘉苑</v>
      </c>
    </row>
    <row r="1337" hidden="1" spans="2:18">
      <c r="B1337" s="29" t="s">
        <v>81</v>
      </c>
      <c r="C1337" s="57">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6" t="str">
        <f>VLOOKUP(B1337,辅助信息!E:J,6,FALSE)</f>
        <v>现场禁止使用氢能源挂车！优先威钢发货,我方卸车,新老国标钢厂不加价可直发，因陕钢多次出现磅差，项目拒绝使用</v>
      </c>
      <c r="M1337" s="78">
        <v>45782</v>
      </c>
      <c r="O1337" s="49">
        <f ca="1" t="shared" si="61"/>
        <v>0</v>
      </c>
      <c r="P1337" s="49">
        <f ca="1" t="shared" si="62"/>
        <v>71</v>
      </c>
      <c r="Q1337" s="18" t="str">
        <f>VLOOKUP(B1337,辅助信息!E:M,9,FALSE)</f>
        <v>ZTWM-CDGS-XS-2024-0030-华西集采-简州大道</v>
      </c>
      <c r="R1337" s="105" t="str">
        <f>_xlfn._xlws.FILTER(辅助信息!D:D,辅助信息!E:E=B1337)</f>
        <v>华西简阳西城嘉苑</v>
      </c>
    </row>
    <row r="1338" hidden="1" spans="2:18">
      <c r="B1338" s="29" t="s">
        <v>81</v>
      </c>
      <c r="C1338" s="57">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6" t="str">
        <f>VLOOKUP(B1338,辅助信息!E:J,6,FALSE)</f>
        <v>现场禁止使用氢能源挂车！优先威钢发货,我方卸车,新老国标钢厂不加价可直发，因陕钢多次出现磅差，项目拒绝使用</v>
      </c>
      <c r="M1338" s="78">
        <v>45782</v>
      </c>
      <c r="O1338" s="49">
        <f ca="1" t="shared" si="61"/>
        <v>0</v>
      </c>
      <c r="P1338" s="49">
        <f ca="1" t="shared" si="62"/>
        <v>71</v>
      </c>
      <c r="Q1338" s="18" t="str">
        <f>VLOOKUP(B1338,辅助信息!E:M,9,FALSE)</f>
        <v>ZTWM-CDGS-XS-2024-0030-华西集采-简州大道</v>
      </c>
      <c r="R1338" s="105" t="str">
        <f>_xlfn._xlws.FILTER(辅助信息!D:D,辅助信息!E:E=B1338)</f>
        <v>华西简阳西城嘉苑</v>
      </c>
    </row>
    <row r="1339" hidden="1" spans="2:18">
      <c r="B1339" s="29" t="s">
        <v>81</v>
      </c>
      <c r="C1339" s="57">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6" t="str">
        <f>VLOOKUP(B1339,辅助信息!E:J,6,FALSE)</f>
        <v>现场禁止使用氢能源挂车！优先威钢发货,我方卸车,新老国标钢厂不加价可直发，因陕钢多次出现磅差，项目拒绝使用</v>
      </c>
      <c r="M1339" s="78">
        <v>45782</v>
      </c>
      <c r="O1339" s="49">
        <f ca="1" t="shared" si="61"/>
        <v>0</v>
      </c>
      <c r="P1339" s="49">
        <f ca="1" t="shared" si="62"/>
        <v>71</v>
      </c>
      <c r="Q1339" s="18" t="str">
        <f>VLOOKUP(B1339,辅助信息!E:M,9,FALSE)</f>
        <v>ZTWM-CDGS-XS-2024-0030-华西集采-简州大道</v>
      </c>
      <c r="R1339" s="105" t="str">
        <f>_xlfn._xlws.FILTER(辅助信息!D:D,辅助信息!E:E=B1339)</f>
        <v>华西简阳西城嘉苑</v>
      </c>
    </row>
    <row r="1340" hidden="1" spans="2:18">
      <c r="B1340" s="29" t="s">
        <v>81</v>
      </c>
      <c r="C1340" s="57">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6" t="str">
        <f>VLOOKUP(B1340,辅助信息!E:J,6,FALSE)</f>
        <v>现场禁止使用氢能源挂车！优先威钢发货,我方卸车,新老国标钢厂不加价可直发，因陕钢多次出现磅差，项目拒绝使用</v>
      </c>
      <c r="M1340" s="78">
        <v>45782</v>
      </c>
      <c r="O1340" s="49">
        <f ca="1" t="shared" si="61"/>
        <v>0</v>
      </c>
      <c r="P1340" s="49">
        <f ca="1" t="shared" si="62"/>
        <v>71</v>
      </c>
      <c r="Q1340" s="18" t="str">
        <f>VLOOKUP(B1340,辅助信息!E:M,9,FALSE)</f>
        <v>ZTWM-CDGS-XS-2024-0030-华西集采-简州大道</v>
      </c>
      <c r="R1340" s="105" t="str">
        <f>_xlfn._xlws.FILTER(辅助信息!D:D,辅助信息!E:E=B1340)</f>
        <v>华西简阳西城嘉苑</v>
      </c>
    </row>
    <row r="1341" hidden="1" spans="2:18">
      <c r="B1341" s="29" t="s">
        <v>81</v>
      </c>
      <c r="C1341" s="57">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6" t="str">
        <f>VLOOKUP(B1341,辅助信息!E:J,6,FALSE)</f>
        <v>现场禁止使用氢能源挂车！优先威钢发货,我方卸车,新老国标钢厂不加价可直发，因陕钢多次出现磅差，项目拒绝使用</v>
      </c>
      <c r="M1341" s="78">
        <v>45782</v>
      </c>
      <c r="O1341" s="49">
        <f ca="1" t="shared" si="61"/>
        <v>0</v>
      </c>
      <c r="P1341" s="49">
        <f ca="1" t="shared" si="62"/>
        <v>71</v>
      </c>
      <c r="Q1341" s="18" t="str">
        <f>VLOOKUP(B1341,辅助信息!E:M,9,FALSE)</f>
        <v>ZTWM-CDGS-XS-2024-0030-华西集采-简州大道</v>
      </c>
      <c r="R1341" s="105" t="str">
        <f>_xlfn._xlws.FILTER(辅助信息!D:D,辅助信息!E:E=B1341)</f>
        <v>华西简阳西城嘉苑</v>
      </c>
    </row>
    <row r="1342" hidden="1" spans="2:18">
      <c r="B1342" s="29" t="s">
        <v>81</v>
      </c>
      <c r="C1342" s="57">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6" t="str">
        <f>VLOOKUP(B1342,辅助信息!E:J,6,FALSE)</f>
        <v>现场禁止使用氢能源挂车！优先威钢发货,我方卸车,新老国标钢厂不加价可直发，因陕钢多次出现磅差，项目拒绝使用</v>
      </c>
      <c r="M1342" s="78">
        <v>45782</v>
      </c>
      <c r="O1342" s="49">
        <f ca="1" t="shared" si="61"/>
        <v>0</v>
      </c>
      <c r="P1342" s="49">
        <f ca="1" t="shared" si="62"/>
        <v>71</v>
      </c>
      <c r="Q1342" s="18" t="str">
        <f>VLOOKUP(B1342,辅助信息!E:M,9,FALSE)</f>
        <v>ZTWM-CDGS-XS-2024-0030-华西集采-简州大道</v>
      </c>
      <c r="R1342" s="105" t="str">
        <f>_xlfn._xlws.FILTER(辅助信息!D:D,辅助信息!E:E=B1342)</f>
        <v>华西简阳西城嘉苑</v>
      </c>
    </row>
    <row r="1343" hidden="1" spans="2:18">
      <c r="B1343" s="29" t="s">
        <v>81</v>
      </c>
      <c r="C1343" s="57">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6" t="str">
        <f>VLOOKUP(B1343,辅助信息!E:J,6,FALSE)</f>
        <v>现场禁止使用氢能源挂车！优先威钢发货,我方卸车,新老国标钢厂不加价可直发，因陕钢多次出现磅差，项目拒绝使用</v>
      </c>
      <c r="M1343" s="78">
        <v>45782</v>
      </c>
      <c r="O1343" s="49">
        <f ca="1" t="shared" si="61"/>
        <v>0</v>
      </c>
      <c r="P1343" s="49">
        <f ca="1" t="shared" si="62"/>
        <v>71</v>
      </c>
      <c r="Q1343" s="18" t="str">
        <f>VLOOKUP(B1343,辅助信息!E:M,9,FALSE)</f>
        <v>ZTWM-CDGS-XS-2024-0030-华西集采-简州大道</v>
      </c>
      <c r="R1343" s="105" t="str">
        <f>_xlfn._xlws.FILTER(辅助信息!D:D,辅助信息!E:E=B1343)</f>
        <v>华西简阳西城嘉苑</v>
      </c>
    </row>
    <row r="1344" hidden="1" spans="2:18">
      <c r="B1344" s="29" t="s">
        <v>81</v>
      </c>
      <c r="C1344" s="57">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6" t="str">
        <f>VLOOKUP(B1344,辅助信息!E:J,6,FALSE)</f>
        <v>现场禁止使用氢能源挂车！优先威钢发货,我方卸车,新老国标钢厂不加价可直发，因陕钢多次出现磅差，项目拒绝使用</v>
      </c>
      <c r="M1344" s="78">
        <v>45782</v>
      </c>
      <c r="O1344" s="49">
        <f ca="1" t="shared" si="61"/>
        <v>0</v>
      </c>
      <c r="P1344" s="49">
        <f ca="1" t="shared" si="62"/>
        <v>71</v>
      </c>
      <c r="Q1344" s="18" t="str">
        <f>VLOOKUP(B1344,辅助信息!E:M,9,FALSE)</f>
        <v>ZTWM-CDGS-XS-2024-0030-华西集采-简州大道</v>
      </c>
      <c r="R1344" s="105" t="str">
        <f>_xlfn._xlws.FILTER(辅助信息!D:D,辅助信息!E:E=B1344)</f>
        <v>华西简阳西城嘉苑</v>
      </c>
    </row>
    <row r="1345" hidden="1" spans="2:18">
      <c r="B1345" s="29" t="s">
        <v>81</v>
      </c>
      <c r="C1345" s="57">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6" t="str">
        <f>VLOOKUP(B1345,辅助信息!E:J,6,FALSE)</f>
        <v>现场禁止使用氢能源挂车！优先威钢发货,我方卸车,新老国标钢厂不加价可直发，因陕钢多次出现磅差，项目拒绝使用</v>
      </c>
      <c r="M1345" s="78">
        <v>45782</v>
      </c>
      <c r="O1345" s="49">
        <f ca="1" t="shared" si="61"/>
        <v>0</v>
      </c>
      <c r="P1345" s="49">
        <f ca="1" t="shared" si="62"/>
        <v>71</v>
      </c>
      <c r="Q1345" s="18" t="str">
        <f>VLOOKUP(B1345,辅助信息!E:M,9,FALSE)</f>
        <v>ZTWM-CDGS-XS-2024-0030-华西集采-简州大道</v>
      </c>
      <c r="R1345" s="105" t="str">
        <f>_xlfn._xlws.FILTER(辅助信息!D:D,辅助信息!E:E=B1345)</f>
        <v>华西简阳西城嘉苑</v>
      </c>
    </row>
    <row r="1346" hidden="1" spans="2:18">
      <c r="B1346" s="29" t="s">
        <v>81</v>
      </c>
      <c r="C1346" s="57">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6" t="str">
        <f>VLOOKUP(B1346,辅助信息!E:J,6,FALSE)</f>
        <v>现场禁止使用氢能源挂车！优先威钢发货,我方卸车,新老国标钢厂不加价可直发，因陕钢多次出现磅差，项目拒绝使用</v>
      </c>
      <c r="M1346" s="78">
        <v>45782</v>
      </c>
      <c r="O1346" s="49">
        <f ca="1" t="shared" si="61"/>
        <v>0</v>
      </c>
      <c r="P1346" s="49">
        <f ca="1" t="shared" si="62"/>
        <v>71</v>
      </c>
      <c r="Q1346" s="18" t="str">
        <f>VLOOKUP(B1346,辅助信息!E:M,9,FALSE)</f>
        <v>ZTWM-CDGS-XS-2024-0030-华西集采-简州大道</v>
      </c>
      <c r="R1346" s="105" t="str">
        <f>_xlfn._xlws.FILTER(辅助信息!D:D,辅助信息!E:E=B1346)</f>
        <v>华西简阳西城嘉苑</v>
      </c>
    </row>
    <row r="1347" hidden="1" spans="2:18">
      <c r="B1347" s="29" t="s">
        <v>44</v>
      </c>
      <c r="C1347" s="57">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6" t="str">
        <f>VLOOKUP(B1347,辅助信息!E:J,6,FALSE)</f>
        <v>对方卸车</v>
      </c>
      <c r="M1347" s="78">
        <v>45780</v>
      </c>
      <c r="O1347" s="49">
        <f ca="1" t="shared" si="61"/>
        <v>0</v>
      </c>
      <c r="P1347" s="49">
        <f ca="1" t="shared" si="62"/>
        <v>73</v>
      </c>
      <c r="Q1347" s="18" t="str">
        <f>VLOOKUP(B1347,辅助信息!E:M,9,FALSE)</f>
        <v>ZTWM-CDGS-XS-2024-0189-华西集采-酒城南项目</v>
      </c>
      <c r="R1347" s="105" t="str">
        <f>_xlfn._xlws.FILTER(辅助信息!D:D,辅助信息!E:E=B1347)</f>
        <v>华西酒城南</v>
      </c>
    </row>
    <row r="1348" hidden="1" spans="2:18">
      <c r="B1348" s="29" t="s">
        <v>44</v>
      </c>
      <c r="C1348" s="57">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6" t="str">
        <f>VLOOKUP(B1348,辅助信息!E:J,6,FALSE)</f>
        <v>对方卸车</v>
      </c>
      <c r="M1348" s="78">
        <v>45780</v>
      </c>
      <c r="O1348" s="49">
        <f ca="1" t="shared" si="61"/>
        <v>0</v>
      </c>
      <c r="P1348" s="49">
        <f ca="1" t="shared" si="62"/>
        <v>73</v>
      </c>
      <c r="Q1348" s="18" t="str">
        <f>VLOOKUP(B1348,辅助信息!E:M,9,FALSE)</f>
        <v>ZTWM-CDGS-XS-2024-0189-华西集采-酒城南项目</v>
      </c>
      <c r="R1348" s="105" t="str">
        <f>_xlfn._xlws.FILTER(辅助信息!D:D,辅助信息!E:E=B1348)</f>
        <v>华西酒城南</v>
      </c>
    </row>
    <row r="1349" hidden="1" spans="2:18">
      <c r="B1349" s="29" t="s">
        <v>127</v>
      </c>
      <c r="C1349" s="57">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6" t="str">
        <f>VLOOKUP(B1349,辅助信息!E:J,6,FALSE)</f>
        <v>送货单：送货单位：南充思临新材料科技有限公司,收货单位：五冶集团川北(南充)建设有限公司,项目名称：南充医学科学产业园,送货车型13米,装货前联系收货人核实到场规格</v>
      </c>
      <c r="R1349" s="105"/>
    </row>
    <row r="1350" hidden="1" spans="2:18">
      <c r="B1350" s="29" t="s">
        <v>127</v>
      </c>
      <c r="C1350" s="57">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6" t="str">
        <f>VLOOKUP(B1350,辅助信息!E:J,6,FALSE)</f>
        <v>送货单：送货单位：南充思临新材料科技有限公司,收货单位：五冶集团川北(南充)建设有限公司,项目名称：南充医学科学产业园,送货车型13米,装货前联系收货人核实到场规格</v>
      </c>
      <c r="R1350" s="105"/>
    </row>
    <row r="1351" hidden="1" spans="2:18">
      <c r="B1351" s="29" t="s">
        <v>127</v>
      </c>
      <c r="C1351" s="57">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6" t="str">
        <f>VLOOKUP(B1351,辅助信息!E:J,6,FALSE)</f>
        <v>送货单：送货单位：南充思临新材料科技有限公司,收货单位：五冶集团川北(南充)建设有限公司,项目名称：南充医学科学产业园,送货车型13米,装货前联系收货人核实到场规格</v>
      </c>
      <c r="R1351" s="105"/>
    </row>
    <row r="1352" hidden="1" spans="2:18">
      <c r="B1352" s="29" t="s">
        <v>72</v>
      </c>
      <c r="C1352" s="57">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6" t="str">
        <f>VLOOKUP(B1352,辅助信息!E:J,6,FALSE)</f>
        <v>送货单：送货单位：南充思临新材料科技有限公司,收货单位：五冶集团川北(南充)建设有限公司,项目名称：南充医学科学产业园,送货车型13米,装货前联系收货人核实到场规格</v>
      </c>
      <c r="R1352" s="105"/>
    </row>
    <row r="1353" hidden="1" spans="2:18">
      <c r="B1353" s="29" t="s">
        <v>72</v>
      </c>
      <c r="C1353" s="57">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6" t="str">
        <f>VLOOKUP(B1353,辅助信息!E:J,6,FALSE)</f>
        <v>送货单：送货单位：南充思临新材料科技有限公司,收货单位：五冶集团川北(南充)建设有限公司,项目名称：南充医学科学产业园,送货车型13米,装货前联系收货人核实到场规格</v>
      </c>
      <c r="R1353" s="105"/>
    </row>
    <row r="1354" hidden="1" spans="2:18">
      <c r="B1354" s="29" t="s">
        <v>72</v>
      </c>
      <c r="C1354" s="57">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6" t="str">
        <f>VLOOKUP(B1354,辅助信息!E:J,6,FALSE)</f>
        <v>送货单：送货单位：南充思临新材料科技有限公司,收货单位：五冶集团川北(南充)建设有限公司,项目名称：南充医学科学产业园,送货车型13米,装货前联系收货人核实到场规格</v>
      </c>
      <c r="R1354" s="105"/>
    </row>
    <row r="1355" hidden="1" spans="2:18">
      <c r="B1355" s="29" t="s">
        <v>31</v>
      </c>
      <c r="C1355" s="57">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6" t="str">
        <f>VLOOKUP(B1355,辅助信息!E:J,6,FALSE)</f>
        <v>提前联系到场规格及数量</v>
      </c>
      <c r="M1355" s="78">
        <v>45779</v>
      </c>
      <c r="O1355" s="49">
        <f ca="1" t="shared" ref="O1355:O1366" si="63">IF(OR(M1355="",N1355&lt;&gt;""),"",MAX(M1355-TODAY(),0))</f>
        <v>0</v>
      </c>
      <c r="P1355" s="49">
        <f ca="1" t="shared" ref="P1355:P1366" si="64">IF(M1355="","",IF(N1355&lt;&gt;"",MAX(N1355-M1355,0),IF(TODAY()&gt;M1355,TODAY()-M1355,0)))</f>
        <v>74</v>
      </c>
      <c r="Q1355" s="18" t="str">
        <f>VLOOKUP(B1355,辅助信息!E:M,9,FALSE)</f>
        <v>ZTWM-CDGS-XS-2024-0179-四川商投-射洪城乡一体化建设项目</v>
      </c>
      <c r="R1355" s="105" t="str">
        <f>_xlfn._xlws.FILTER(辅助信息!D:D,辅助信息!E:E=B1355)</f>
        <v>四川商建
射洪城乡一体化项目</v>
      </c>
    </row>
    <row r="1356" hidden="1" spans="2:18">
      <c r="B1356" s="29" t="s">
        <v>31</v>
      </c>
      <c r="C1356" s="57">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6" t="str">
        <f>VLOOKUP(B1356,辅助信息!E:J,6,FALSE)</f>
        <v>提前联系到场规格及数量</v>
      </c>
      <c r="M1356" s="78">
        <v>45779</v>
      </c>
      <c r="O1356" s="49">
        <f ca="1" t="shared" si="63"/>
        <v>0</v>
      </c>
      <c r="P1356" s="49">
        <f ca="1" t="shared" si="64"/>
        <v>74</v>
      </c>
      <c r="Q1356" s="18" t="str">
        <f>VLOOKUP(B1356,辅助信息!E:M,9,FALSE)</f>
        <v>ZTWM-CDGS-XS-2024-0179-四川商投-射洪城乡一体化建设项目</v>
      </c>
      <c r="R1356" s="105" t="str">
        <f>_xlfn._xlws.FILTER(辅助信息!D:D,辅助信息!E:E=B1356)</f>
        <v>四川商建
射洪城乡一体化项目</v>
      </c>
    </row>
    <row r="1357" hidden="1" spans="2:18">
      <c r="B1357" s="29" t="s">
        <v>147</v>
      </c>
      <c r="C1357" s="57">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6" t="str">
        <f>VLOOKUP(B1357,辅助信息!E:J,6,FALSE)</f>
        <v>控制炉批号！多了现场不收！,优先安排达钢,提前联系到场规格及数量</v>
      </c>
      <c r="M1357" s="78">
        <v>45777</v>
      </c>
      <c r="O1357" s="49">
        <f ca="1" t="shared" si="63"/>
        <v>0</v>
      </c>
      <c r="P1357" s="49">
        <f ca="1" t="shared" si="64"/>
        <v>76</v>
      </c>
      <c r="Q1357" s="18" t="str">
        <f>VLOOKUP(B1357,辅助信息!E:M,9,FALSE)</f>
        <v>ZTWM-CDGS-XS-2024-0134-商投建工达州中医药科技成果示范园项目</v>
      </c>
      <c r="R1357" s="105" t="str">
        <f>_xlfn._xlws.FILTER(辅助信息!D:D,辅助信息!E:E=B1357)</f>
        <v>商投建工达州中医药科技园</v>
      </c>
    </row>
    <row r="1358" hidden="1" spans="2:18">
      <c r="B1358" s="29" t="s">
        <v>147</v>
      </c>
      <c r="C1358" s="57">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6" t="str">
        <f>VLOOKUP(B1358,辅助信息!E:J,6,FALSE)</f>
        <v>控制炉批号！多了现场不收！,优先安排达钢,提前联系到场规格及数量</v>
      </c>
      <c r="M1358" s="78">
        <v>45777</v>
      </c>
      <c r="O1358" s="49">
        <f ca="1" t="shared" si="63"/>
        <v>0</v>
      </c>
      <c r="P1358" s="49">
        <f ca="1" t="shared" si="64"/>
        <v>76</v>
      </c>
      <c r="Q1358" s="18" t="str">
        <f>VLOOKUP(B1358,辅助信息!E:M,9,FALSE)</f>
        <v>ZTWM-CDGS-XS-2024-0134-商投建工达州中医药科技成果示范园项目</v>
      </c>
      <c r="R1358" s="105" t="str">
        <f>_xlfn._xlws.FILTER(辅助信息!D:D,辅助信息!E:E=B1358)</f>
        <v>商投建工达州中医药科技园</v>
      </c>
    </row>
    <row r="1359" hidden="1" spans="2:18">
      <c r="B1359" s="29" t="s">
        <v>147</v>
      </c>
      <c r="C1359" s="57">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6" t="str">
        <f>VLOOKUP(B1359,辅助信息!E:J,6,FALSE)</f>
        <v>控制炉批号！多了现场不收！,优先安排达钢,提前联系到场规格及数量</v>
      </c>
      <c r="M1359" s="78">
        <v>45777</v>
      </c>
      <c r="O1359" s="49">
        <f ca="1" t="shared" si="63"/>
        <v>0</v>
      </c>
      <c r="P1359" s="49">
        <f ca="1" t="shared" si="64"/>
        <v>76</v>
      </c>
      <c r="Q1359" s="18" t="str">
        <f>VLOOKUP(B1359,辅助信息!E:M,9,FALSE)</f>
        <v>ZTWM-CDGS-XS-2024-0134-商投建工达州中医药科技成果示范园项目</v>
      </c>
      <c r="R1359" s="105" t="str">
        <f>_xlfn._xlws.FILTER(辅助信息!D:D,辅助信息!E:E=B1359)</f>
        <v>商投建工达州中医药科技园</v>
      </c>
    </row>
    <row r="1360" hidden="1" spans="2:18">
      <c r="B1360" s="29" t="s">
        <v>147</v>
      </c>
      <c r="C1360" s="57">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6" t="str">
        <f>VLOOKUP(B1360,辅助信息!E:J,6,FALSE)</f>
        <v>控制炉批号！多了现场不收！,优先安排达钢,提前联系到场规格及数量</v>
      </c>
      <c r="M1360" s="78">
        <v>45777</v>
      </c>
      <c r="O1360" s="49">
        <f ca="1" t="shared" si="63"/>
        <v>0</v>
      </c>
      <c r="P1360" s="49">
        <f ca="1" t="shared" si="64"/>
        <v>76</v>
      </c>
      <c r="Q1360" s="18" t="str">
        <f>VLOOKUP(B1360,辅助信息!E:M,9,FALSE)</f>
        <v>ZTWM-CDGS-XS-2024-0134-商投建工达州中医药科技成果示范园项目</v>
      </c>
      <c r="R1360" s="105" t="str">
        <f>_xlfn._xlws.FILTER(辅助信息!D:D,辅助信息!E:E=B1360)</f>
        <v>商投建工达州中医药科技园</v>
      </c>
    </row>
    <row r="1361" hidden="1" spans="2:18">
      <c r="B1361" s="29" t="s">
        <v>127</v>
      </c>
      <c r="C1361" s="57">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6" t="str">
        <f>VLOOKUP(B1361,辅助信息!E:J,6,FALSE)</f>
        <v>送货单：送货单位：南充思临新材料科技有限公司,收货单位：五冶集团川北(南充)建设有限公司,项目名称：南充医学科学产业园,送货车型13米,装货前联系收货人核实到场规格</v>
      </c>
      <c r="M1361" s="78">
        <v>45780</v>
      </c>
      <c r="O1361" s="49">
        <f ca="1" t="shared" si="63"/>
        <v>0</v>
      </c>
      <c r="P1361" s="49">
        <f ca="1" t="shared" si="64"/>
        <v>73</v>
      </c>
      <c r="Q1361" s="18" t="str">
        <f>VLOOKUP(B1361,辅助信息!E:M,9,FALSE)</f>
        <v>ZTWM-CDGS-XS-2024-0248-五冶钢构-南充市医学院项目</v>
      </c>
      <c r="R1361" s="105" t="str">
        <f>_xlfn._xlws.FILTER(辅助信息!D:D,辅助信息!E:E=B1361)</f>
        <v>五冶钢构南充医学科学产业园建设项目</v>
      </c>
    </row>
    <row r="1362" hidden="1" spans="2:18">
      <c r="B1362" s="29" t="s">
        <v>127</v>
      </c>
      <c r="C1362" s="57">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6" t="str">
        <f>VLOOKUP(B1362,辅助信息!E:J,6,FALSE)</f>
        <v>送货单：送货单位：南充思临新材料科技有限公司,收货单位：五冶集团川北(南充)建设有限公司,项目名称：南充医学科学产业园,送货车型13米,装货前联系收货人核实到场规格</v>
      </c>
      <c r="M1362" s="78">
        <v>45780</v>
      </c>
      <c r="O1362" s="49">
        <f ca="1" t="shared" si="63"/>
        <v>0</v>
      </c>
      <c r="P1362" s="49">
        <f ca="1" t="shared" si="64"/>
        <v>73</v>
      </c>
      <c r="Q1362" s="18" t="str">
        <f>VLOOKUP(B1362,辅助信息!E:M,9,FALSE)</f>
        <v>ZTWM-CDGS-XS-2024-0248-五冶钢构-南充市医学院项目</v>
      </c>
      <c r="R1362" s="105" t="str">
        <f>_xlfn._xlws.FILTER(辅助信息!D:D,辅助信息!E:E=B1362)</f>
        <v>五冶钢构南充医学科学产业园建设项目</v>
      </c>
    </row>
    <row r="1363" hidden="1" spans="2:18">
      <c r="B1363" s="29" t="s">
        <v>127</v>
      </c>
      <c r="C1363" s="57">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6" t="str">
        <f>VLOOKUP(B1363,辅助信息!E:J,6,FALSE)</f>
        <v>送货单：送货单位：南充思临新材料科技有限公司,收货单位：五冶集团川北(南充)建设有限公司,项目名称：南充医学科学产业园,送货车型13米,装货前联系收货人核实到场规格</v>
      </c>
      <c r="M1363" s="78">
        <v>45780</v>
      </c>
      <c r="O1363" s="49">
        <f ca="1" t="shared" si="63"/>
        <v>0</v>
      </c>
      <c r="P1363" s="49">
        <f ca="1" t="shared" si="64"/>
        <v>73</v>
      </c>
      <c r="Q1363" s="18" t="str">
        <f>VLOOKUP(B1363,辅助信息!E:M,9,FALSE)</f>
        <v>ZTWM-CDGS-XS-2024-0248-五冶钢构-南充市医学院项目</v>
      </c>
      <c r="R1363" s="105" t="str">
        <f>_xlfn._xlws.FILTER(辅助信息!D:D,辅助信息!E:E=B1363)</f>
        <v>五冶钢构南充医学科学产业园建设项目</v>
      </c>
    </row>
    <row r="1364" hidden="1" spans="2:18">
      <c r="B1364" s="29" t="s">
        <v>72</v>
      </c>
      <c r="C1364" s="57">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6" t="str">
        <f>VLOOKUP(B1364,辅助信息!E:J,6,FALSE)</f>
        <v>送货单：送货单位：南充思临新材料科技有限公司,收货单位：五冶集团川北(南充)建设有限公司,项目名称：南充医学科学产业园,送货车型13米,装货前联系收货人核实到场规格</v>
      </c>
      <c r="M1364" s="78">
        <v>45780</v>
      </c>
      <c r="O1364" s="49">
        <f ca="1" t="shared" si="63"/>
        <v>0</v>
      </c>
      <c r="P1364" s="49">
        <f ca="1" t="shared" si="64"/>
        <v>73</v>
      </c>
      <c r="Q1364" s="18" t="str">
        <f>VLOOKUP(B1364,辅助信息!E:M,9,FALSE)</f>
        <v>ZTWM-CDGS-XS-2024-0248-五冶钢构-南充市医学院项目</v>
      </c>
      <c r="R1364" s="105" t="str">
        <f>_xlfn._xlws.FILTER(辅助信息!D:D,辅助信息!E:E=B1364)</f>
        <v>五冶钢构南充医学科学产业园建设项目</v>
      </c>
    </row>
    <row r="1365" hidden="1" spans="2:18">
      <c r="B1365" s="29" t="s">
        <v>72</v>
      </c>
      <c r="C1365" s="57">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6" t="str">
        <f>VLOOKUP(B1365,辅助信息!E:J,6,FALSE)</f>
        <v>送货单：送货单位：南充思临新材料科技有限公司,收货单位：五冶集团川北(南充)建设有限公司,项目名称：南充医学科学产业园,送货车型13米,装货前联系收货人核实到场规格</v>
      </c>
      <c r="M1365" s="78">
        <v>45780</v>
      </c>
      <c r="O1365" s="49">
        <f ca="1" t="shared" si="63"/>
        <v>0</v>
      </c>
      <c r="P1365" s="49">
        <f ca="1" t="shared" si="64"/>
        <v>73</v>
      </c>
      <c r="Q1365" s="18" t="str">
        <f>VLOOKUP(B1365,辅助信息!E:M,9,FALSE)</f>
        <v>ZTWM-CDGS-XS-2024-0248-五冶钢构-南充市医学院项目</v>
      </c>
      <c r="R1365" s="105" t="str">
        <f>_xlfn._xlws.FILTER(辅助信息!D:D,辅助信息!E:E=B1365)</f>
        <v>五冶钢构南充医学科学产业园建设项目</v>
      </c>
    </row>
    <row r="1366" hidden="1" spans="2:18">
      <c r="B1366" s="29" t="s">
        <v>72</v>
      </c>
      <c r="C1366" s="57">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6" t="str">
        <f>VLOOKUP(B1366,辅助信息!E:J,6,FALSE)</f>
        <v>送货单：送货单位：南充思临新材料科技有限公司,收货单位：五冶集团川北(南充)建设有限公司,项目名称：南充医学科学产业园,送货车型13米,装货前联系收货人核实到场规格</v>
      </c>
      <c r="M1366" s="78">
        <v>45780</v>
      </c>
      <c r="O1366" s="49">
        <f ca="1" t="shared" si="63"/>
        <v>0</v>
      </c>
      <c r="P1366" s="49">
        <f ca="1" t="shared" si="64"/>
        <v>73</v>
      </c>
      <c r="Q1366" s="18" t="str">
        <f>VLOOKUP(B1366,辅助信息!E:M,9,FALSE)</f>
        <v>ZTWM-CDGS-XS-2024-0248-五冶钢构-南充市医学院项目</v>
      </c>
      <c r="R1366" s="105" t="str">
        <f>_xlfn._xlws.FILTER(辅助信息!D:D,辅助信息!E:E=B1366)</f>
        <v>五冶钢构南充医学科学产业园建设项目</v>
      </c>
    </row>
    <row r="1367" hidden="1" spans="2:18">
      <c r="B1367" s="29" t="s">
        <v>81</v>
      </c>
      <c r="C1367" s="57">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6" t="str">
        <f>VLOOKUP(B1367,辅助信息!E:J,6,FALSE)</f>
        <v>现场禁止使用氢能源挂车！优先威钢发货,我方卸车,新老国标钢厂不加价可直发，因陕钢多次出现磅差，项目拒绝使用</v>
      </c>
      <c r="M1367" s="78">
        <v>45782</v>
      </c>
      <c r="O1367" s="49">
        <f ca="1" t="shared" ref="O1367:O1378" si="65">IF(OR(M1367="",N1367&lt;&gt;""),"",MAX(M1367-TODAY(),0))</f>
        <v>0</v>
      </c>
      <c r="P1367" s="49">
        <f ca="1" t="shared" ref="P1367:P1378" si="66">IF(M1367="","",IF(N1367&lt;&gt;"",MAX(N1367-M1367,0),IF(TODAY()&gt;M1367,TODAY()-M1367,0)))</f>
        <v>71</v>
      </c>
      <c r="Q1367" s="18" t="str">
        <f>VLOOKUP(B1367,辅助信息!E:M,9,FALSE)</f>
        <v>ZTWM-CDGS-XS-2024-0030-华西集采-简州大道</v>
      </c>
      <c r="R1367" s="105" t="str">
        <f>_xlfn._xlws.FILTER(辅助信息!D:D,辅助信息!E:E=B1367)</f>
        <v>华西简阳西城嘉苑</v>
      </c>
    </row>
    <row r="1368" hidden="1" spans="2:18">
      <c r="B1368" s="29" t="s">
        <v>81</v>
      </c>
      <c r="C1368" s="57">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6" t="str">
        <f>VLOOKUP(B1368,辅助信息!E:J,6,FALSE)</f>
        <v>现场禁止使用氢能源挂车！优先威钢发货,我方卸车,新老国标钢厂不加价可直发，因陕钢多次出现磅差，项目拒绝使用</v>
      </c>
      <c r="M1368" s="78">
        <v>45782</v>
      </c>
      <c r="O1368" s="49">
        <f ca="1" t="shared" si="65"/>
        <v>0</v>
      </c>
      <c r="P1368" s="49">
        <f ca="1" t="shared" si="66"/>
        <v>71</v>
      </c>
      <c r="Q1368" s="18" t="str">
        <f>VLOOKUP(B1368,辅助信息!E:M,9,FALSE)</f>
        <v>ZTWM-CDGS-XS-2024-0030-华西集采-简州大道</v>
      </c>
      <c r="R1368" s="105" t="str">
        <f>_xlfn._xlws.FILTER(辅助信息!D:D,辅助信息!E:E=B1368)</f>
        <v>华西简阳西城嘉苑</v>
      </c>
    </row>
    <row r="1369" hidden="1" spans="2:18">
      <c r="B1369" s="29" t="s">
        <v>81</v>
      </c>
      <c r="C1369" s="57">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6" t="str">
        <f>VLOOKUP(B1369,辅助信息!E:J,6,FALSE)</f>
        <v>现场禁止使用氢能源挂车！优先威钢发货,我方卸车,新老国标钢厂不加价可直发，因陕钢多次出现磅差，项目拒绝使用</v>
      </c>
      <c r="M1369" s="78">
        <v>45782</v>
      </c>
      <c r="O1369" s="49">
        <f ca="1" t="shared" si="65"/>
        <v>0</v>
      </c>
      <c r="P1369" s="49">
        <f ca="1" t="shared" si="66"/>
        <v>71</v>
      </c>
      <c r="Q1369" s="18" t="str">
        <f>VLOOKUP(B1369,辅助信息!E:M,9,FALSE)</f>
        <v>ZTWM-CDGS-XS-2024-0030-华西集采-简州大道</v>
      </c>
      <c r="R1369" s="105" t="str">
        <f>_xlfn._xlws.FILTER(辅助信息!D:D,辅助信息!E:E=B1369)</f>
        <v>华西简阳西城嘉苑</v>
      </c>
    </row>
    <row r="1370" hidden="1" spans="2:18">
      <c r="B1370" s="29" t="s">
        <v>81</v>
      </c>
      <c r="C1370" s="57">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6" t="str">
        <f>VLOOKUP(B1370,辅助信息!E:J,6,FALSE)</f>
        <v>现场禁止使用氢能源挂车！优先威钢发货,我方卸车,新老国标钢厂不加价可直发，因陕钢多次出现磅差，项目拒绝使用</v>
      </c>
      <c r="M1370" s="78">
        <v>45782</v>
      </c>
      <c r="O1370" s="49">
        <f ca="1" t="shared" si="65"/>
        <v>0</v>
      </c>
      <c r="P1370" s="49">
        <f ca="1" t="shared" si="66"/>
        <v>71</v>
      </c>
      <c r="Q1370" s="18" t="str">
        <f>VLOOKUP(B1370,辅助信息!E:M,9,FALSE)</f>
        <v>ZTWM-CDGS-XS-2024-0030-华西集采-简州大道</v>
      </c>
      <c r="R1370" s="105" t="str">
        <f>_xlfn._xlws.FILTER(辅助信息!D:D,辅助信息!E:E=B1370)</f>
        <v>华西简阳西城嘉苑</v>
      </c>
    </row>
    <row r="1371" hidden="1" spans="2:18">
      <c r="B1371" s="29" t="s">
        <v>81</v>
      </c>
      <c r="C1371" s="57">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6" t="str">
        <f>VLOOKUP(B1371,辅助信息!E:J,6,FALSE)</f>
        <v>现场禁止使用氢能源挂车！优先威钢发货,我方卸车,新老国标钢厂不加价可直发，因陕钢多次出现磅差，项目拒绝使用</v>
      </c>
      <c r="M1371" s="78">
        <v>45782</v>
      </c>
      <c r="O1371" s="49">
        <f ca="1" t="shared" si="65"/>
        <v>0</v>
      </c>
      <c r="P1371" s="49">
        <f ca="1" t="shared" si="66"/>
        <v>71</v>
      </c>
      <c r="Q1371" s="18" t="str">
        <f>VLOOKUP(B1371,辅助信息!E:M,9,FALSE)</f>
        <v>ZTWM-CDGS-XS-2024-0030-华西集采-简州大道</v>
      </c>
      <c r="R1371" s="105" t="str">
        <f>_xlfn._xlws.FILTER(辅助信息!D:D,辅助信息!E:E=B1371)</f>
        <v>华西简阳西城嘉苑</v>
      </c>
    </row>
    <row r="1372" hidden="1" spans="2:18">
      <c r="B1372" s="29" t="s">
        <v>81</v>
      </c>
      <c r="C1372" s="57">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6" t="str">
        <f>VLOOKUP(B1372,辅助信息!E:J,6,FALSE)</f>
        <v>现场禁止使用氢能源挂车！优先威钢发货,我方卸车,新老国标钢厂不加价可直发，因陕钢多次出现磅差，项目拒绝使用</v>
      </c>
      <c r="M1372" s="78">
        <v>45782</v>
      </c>
      <c r="O1372" s="49">
        <f ca="1" t="shared" si="65"/>
        <v>0</v>
      </c>
      <c r="P1372" s="49">
        <f ca="1" t="shared" si="66"/>
        <v>71</v>
      </c>
      <c r="Q1372" s="18" t="str">
        <f>VLOOKUP(B1372,辅助信息!E:M,9,FALSE)</f>
        <v>ZTWM-CDGS-XS-2024-0030-华西集采-简州大道</v>
      </c>
      <c r="R1372" s="105" t="str">
        <f>_xlfn._xlws.FILTER(辅助信息!D:D,辅助信息!E:E=B1372)</f>
        <v>华西简阳西城嘉苑</v>
      </c>
    </row>
    <row r="1373" hidden="1" spans="2:18">
      <c r="B1373" s="29" t="s">
        <v>81</v>
      </c>
      <c r="C1373" s="57">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6" t="str">
        <f>VLOOKUP(B1373,辅助信息!E:J,6,FALSE)</f>
        <v>现场禁止使用氢能源挂车！优先威钢发货,我方卸车,新老国标钢厂不加价可直发，因陕钢多次出现磅差，项目拒绝使用</v>
      </c>
      <c r="M1373" s="78">
        <v>45782</v>
      </c>
      <c r="O1373" s="49">
        <f ca="1" t="shared" si="65"/>
        <v>0</v>
      </c>
      <c r="P1373" s="49">
        <f ca="1" t="shared" si="66"/>
        <v>71</v>
      </c>
      <c r="Q1373" s="18" t="str">
        <f>VLOOKUP(B1373,辅助信息!E:M,9,FALSE)</f>
        <v>ZTWM-CDGS-XS-2024-0030-华西集采-简州大道</v>
      </c>
      <c r="R1373" s="105" t="str">
        <f>_xlfn._xlws.FILTER(辅助信息!D:D,辅助信息!E:E=B1373)</f>
        <v>华西简阳西城嘉苑</v>
      </c>
    </row>
    <row r="1374" hidden="1" spans="2:18">
      <c r="B1374" s="29" t="s">
        <v>81</v>
      </c>
      <c r="C1374" s="57">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6" t="str">
        <f>VLOOKUP(B1374,辅助信息!E:J,6,FALSE)</f>
        <v>现场禁止使用氢能源挂车！优先威钢发货,我方卸车,新老国标钢厂不加价可直发，因陕钢多次出现磅差，项目拒绝使用</v>
      </c>
      <c r="M1374" s="78">
        <v>45782</v>
      </c>
      <c r="O1374" s="49">
        <f ca="1" t="shared" si="65"/>
        <v>0</v>
      </c>
      <c r="P1374" s="49">
        <f ca="1" t="shared" si="66"/>
        <v>71</v>
      </c>
      <c r="Q1374" s="18" t="str">
        <f>VLOOKUP(B1374,辅助信息!E:M,9,FALSE)</f>
        <v>ZTWM-CDGS-XS-2024-0030-华西集采-简州大道</v>
      </c>
      <c r="R1374" s="105" t="str">
        <f>_xlfn._xlws.FILTER(辅助信息!D:D,辅助信息!E:E=B1374)</f>
        <v>华西简阳西城嘉苑</v>
      </c>
    </row>
    <row r="1375" hidden="1" spans="2:18">
      <c r="B1375" s="29" t="s">
        <v>81</v>
      </c>
      <c r="C1375" s="57">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6" t="str">
        <f>VLOOKUP(B1375,辅助信息!E:J,6,FALSE)</f>
        <v>现场禁止使用氢能源挂车！优先威钢发货,我方卸车,新老国标钢厂不加价可直发，因陕钢多次出现磅差，项目拒绝使用</v>
      </c>
      <c r="M1375" s="78">
        <v>45782</v>
      </c>
      <c r="O1375" s="49">
        <f ca="1" t="shared" si="65"/>
        <v>0</v>
      </c>
      <c r="P1375" s="49">
        <f ca="1" t="shared" si="66"/>
        <v>71</v>
      </c>
      <c r="Q1375" s="18" t="str">
        <f>VLOOKUP(B1375,辅助信息!E:M,9,FALSE)</f>
        <v>ZTWM-CDGS-XS-2024-0030-华西集采-简州大道</v>
      </c>
      <c r="R1375" s="105" t="str">
        <f>_xlfn._xlws.FILTER(辅助信息!D:D,辅助信息!E:E=B1375)</f>
        <v>华西简阳西城嘉苑</v>
      </c>
    </row>
    <row r="1376" hidden="1" spans="2:18">
      <c r="B1376" s="29" t="s">
        <v>81</v>
      </c>
      <c r="C1376" s="57">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6" t="str">
        <f>VLOOKUP(B1376,辅助信息!E:J,6,FALSE)</f>
        <v>现场禁止使用氢能源挂车！优先威钢发货,我方卸车,新老国标钢厂不加价可直发，因陕钢多次出现磅差，项目拒绝使用</v>
      </c>
      <c r="M1376" s="78">
        <v>45782</v>
      </c>
      <c r="O1376" s="49">
        <f ca="1" t="shared" si="65"/>
        <v>0</v>
      </c>
      <c r="P1376" s="49">
        <f ca="1" t="shared" si="66"/>
        <v>71</v>
      </c>
      <c r="Q1376" s="18" t="str">
        <f>VLOOKUP(B1376,辅助信息!E:M,9,FALSE)</f>
        <v>ZTWM-CDGS-XS-2024-0030-华西集采-简州大道</v>
      </c>
      <c r="R1376" s="105" t="str">
        <f>_xlfn._xlws.FILTER(辅助信息!D:D,辅助信息!E:E=B1376)</f>
        <v>华西简阳西城嘉苑</v>
      </c>
    </row>
    <row r="1377" hidden="1" spans="2:18">
      <c r="B1377" s="29" t="s">
        <v>106</v>
      </c>
      <c r="C1377" s="57">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6" t="str">
        <f>VLOOKUP(B1377,辅助信息!E:J,6,FALSE)</f>
        <v>提前联系到场规格</v>
      </c>
      <c r="M1377" s="78">
        <v>45780</v>
      </c>
      <c r="O1377" s="49">
        <f ca="1" t="shared" si="65"/>
        <v>0</v>
      </c>
      <c r="P1377" s="49">
        <f ca="1" t="shared" si="66"/>
        <v>73</v>
      </c>
      <c r="Q1377" s="18" t="str">
        <f>VLOOKUP(B1377,辅助信息!E:M,9,FALSE)</f>
        <v>ZTWM-CDGS-XS-2024-0169-中冶西部钢构-宜宾市南溪区幸福路东路,高县月江镇建设项目</v>
      </c>
      <c r="R1377" s="105" t="str">
        <f>_xlfn._xlws.FILTER(辅助信息!D:D,辅助信息!E:E=B1377)</f>
        <v>五冶钢构-宜宾市南溪区高县月江镇建设项目</v>
      </c>
    </row>
    <row r="1378" hidden="1" spans="2:18">
      <c r="B1378" s="29" t="s">
        <v>106</v>
      </c>
      <c r="C1378" s="57">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6" t="str">
        <f>VLOOKUP(B1378,辅助信息!E:J,6,FALSE)</f>
        <v>提前联系到场规格</v>
      </c>
      <c r="M1378" s="78">
        <v>45780</v>
      </c>
      <c r="O1378" s="49">
        <f ca="1" t="shared" si="65"/>
        <v>0</v>
      </c>
      <c r="P1378" s="49">
        <f ca="1" t="shared" si="66"/>
        <v>73</v>
      </c>
      <c r="Q1378" s="18" t="str">
        <f>VLOOKUP(B1378,辅助信息!E:M,9,FALSE)</f>
        <v>ZTWM-CDGS-XS-2024-0169-中冶西部钢构-宜宾市南溪区幸福路东路,高县月江镇建设项目</v>
      </c>
      <c r="R1378" s="105" t="str">
        <f>_xlfn._xlws.FILTER(辅助信息!D:D,辅助信息!E:E=B1378)</f>
        <v>五冶钢构-宜宾市南溪区高县月江镇建设项目</v>
      </c>
    </row>
    <row r="1379" hidden="1" spans="2:18">
      <c r="B1379" s="29" t="s">
        <v>81</v>
      </c>
      <c r="C1379" s="57">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6" t="str">
        <f>VLOOKUP(B1379,辅助信息!E:J,6,FALSE)</f>
        <v>现场禁止使用氢能源挂车！优先威钢发货,我方卸车,新老国标钢厂不加价可直发，因陕钢多次出现磅差，项目拒绝使用</v>
      </c>
      <c r="M1379" s="78">
        <v>45784</v>
      </c>
      <c r="O1379" s="49">
        <f ca="1" t="shared" ref="O1379:O1407" si="67">IF(OR(M1379="",N1379&lt;&gt;""),"",MAX(M1379-TODAY(),0))</f>
        <v>0</v>
      </c>
      <c r="P1379" s="49">
        <f ca="1" t="shared" ref="P1379:P1407" si="68">IF(M1379="","",IF(N1379&lt;&gt;"",MAX(N1379-M1379,0),IF(TODAY()&gt;M1379,TODAY()-M1379,0)))</f>
        <v>69</v>
      </c>
      <c r="Q1379" s="18" t="str">
        <f>VLOOKUP(B1379,辅助信息!E:M,9,FALSE)</f>
        <v>ZTWM-CDGS-XS-2024-0030-华西集采-简州大道</v>
      </c>
      <c r="R1379" s="105" t="str">
        <f>_xlfn._xlws.FILTER(辅助信息!D:D,辅助信息!E:E=B1379)</f>
        <v>华西简阳西城嘉苑</v>
      </c>
    </row>
    <row r="1380" hidden="1" spans="2:18">
      <c r="B1380" s="29" t="s">
        <v>81</v>
      </c>
      <c r="C1380" s="57">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6" t="str">
        <f>VLOOKUP(B1380,辅助信息!E:J,6,FALSE)</f>
        <v>现场禁止使用氢能源挂车！优先威钢发货,我方卸车,新老国标钢厂不加价可直发，因陕钢多次出现磅差，项目拒绝使用</v>
      </c>
      <c r="M1380" s="78">
        <v>45784</v>
      </c>
      <c r="O1380" s="49">
        <f ca="1" t="shared" si="67"/>
        <v>0</v>
      </c>
      <c r="P1380" s="49">
        <f ca="1" t="shared" si="68"/>
        <v>69</v>
      </c>
      <c r="Q1380" s="18" t="str">
        <f>VLOOKUP(B1380,辅助信息!E:M,9,FALSE)</f>
        <v>ZTWM-CDGS-XS-2024-0030-华西集采-简州大道</v>
      </c>
      <c r="R1380" s="105" t="str">
        <f>_xlfn._xlws.FILTER(辅助信息!D:D,辅助信息!E:E=B1380)</f>
        <v>华西简阳西城嘉苑</v>
      </c>
    </row>
    <row r="1381" hidden="1" spans="2:18">
      <c r="B1381" s="29" t="s">
        <v>81</v>
      </c>
      <c r="C1381" s="57">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6" t="str">
        <f>VLOOKUP(B1381,辅助信息!E:J,6,FALSE)</f>
        <v>现场禁止使用氢能源挂车！优先威钢发货,我方卸车,新老国标钢厂不加价可直发，因陕钢多次出现磅差，项目拒绝使用</v>
      </c>
      <c r="M1381" s="78">
        <v>45784</v>
      </c>
      <c r="O1381" s="49">
        <f ca="1" t="shared" si="67"/>
        <v>0</v>
      </c>
      <c r="P1381" s="49">
        <f ca="1" t="shared" si="68"/>
        <v>69</v>
      </c>
      <c r="Q1381" s="18" t="str">
        <f>VLOOKUP(B1381,辅助信息!E:M,9,FALSE)</f>
        <v>ZTWM-CDGS-XS-2024-0030-华西集采-简州大道</v>
      </c>
      <c r="R1381" s="105" t="str">
        <f>_xlfn._xlws.FILTER(辅助信息!D:D,辅助信息!E:E=B1381)</f>
        <v>华西简阳西城嘉苑</v>
      </c>
    </row>
    <row r="1382" hidden="1" spans="2:18">
      <c r="B1382" s="29" t="s">
        <v>81</v>
      </c>
      <c r="C1382" s="57">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6" t="str">
        <f>VLOOKUP(B1382,辅助信息!E:J,6,FALSE)</f>
        <v>现场禁止使用氢能源挂车！优先威钢发货,我方卸车,新老国标钢厂不加价可直发，因陕钢多次出现磅差，项目拒绝使用</v>
      </c>
      <c r="M1382" s="78">
        <v>45784</v>
      </c>
      <c r="O1382" s="49">
        <f ca="1" t="shared" si="67"/>
        <v>0</v>
      </c>
      <c r="P1382" s="49">
        <f ca="1" t="shared" si="68"/>
        <v>69</v>
      </c>
      <c r="Q1382" s="18" t="str">
        <f>VLOOKUP(B1382,辅助信息!E:M,9,FALSE)</f>
        <v>ZTWM-CDGS-XS-2024-0030-华西集采-简州大道</v>
      </c>
      <c r="R1382" s="105" t="str">
        <f>_xlfn._xlws.FILTER(辅助信息!D:D,辅助信息!E:E=B1382)</f>
        <v>华西简阳西城嘉苑</v>
      </c>
    </row>
    <row r="1383" hidden="1" spans="2:18">
      <c r="B1383" s="29" t="s">
        <v>81</v>
      </c>
      <c r="C1383" s="57">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6" t="str">
        <f>VLOOKUP(B1383,辅助信息!E:J,6,FALSE)</f>
        <v>现场禁止使用氢能源挂车！优先威钢发货,我方卸车,新老国标钢厂不加价可直发，因陕钢多次出现磅差，项目拒绝使用</v>
      </c>
      <c r="M1383" s="78">
        <v>45784</v>
      </c>
      <c r="O1383" s="49">
        <f ca="1" t="shared" si="67"/>
        <v>0</v>
      </c>
      <c r="P1383" s="49">
        <f ca="1" t="shared" si="68"/>
        <v>69</v>
      </c>
      <c r="Q1383" s="18" t="str">
        <f>VLOOKUP(B1383,辅助信息!E:M,9,FALSE)</f>
        <v>ZTWM-CDGS-XS-2024-0030-华西集采-简州大道</v>
      </c>
      <c r="R1383" s="105" t="str">
        <f>_xlfn._xlws.FILTER(辅助信息!D:D,辅助信息!E:E=B1383)</f>
        <v>华西简阳西城嘉苑</v>
      </c>
    </row>
    <row r="1384" hidden="1" spans="2:18">
      <c r="B1384" s="29" t="s">
        <v>81</v>
      </c>
      <c r="C1384" s="57">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6" t="str">
        <f>VLOOKUP(B1384,辅助信息!E:J,6,FALSE)</f>
        <v>现场禁止使用氢能源挂车！优先威钢发货,我方卸车,新老国标钢厂不加价可直发，因陕钢多次出现磅差，项目拒绝使用</v>
      </c>
      <c r="M1384" s="78">
        <v>45784</v>
      </c>
      <c r="O1384" s="49">
        <f ca="1" t="shared" si="67"/>
        <v>0</v>
      </c>
      <c r="P1384" s="49">
        <f ca="1" t="shared" si="68"/>
        <v>69</v>
      </c>
      <c r="Q1384" s="18" t="str">
        <f>VLOOKUP(B1384,辅助信息!E:M,9,FALSE)</f>
        <v>ZTWM-CDGS-XS-2024-0030-华西集采-简州大道</v>
      </c>
      <c r="R1384" s="105" t="str">
        <f>_xlfn._xlws.FILTER(辅助信息!D:D,辅助信息!E:E=B1384)</f>
        <v>华西简阳西城嘉苑</v>
      </c>
    </row>
    <row r="1385" hidden="1" spans="2:18">
      <c r="B1385" s="29" t="s">
        <v>81</v>
      </c>
      <c r="C1385" s="57">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6" t="str">
        <f>VLOOKUP(B1385,辅助信息!E:J,6,FALSE)</f>
        <v>现场禁止使用氢能源挂车！优先威钢发货,我方卸车,新老国标钢厂不加价可直发，因陕钢多次出现磅差，项目拒绝使用</v>
      </c>
      <c r="M1385" s="78">
        <v>45784</v>
      </c>
      <c r="O1385" s="49">
        <f ca="1" t="shared" si="67"/>
        <v>0</v>
      </c>
      <c r="P1385" s="49">
        <f ca="1" t="shared" si="68"/>
        <v>69</v>
      </c>
      <c r="Q1385" s="18" t="str">
        <f>VLOOKUP(B1385,辅助信息!E:M,9,FALSE)</f>
        <v>ZTWM-CDGS-XS-2024-0030-华西集采-简州大道</v>
      </c>
      <c r="R1385" s="105" t="str">
        <f>_xlfn._xlws.FILTER(辅助信息!D:D,辅助信息!E:E=B1385)</f>
        <v>华西简阳西城嘉苑</v>
      </c>
    </row>
    <row r="1386" hidden="1" spans="2:18">
      <c r="B1386" s="29" t="s">
        <v>81</v>
      </c>
      <c r="C1386" s="57">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6" t="str">
        <f>VLOOKUP(B1386,辅助信息!E:J,6,FALSE)</f>
        <v>现场禁止使用氢能源挂车！优先威钢发货,我方卸车,新老国标钢厂不加价可直发，因陕钢多次出现磅差，项目拒绝使用</v>
      </c>
      <c r="M1386" s="78">
        <v>45784</v>
      </c>
      <c r="O1386" s="49">
        <f ca="1" t="shared" si="67"/>
        <v>0</v>
      </c>
      <c r="P1386" s="49">
        <f ca="1" t="shared" si="68"/>
        <v>69</v>
      </c>
      <c r="Q1386" s="18" t="str">
        <f>VLOOKUP(B1386,辅助信息!E:M,9,FALSE)</f>
        <v>ZTWM-CDGS-XS-2024-0030-华西集采-简州大道</v>
      </c>
      <c r="R1386" s="105" t="str">
        <f>_xlfn._xlws.FILTER(辅助信息!D:D,辅助信息!E:E=B1386)</f>
        <v>华西简阳西城嘉苑</v>
      </c>
    </row>
    <row r="1387" hidden="1" spans="2:18">
      <c r="B1387" s="29" t="s">
        <v>81</v>
      </c>
      <c r="C1387" s="57">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6" t="str">
        <f>VLOOKUP(B1387,辅助信息!E:J,6,FALSE)</f>
        <v>现场禁止使用氢能源挂车！优先威钢发货,我方卸车,新老国标钢厂不加价可直发，因陕钢多次出现磅差，项目拒绝使用</v>
      </c>
      <c r="M1387" s="78">
        <v>45784</v>
      </c>
      <c r="O1387" s="49">
        <f ca="1" t="shared" si="67"/>
        <v>0</v>
      </c>
      <c r="P1387" s="49">
        <f ca="1" t="shared" si="68"/>
        <v>69</v>
      </c>
      <c r="Q1387" s="18" t="str">
        <f>VLOOKUP(B1387,辅助信息!E:M,9,FALSE)</f>
        <v>ZTWM-CDGS-XS-2024-0030-华西集采-简州大道</v>
      </c>
      <c r="R1387" s="105" t="str">
        <f>_xlfn._xlws.FILTER(辅助信息!D:D,辅助信息!E:E=B1387)</f>
        <v>华西简阳西城嘉苑</v>
      </c>
    </row>
    <row r="1388" hidden="1" spans="2:18">
      <c r="B1388" s="29" t="s">
        <v>81</v>
      </c>
      <c r="C1388" s="57">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6" t="str">
        <f>VLOOKUP(B1388,辅助信息!E:J,6,FALSE)</f>
        <v>现场禁止使用氢能源挂车！优先威钢发货,我方卸车,新老国标钢厂不加价可直发，因陕钢多次出现磅差，项目拒绝使用</v>
      </c>
      <c r="M1388" s="78">
        <v>45784</v>
      </c>
      <c r="O1388" s="49">
        <f ca="1" t="shared" si="67"/>
        <v>0</v>
      </c>
      <c r="P1388" s="49">
        <f ca="1" t="shared" si="68"/>
        <v>69</v>
      </c>
      <c r="Q1388" s="18" t="str">
        <f>VLOOKUP(B1388,辅助信息!E:M,9,FALSE)</f>
        <v>ZTWM-CDGS-XS-2024-0030-华西集采-简州大道</v>
      </c>
      <c r="R1388" s="105" t="str">
        <f>_xlfn._xlws.FILTER(辅助信息!D:D,辅助信息!E:E=B1388)</f>
        <v>华西简阳西城嘉苑</v>
      </c>
    </row>
    <row r="1389" hidden="1" spans="2:18">
      <c r="B1389" s="29" t="s">
        <v>81</v>
      </c>
      <c r="C1389" s="57">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6" t="str">
        <f>VLOOKUP(B1389,辅助信息!E:J,6,FALSE)</f>
        <v>现场禁止使用氢能源挂车！优先威钢发货,我方卸车,新老国标钢厂不加价可直发，因陕钢多次出现磅差，项目拒绝使用</v>
      </c>
      <c r="M1389" s="78">
        <v>45784</v>
      </c>
      <c r="O1389" s="49">
        <f ca="1" t="shared" si="67"/>
        <v>0</v>
      </c>
      <c r="P1389" s="49">
        <f ca="1" t="shared" si="68"/>
        <v>69</v>
      </c>
      <c r="Q1389" s="18" t="str">
        <f>VLOOKUP(B1389,辅助信息!E:M,9,FALSE)</f>
        <v>ZTWM-CDGS-XS-2024-0030-华西集采-简州大道</v>
      </c>
      <c r="R1389" s="105" t="str">
        <f>_xlfn._xlws.FILTER(辅助信息!D:D,辅助信息!E:E=B1389)</f>
        <v>华西简阳西城嘉苑</v>
      </c>
    </row>
    <row r="1390" hidden="1" spans="2:18">
      <c r="B1390" s="29" t="s">
        <v>148</v>
      </c>
      <c r="C1390" s="57">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6" t="str">
        <f>VLOOKUP(B1390,辅助信息!E:J,6,FALSE)</f>
        <v>装货前联系收货人核实到场规格，货物最下面用方木垫下方便卸货</v>
      </c>
      <c r="M1390" s="78">
        <v>45784</v>
      </c>
      <c r="O1390" s="49">
        <f ca="1" t="shared" si="67"/>
        <v>0</v>
      </c>
      <c r="P1390" s="49">
        <f ca="1" t="shared" si="68"/>
        <v>69</v>
      </c>
      <c r="Q1390" s="18" t="str">
        <f>VLOOKUP(B1390,辅助信息!E:M,9,FALSE)</f>
        <v>ZTWM-CDGS-XS-2025-0059-宜宾兴港建材-宜宾冷链项目</v>
      </c>
      <c r="R1390" s="105" t="str">
        <f>_xlfn._xlws.FILTER(辅助信息!D:D,辅助信息!E:E=B1390)</f>
        <v>宜宾兴港三江新区长江工业园建设项目</v>
      </c>
    </row>
    <row r="1391" hidden="1" spans="2:18">
      <c r="B1391" s="29" t="s">
        <v>148</v>
      </c>
      <c r="C1391" s="57">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6" t="str">
        <f>VLOOKUP(B1391,辅助信息!E:J,6,FALSE)</f>
        <v>装货前联系收货人核实到场规格，货物最下面用方木垫下方便卸货</v>
      </c>
      <c r="M1391" s="78">
        <v>45784</v>
      </c>
      <c r="O1391" s="49">
        <f ca="1" t="shared" si="67"/>
        <v>0</v>
      </c>
      <c r="P1391" s="49">
        <f ca="1" t="shared" si="68"/>
        <v>69</v>
      </c>
      <c r="Q1391" s="18" t="str">
        <f>VLOOKUP(B1391,辅助信息!E:M,9,FALSE)</f>
        <v>ZTWM-CDGS-XS-2025-0059-宜宾兴港建材-宜宾冷链项目</v>
      </c>
      <c r="R1391" s="105" t="str">
        <f>_xlfn._xlws.FILTER(辅助信息!D:D,辅助信息!E:E=B1391)</f>
        <v>宜宾兴港三江新区长江工业园建设项目</v>
      </c>
    </row>
    <row r="1392" hidden="1" spans="2:18">
      <c r="B1392" s="29" t="s">
        <v>92</v>
      </c>
      <c r="C1392" s="57">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6" t="str">
        <f>VLOOKUP(B1392,辅助信息!E:J,6,FALSE)</f>
        <v>优先威钢,我方卸车,新老国标钢厂不加价可直发</v>
      </c>
      <c r="M1392" s="78">
        <v>45784</v>
      </c>
      <c r="O1392" s="49">
        <f ca="1" t="shared" si="67"/>
        <v>0</v>
      </c>
      <c r="P1392" s="49">
        <f ca="1" t="shared" si="68"/>
        <v>69</v>
      </c>
      <c r="Q1392" s="18" t="str">
        <f>VLOOKUP(B1392,辅助信息!E:M,9,FALSE)</f>
        <v>ZTWM-CDGS-XS-2024-0092-华西-萌海科创农业生态谷</v>
      </c>
      <c r="R1392" s="105" t="str">
        <f>_xlfn._xlws.FILTER(辅助信息!D:D,辅助信息!E:E=B1392)</f>
        <v>华西萌海-科创农业生态谷</v>
      </c>
    </row>
    <row r="1393" hidden="1" spans="2:18">
      <c r="B1393" s="29" t="s">
        <v>92</v>
      </c>
      <c r="C1393" s="57">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6" t="str">
        <f>VLOOKUP(B1393,辅助信息!E:J,6,FALSE)</f>
        <v>优先威钢,我方卸车,新老国标钢厂不加价可直发</v>
      </c>
      <c r="M1393" s="78">
        <v>45784</v>
      </c>
      <c r="O1393" s="49">
        <f ca="1" t="shared" si="67"/>
        <v>0</v>
      </c>
      <c r="P1393" s="49">
        <f ca="1" t="shared" si="68"/>
        <v>69</v>
      </c>
      <c r="Q1393" s="18" t="str">
        <f>VLOOKUP(B1393,辅助信息!E:M,9,FALSE)</f>
        <v>ZTWM-CDGS-XS-2024-0092-华西-萌海科创农业生态谷</v>
      </c>
      <c r="R1393" s="105" t="str">
        <f>_xlfn._xlws.FILTER(辅助信息!D:D,辅助信息!E:E=B1393)</f>
        <v>华西萌海-科创农业生态谷</v>
      </c>
    </row>
    <row r="1394" hidden="1" spans="2:18">
      <c r="B1394" s="29" t="s">
        <v>92</v>
      </c>
      <c r="C1394" s="57">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6" t="str">
        <f>VLOOKUP(B1394,辅助信息!E:J,6,FALSE)</f>
        <v>优先威钢,我方卸车,新老国标钢厂不加价可直发</v>
      </c>
      <c r="M1394" s="78">
        <v>45784</v>
      </c>
      <c r="O1394" s="49">
        <f ca="1" t="shared" si="67"/>
        <v>0</v>
      </c>
      <c r="P1394" s="49">
        <f ca="1" t="shared" si="68"/>
        <v>69</v>
      </c>
      <c r="Q1394" s="18" t="str">
        <f>VLOOKUP(B1394,辅助信息!E:M,9,FALSE)</f>
        <v>ZTWM-CDGS-XS-2024-0092-华西-萌海科创农业生态谷</v>
      </c>
      <c r="R1394" s="105" t="str">
        <f>_xlfn._xlws.FILTER(辅助信息!D:D,辅助信息!E:E=B1394)</f>
        <v>华西萌海-科创农业生态谷</v>
      </c>
    </row>
    <row r="1395" hidden="1" spans="2:18">
      <c r="B1395" s="29" t="s">
        <v>92</v>
      </c>
      <c r="C1395" s="57">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6" t="str">
        <f>VLOOKUP(B1395,辅助信息!E:J,6,FALSE)</f>
        <v>优先威钢,我方卸车,新老国标钢厂不加价可直发</v>
      </c>
      <c r="M1395" s="78">
        <v>45784</v>
      </c>
      <c r="O1395" s="49">
        <f ca="1" t="shared" si="67"/>
        <v>0</v>
      </c>
      <c r="P1395" s="49">
        <f ca="1" t="shared" si="68"/>
        <v>69</v>
      </c>
      <c r="Q1395" s="18" t="str">
        <f>VLOOKUP(B1395,辅助信息!E:M,9,FALSE)</f>
        <v>ZTWM-CDGS-XS-2024-0092-华西-萌海科创农业生态谷</v>
      </c>
      <c r="R1395" s="105" t="str">
        <f>_xlfn._xlws.FILTER(辅助信息!D:D,辅助信息!E:E=B1395)</f>
        <v>华西萌海-科创农业生态谷</v>
      </c>
    </row>
    <row r="1396" hidden="1" spans="2:18">
      <c r="B1396" s="29" t="s">
        <v>92</v>
      </c>
      <c r="C1396" s="57">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6" t="str">
        <f>VLOOKUP(B1396,辅助信息!E:J,6,FALSE)</f>
        <v>优先威钢,我方卸车,新老国标钢厂不加价可直发</v>
      </c>
      <c r="M1396" s="78">
        <v>45784</v>
      </c>
      <c r="O1396" s="49">
        <f ca="1" t="shared" si="67"/>
        <v>0</v>
      </c>
      <c r="P1396" s="49">
        <f ca="1" t="shared" si="68"/>
        <v>69</v>
      </c>
      <c r="Q1396" s="18" t="str">
        <f>VLOOKUP(B1396,辅助信息!E:M,9,FALSE)</f>
        <v>ZTWM-CDGS-XS-2024-0092-华西-萌海科创农业生态谷</v>
      </c>
      <c r="R1396" s="105" t="str">
        <f>_xlfn._xlws.FILTER(辅助信息!D:D,辅助信息!E:E=B1396)</f>
        <v>华西萌海-科创农业生态谷</v>
      </c>
    </row>
    <row r="1397" hidden="1" spans="2:18">
      <c r="B1397" s="29" t="s">
        <v>92</v>
      </c>
      <c r="C1397" s="57">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6" t="str">
        <f>VLOOKUP(B1397,辅助信息!E:J,6,FALSE)</f>
        <v>优先威钢,我方卸车,新老国标钢厂不加价可直发</v>
      </c>
      <c r="M1397" s="78">
        <v>45784</v>
      </c>
      <c r="O1397" s="49">
        <f ca="1" t="shared" si="67"/>
        <v>0</v>
      </c>
      <c r="P1397" s="49">
        <f ca="1" t="shared" si="68"/>
        <v>69</v>
      </c>
      <c r="Q1397" s="18" t="str">
        <f>VLOOKUP(B1397,辅助信息!E:M,9,FALSE)</f>
        <v>ZTWM-CDGS-XS-2024-0092-华西-萌海科创农业生态谷</v>
      </c>
      <c r="R1397" s="105" t="str">
        <f>_xlfn._xlws.FILTER(辅助信息!D:D,辅助信息!E:E=B1397)</f>
        <v>华西萌海-科创农业生态谷</v>
      </c>
    </row>
    <row r="1398" hidden="1" spans="2:18">
      <c r="B1398" s="29" t="s">
        <v>147</v>
      </c>
      <c r="C1398" s="57">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6" t="str">
        <f>VLOOKUP(B1398,辅助信息!E:J,6,FALSE)</f>
        <v>控制炉批号！多了现场不收！,优先安排达钢,提前联系到场规格及数量</v>
      </c>
      <c r="M1398" s="78">
        <v>45784</v>
      </c>
      <c r="O1398" s="49">
        <f ca="1" t="shared" si="67"/>
        <v>0</v>
      </c>
      <c r="P1398" s="49">
        <f ca="1" t="shared" si="68"/>
        <v>69</v>
      </c>
      <c r="Q1398" s="18" t="str">
        <f>VLOOKUP(B1398,辅助信息!E:M,9,FALSE)</f>
        <v>ZTWM-CDGS-XS-2024-0134-商投建工达州中医药科技成果示范园项目</v>
      </c>
      <c r="R1398" s="105" t="str">
        <f>_xlfn._xlws.FILTER(辅助信息!D:D,辅助信息!E:E=B1398)</f>
        <v>商投建工达州中医药科技园</v>
      </c>
    </row>
    <row r="1399" hidden="1" spans="2:18">
      <c r="B1399" s="29" t="s">
        <v>147</v>
      </c>
      <c r="C1399" s="57">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6" t="str">
        <f>VLOOKUP(B1399,辅助信息!E:J,6,FALSE)</f>
        <v>控制炉批号！多了现场不收！,优先安排达钢,提前联系到场规格及数量</v>
      </c>
      <c r="M1399" s="78">
        <v>45784</v>
      </c>
      <c r="O1399" s="49">
        <f ca="1" t="shared" si="67"/>
        <v>0</v>
      </c>
      <c r="P1399" s="49">
        <f ca="1" t="shared" si="68"/>
        <v>69</v>
      </c>
      <c r="Q1399" s="18" t="str">
        <f>VLOOKUP(B1399,辅助信息!E:M,9,FALSE)</f>
        <v>ZTWM-CDGS-XS-2024-0134-商投建工达州中医药科技成果示范园项目</v>
      </c>
      <c r="R1399" s="105" t="str">
        <f>_xlfn._xlws.FILTER(辅助信息!D:D,辅助信息!E:E=B1399)</f>
        <v>商投建工达州中医药科技园</v>
      </c>
    </row>
    <row r="1400" hidden="1" spans="2:18">
      <c r="B1400" s="29" t="s">
        <v>147</v>
      </c>
      <c r="C1400" s="57">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6" t="str">
        <f>VLOOKUP(B1400,辅助信息!E:J,6,FALSE)</f>
        <v>控制炉批号！多了现场不收！,优先安排达钢,提前联系到场规格及数量</v>
      </c>
      <c r="M1400" s="78">
        <v>45784</v>
      </c>
      <c r="O1400" s="49">
        <f ca="1" t="shared" si="67"/>
        <v>0</v>
      </c>
      <c r="P1400" s="49">
        <f ca="1" t="shared" si="68"/>
        <v>69</v>
      </c>
      <c r="Q1400" s="18" t="str">
        <f>VLOOKUP(B1400,辅助信息!E:M,9,FALSE)</f>
        <v>ZTWM-CDGS-XS-2024-0134-商投建工达州中医药科技成果示范园项目</v>
      </c>
      <c r="R1400" s="105" t="str">
        <f>_xlfn._xlws.FILTER(辅助信息!D:D,辅助信息!E:E=B1400)</f>
        <v>商投建工达州中医药科技园</v>
      </c>
    </row>
    <row r="1401" hidden="1" spans="2:18">
      <c r="B1401" s="29" t="s">
        <v>147</v>
      </c>
      <c r="C1401" s="57">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6" t="str">
        <f>VLOOKUP(B1401,辅助信息!E:J,6,FALSE)</f>
        <v>控制炉批号！多了现场不收！,优先安排达钢,提前联系到场规格及数量</v>
      </c>
      <c r="M1401" s="78">
        <v>45784</v>
      </c>
      <c r="O1401" s="49">
        <f ca="1" t="shared" si="67"/>
        <v>0</v>
      </c>
      <c r="P1401" s="49">
        <f ca="1" t="shared" si="68"/>
        <v>69</v>
      </c>
      <c r="Q1401" s="18" t="str">
        <f>VLOOKUP(B1401,辅助信息!E:M,9,FALSE)</f>
        <v>ZTWM-CDGS-XS-2024-0134-商投建工达州中医药科技成果示范园项目</v>
      </c>
      <c r="R1401" s="105" t="str">
        <f>_xlfn._xlws.FILTER(辅助信息!D:D,辅助信息!E:E=B1401)</f>
        <v>商投建工达州中医药科技园</v>
      </c>
    </row>
    <row r="1402" hidden="1" spans="2:18">
      <c r="B1402" s="29" t="s">
        <v>81</v>
      </c>
      <c r="C1402" s="57">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6" t="str">
        <f>VLOOKUP(B1402,辅助信息!E:J,6,FALSE)</f>
        <v>现场禁止使用氢能源挂车！优先威钢发货,我方卸车,新老国标钢厂不加价可直发，因陕钢多次出现磅差，项目拒绝使用</v>
      </c>
      <c r="M1402" s="78">
        <v>45784</v>
      </c>
      <c r="O1402" s="49">
        <f ca="1" t="shared" si="67"/>
        <v>0</v>
      </c>
      <c r="P1402" s="49">
        <f ca="1" t="shared" si="68"/>
        <v>69</v>
      </c>
      <c r="Q1402" s="18" t="str">
        <f>VLOOKUP(B1402,辅助信息!E:M,9,FALSE)</f>
        <v>ZTWM-CDGS-XS-2024-0030-华西集采-简州大道</v>
      </c>
      <c r="R1402" s="18" t="str">
        <f>_xlfn._xlws.FILTER(辅助信息!D:D,辅助信息!E:E=B1402)</f>
        <v>华西简阳西城嘉苑</v>
      </c>
    </row>
    <row r="1403" hidden="1" spans="2:18">
      <c r="B1403" s="29" t="s">
        <v>147</v>
      </c>
      <c r="C1403" s="57">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6" t="str">
        <f>VLOOKUP(B1403,辅助信息!E:J,6,FALSE)</f>
        <v>控制炉批号！多了现场不收！,优先安排达钢,提前联系到场规格及数量</v>
      </c>
      <c r="M1403" s="78">
        <v>45784</v>
      </c>
      <c r="O1403" s="49">
        <f ca="1" t="shared" si="67"/>
        <v>0</v>
      </c>
      <c r="P1403" s="49">
        <f ca="1" t="shared" si="68"/>
        <v>69</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7">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6" t="str">
        <f>VLOOKUP(B1404,辅助信息!E:J,6,FALSE)</f>
        <v>控制炉批号！多了现场不收！,优先安排达钢,提前联系到场规格及数量</v>
      </c>
      <c r="M1404" s="78">
        <v>45784</v>
      </c>
      <c r="O1404" s="49">
        <f ca="1" t="shared" si="67"/>
        <v>0</v>
      </c>
      <c r="P1404" s="49">
        <f ca="1" t="shared" si="68"/>
        <v>69</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7">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6" t="str">
        <f>VLOOKUP(B1405,辅助信息!E:J,6,FALSE)</f>
        <v>控制炉批号！多了现场不收！,优先安排达钢,提前联系到场规格及数量</v>
      </c>
      <c r="M1405" s="78">
        <v>45784</v>
      </c>
      <c r="O1405" s="49">
        <f ca="1" t="shared" si="67"/>
        <v>0</v>
      </c>
      <c r="P1405" s="49">
        <f ca="1" t="shared" si="68"/>
        <v>69</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7">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6" t="str">
        <f>VLOOKUP(B1406,辅助信息!E:J,6,FALSE)</f>
        <v>控制炉批号！多了现场不收！,优先安排达钢,提前联系到场规格及数量</v>
      </c>
      <c r="M1406" s="78">
        <v>45784</v>
      </c>
      <c r="O1406" s="49">
        <f ca="1" t="shared" si="67"/>
        <v>0</v>
      </c>
      <c r="P1406" s="49">
        <f ca="1" t="shared" si="68"/>
        <v>69</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7">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6" t="str">
        <f>VLOOKUP(B1407,辅助信息!E:J,6,FALSE)</f>
        <v>控制炉批号！多了现场不收！,优先安排达钢,提前联系到场规格及数量</v>
      </c>
      <c r="M1407" s="78">
        <v>45784</v>
      </c>
      <c r="O1407" s="49">
        <f ca="1" t="shared" si="67"/>
        <v>0</v>
      </c>
      <c r="P1407" s="49">
        <f ca="1" t="shared" si="68"/>
        <v>69</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7">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6" t="str">
        <f>VLOOKUP(B1408,辅助信息!E:J,6,FALSE)</f>
        <v>提前联系到场规格</v>
      </c>
      <c r="M1408" s="78">
        <v>45785</v>
      </c>
      <c r="O1408" s="49">
        <f ca="1" t="shared" ref="O1408:O1413" si="69">IF(OR(M1408="",N1408&lt;&gt;""),"",MAX(M1408-TODAY(),0))</f>
        <v>0</v>
      </c>
      <c r="P1408" s="49">
        <f ca="1" t="shared" ref="P1408:P1486" si="70">IF(M1408="","",IF(N1408&lt;&gt;"",MAX(N1408-M1408,0),IF(TODAY()&gt;M1408,TODAY()-M1408,0)))</f>
        <v>68</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7">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6" t="str">
        <f>VLOOKUP(B1409,辅助信息!E:J,6,FALSE)</f>
        <v>提前联系到场规格</v>
      </c>
      <c r="M1409" s="78">
        <v>45785</v>
      </c>
      <c r="O1409" s="49">
        <f ca="1" t="shared" si="69"/>
        <v>0</v>
      </c>
      <c r="P1409" s="49">
        <f ca="1" t="shared" si="70"/>
        <v>68</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7">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6" t="str">
        <f>VLOOKUP(B1410,辅助信息!E:J,6,FALSE)</f>
        <v>提前联系到场规格</v>
      </c>
      <c r="M1410" s="78">
        <v>45785</v>
      </c>
      <c r="O1410" s="49">
        <f ca="1" t="shared" si="69"/>
        <v>0</v>
      </c>
      <c r="P1410" s="49">
        <f ca="1" t="shared" si="70"/>
        <v>68</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7">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6" t="str">
        <f>VLOOKUP(B1411,辅助信息!E:J,6,FALSE)</f>
        <v>提前联系到场规格</v>
      </c>
      <c r="M1411" s="78">
        <v>45785</v>
      </c>
      <c r="O1411" s="49">
        <f ca="1" t="shared" si="69"/>
        <v>0</v>
      </c>
      <c r="P1411" s="49">
        <f ca="1" t="shared" si="70"/>
        <v>68</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7">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6" t="str">
        <f>VLOOKUP(B1412,辅助信息!E:J,6,FALSE)</f>
        <v>提前联系到场规格</v>
      </c>
      <c r="M1412" s="78">
        <v>45785</v>
      </c>
      <c r="O1412" s="49">
        <f ca="1" t="shared" si="69"/>
        <v>0</v>
      </c>
      <c r="P1412" s="49">
        <f ca="1" t="shared" si="70"/>
        <v>68</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7">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6" t="str">
        <f>VLOOKUP(B1413,辅助信息!E:J,6,FALSE)</f>
        <v>提前联系到场规格</v>
      </c>
      <c r="M1413" s="78">
        <v>45785</v>
      </c>
      <c r="O1413" s="49">
        <f ca="1" t="shared" si="69"/>
        <v>0</v>
      </c>
      <c r="P1413" s="49">
        <f ca="1" t="shared" si="70"/>
        <v>68</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4" t="s">
        <v>127</v>
      </c>
      <c r="C1414" s="57">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6" t="str">
        <f>VLOOKUP(B1414,辅助信息!E:J,6,FALSE)</f>
        <v>送货单：送货单位：南充思临新材料科技有限公司,收货单位：五冶集团川北(南充)建设有限公司,项目名称：南充医学科学产业园,送货车型13米,装货前联系收货人核实到场规格</v>
      </c>
      <c r="M1414" s="78">
        <v>45785</v>
      </c>
      <c r="O1414" s="49">
        <f ca="1" t="shared" ref="O1414:O1420" si="71">IF(OR(M1414="",N1414&lt;&gt;""),"",MAX(M1414-TODAY(),0))</f>
        <v>0</v>
      </c>
      <c r="P1414" s="49">
        <f ca="1" t="shared" si="70"/>
        <v>68</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4" t="s">
        <v>127</v>
      </c>
      <c r="C1415" s="57">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6" t="str">
        <f>VLOOKUP(B1415,辅助信息!E:J,6,FALSE)</f>
        <v>送货单：送货单位：南充思临新材料科技有限公司,收货单位：五冶集团川北(南充)建设有限公司,项目名称：南充医学科学产业园,送货车型13米,装货前联系收货人核实到场规格</v>
      </c>
      <c r="M1415" s="78">
        <v>45785</v>
      </c>
      <c r="O1415" s="49">
        <f ca="1" t="shared" si="71"/>
        <v>0</v>
      </c>
      <c r="P1415" s="49">
        <f ca="1" t="shared" si="70"/>
        <v>68</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4" t="s">
        <v>127</v>
      </c>
      <c r="C1416" s="57">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6" t="str">
        <f>VLOOKUP(B1416,辅助信息!E:J,6,FALSE)</f>
        <v>送货单：送货单位：南充思临新材料科技有限公司,收货单位：五冶集团川北(南充)建设有限公司,项目名称：南充医学科学产业园,送货车型13米,装货前联系收货人核实到场规格</v>
      </c>
      <c r="M1416" s="78">
        <v>45785</v>
      </c>
      <c r="O1416" s="49">
        <f ca="1" t="shared" si="71"/>
        <v>0</v>
      </c>
      <c r="P1416" s="49">
        <f ca="1" t="shared" si="70"/>
        <v>68</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4" t="s">
        <v>72</v>
      </c>
      <c r="C1417" s="57">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6" t="str">
        <f>VLOOKUP(B1417,辅助信息!E:J,6,FALSE)</f>
        <v>送货单：送货单位：南充思临新材料科技有限公司,收货单位：五冶集团川北(南充)建设有限公司,项目名称：南充医学科学产业园,送货车型13米,装货前联系收货人核实到场规格</v>
      </c>
      <c r="M1417" s="78">
        <v>45785</v>
      </c>
      <c r="O1417" s="49">
        <f ca="1" t="shared" si="71"/>
        <v>0</v>
      </c>
      <c r="P1417" s="49">
        <f ca="1" t="shared" si="70"/>
        <v>68</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4" t="s">
        <v>72</v>
      </c>
      <c r="C1418" s="57">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6" t="str">
        <f>VLOOKUP(B1418,辅助信息!E:J,6,FALSE)</f>
        <v>送货单：送货单位：南充思临新材料科技有限公司,收货单位：五冶集团川北(南充)建设有限公司,项目名称：南充医学科学产业园,送货车型13米,装货前联系收货人核实到场规格</v>
      </c>
      <c r="M1418" s="78">
        <v>45785</v>
      </c>
      <c r="O1418" s="49">
        <f ca="1" t="shared" si="71"/>
        <v>0</v>
      </c>
      <c r="P1418" s="49">
        <f ca="1" t="shared" si="70"/>
        <v>68</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4" t="s">
        <v>72</v>
      </c>
      <c r="C1419" s="57">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6" t="str">
        <f>VLOOKUP(B1419,辅助信息!E:J,6,FALSE)</f>
        <v>送货单：送货单位：南充思临新材料科技有限公司,收货单位：五冶集团川北(南充)建设有限公司,项目名称：南充医学科学产业园,送货车型13米,装货前联系收货人核实到场规格</v>
      </c>
      <c r="M1419" s="78">
        <v>45785</v>
      </c>
      <c r="O1419" s="49">
        <f ca="1" t="shared" si="71"/>
        <v>0</v>
      </c>
      <c r="P1419" s="49">
        <f ca="1" t="shared" si="70"/>
        <v>68</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5" t="s">
        <v>100</v>
      </c>
      <c r="B1420" s="29" t="s">
        <v>135</v>
      </c>
      <c r="C1420" s="57">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6" t="str">
        <f>VLOOKUP(B1420,辅助信息!E:J,6,FALSE)</f>
        <v>装货前联系收货人核实到场规格，货物最下面用方木垫下方便卸货</v>
      </c>
      <c r="M1420" s="78">
        <v>45785</v>
      </c>
      <c r="O1420" s="49">
        <f ca="1" t="shared" si="71"/>
        <v>0</v>
      </c>
      <c r="P1420" s="49">
        <f ca="1" t="shared" si="70"/>
        <v>68</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7">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6" t="str">
        <f>VLOOKUP(B1421,辅助信息!E:J,6,FALSE)</f>
        <v>现场禁止使用氢能源挂车！优先威钢发货,我方卸车,新老国标钢厂不加价可直发，因陕钢多次出现磅差，项目拒绝使用</v>
      </c>
      <c r="M1421" s="78">
        <v>45787</v>
      </c>
      <c r="O1421" s="49">
        <f ca="1" t="shared" ref="O1421:O1484" si="72">IF(OR(M1421="",N1421&lt;&gt;""),"",MAX(M1421-TODAY(),0))</f>
        <v>0</v>
      </c>
      <c r="P1421" s="49">
        <f ca="1" t="shared" ref="P1421:P1435" si="73">IF(M1421="","",IF(N1421&lt;&gt;"",MAX(N1421-M1421,0),IF(TODAY()&gt;M1421,TODAY()-M1421,0)))</f>
        <v>66</v>
      </c>
      <c r="Q1421" s="18" t="str">
        <f>VLOOKUP(B1421,辅助信息!E:M,9,FALSE)</f>
        <v>ZTWM-CDGS-XS-2024-0030-华西集采-简州大道</v>
      </c>
      <c r="R1421" s="18" t="str">
        <f>_xlfn._xlws.FILTER(辅助信息!D:D,辅助信息!E:E=B1421)</f>
        <v>华西简阳西城嘉苑</v>
      </c>
    </row>
    <row r="1422" hidden="1" spans="2:18">
      <c r="B1422" s="29" t="s">
        <v>81</v>
      </c>
      <c r="C1422" s="57">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6" t="str">
        <f>VLOOKUP(B1422,辅助信息!E:J,6,FALSE)</f>
        <v>现场禁止使用氢能源挂车！优先威钢发货,我方卸车,新老国标钢厂不加价可直发，因陕钢多次出现磅差，项目拒绝使用</v>
      </c>
      <c r="M1422" s="78">
        <v>45787</v>
      </c>
      <c r="O1422" s="49">
        <f ca="1" t="shared" si="72"/>
        <v>0</v>
      </c>
      <c r="P1422" s="49">
        <f ca="1" t="shared" si="73"/>
        <v>66</v>
      </c>
      <c r="Q1422" s="18" t="str">
        <f>VLOOKUP(B1422,辅助信息!E:M,9,FALSE)</f>
        <v>ZTWM-CDGS-XS-2024-0030-华西集采-简州大道</v>
      </c>
      <c r="R1422" s="18" t="str">
        <f>_xlfn._xlws.FILTER(辅助信息!D:D,辅助信息!E:E=B1422)</f>
        <v>华西简阳西城嘉苑</v>
      </c>
    </row>
    <row r="1423" hidden="1" spans="2:18">
      <c r="B1423" s="29" t="s">
        <v>81</v>
      </c>
      <c r="C1423" s="57">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6" t="str">
        <f>VLOOKUP(B1423,辅助信息!E:J,6,FALSE)</f>
        <v>现场禁止使用氢能源挂车！优先威钢发货,我方卸车,新老国标钢厂不加价可直发，因陕钢多次出现磅差，项目拒绝使用</v>
      </c>
      <c r="M1423" s="78">
        <v>45787</v>
      </c>
      <c r="O1423" s="49">
        <f ca="1" t="shared" si="72"/>
        <v>0</v>
      </c>
      <c r="P1423" s="49">
        <f ca="1" t="shared" si="73"/>
        <v>66</v>
      </c>
      <c r="Q1423" s="18" t="str">
        <f>VLOOKUP(B1423,辅助信息!E:M,9,FALSE)</f>
        <v>ZTWM-CDGS-XS-2024-0030-华西集采-简州大道</v>
      </c>
      <c r="R1423" s="18" t="str">
        <f>_xlfn._xlws.FILTER(辅助信息!D:D,辅助信息!E:E=B1423)</f>
        <v>华西简阳西城嘉苑</v>
      </c>
    </row>
    <row r="1424" hidden="1" spans="2:18">
      <c r="B1424" s="29" t="s">
        <v>81</v>
      </c>
      <c r="C1424" s="57">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6" t="str">
        <f>VLOOKUP(B1424,辅助信息!E:J,6,FALSE)</f>
        <v>现场禁止使用氢能源挂车！优先威钢发货,我方卸车,新老国标钢厂不加价可直发，因陕钢多次出现磅差，项目拒绝使用</v>
      </c>
      <c r="M1424" s="78">
        <v>45787</v>
      </c>
      <c r="O1424" s="49">
        <f ca="1" t="shared" si="72"/>
        <v>0</v>
      </c>
      <c r="P1424" s="49">
        <f ca="1" t="shared" si="73"/>
        <v>66</v>
      </c>
      <c r="Q1424" s="18" t="str">
        <f>VLOOKUP(B1424,辅助信息!E:M,9,FALSE)</f>
        <v>ZTWM-CDGS-XS-2024-0030-华西集采-简州大道</v>
      </c>
      <c r="R1424" s="18" t="str">
        <f>_xlfn._xlws.FILTER(辅助信息!D:D,辅助信息!E:E=B1424)</f>
        <v>华西简阳西城嘉苑</v>
      </c>
    </row>
    <row r="1425" hidden="1" spans="2:18">
      <c r="B1425" s="29" t="s">
        <v>81</v>
      </c>
      <c r="C1425" s="57">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6" t="str">
        <f>VLOOKUP(B1425,辅助信息!E:J,6,FALSE)</f>
        <v>现场禁止使用氢能源挂车！优先威钢发货,我方卸车,新老国标钢厂不加价可直发，因陕钢多次出现磅差，项目拒绝使用</v>
      </c>
      <c r="M1425" s="78">
        <v>45787</v>
      </c>
      <c r="O1425" s="49">
        <f ca="1" t="shared" si="72"/>
        <v>0</v>
      </c>
      <c r="P1425" s="49">
        <f ca="1" t="shared" si="73"/>
        <v>66</v>
      </c>
      <c r="Q1425" s="18" t="str">
        <f>VLOOKUP(B1425,辅助信息!E:M,9,FALSE)</f>
        <v>ZTWM-CDGS-XS-2024-0030-华西集采-简州大道</v>
      </c>
      <c r="R1425" s="18" t="str">
        <f>_xlfn._xlws.FILTER(辅助信息!D:D,辅助信息!E:E=B1425)</f>
        <v>华西简阳西城嘉苑</v>
      </c>
    </row>
    <row r="1426" hidden="1" spans="2:18">
      <c r="B1426" s="29" t="s">
        <v>81</v>
      </c>
      <c r="C1426" s="57">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6" t="str">
        <f>VLOOKUP(B1426,辅助信息!E:J,6,FALSE)</f>
        <v>现场禁止使用氢能源挂车！优先威钢发货,我方卸车,新老国标钢厂不加价可直发，因陕钢多次出现磅差，项目拒绝使用</v>
      </c>
      <c r="M1426" s="78">
        <v>45787</v>
      </c>
      <c r="O1426" s="49">
        <f ca="1" t="shared" si="72"/>
        <v>0</v>
      </c>
      <c r="P1426" s="49">
        <f ca="1" t="shared" si="73"/>
        <v>66</v>
      </c>
      <c r="Q1426" s="18" t="str">
        <f>VLOOKUP(B1426,辅助信息!E:M,9,FALSE)</f>
        <v>ZTWM-CDGS-XS-2024-0030-华西集采-简州大道</v>
      </c>
      <c r="R1426" s="18" t="str">
        <f>_xlfn._xlws.FILTER(辅助信息!D:D,辅助信息!E:E=B1426)</f>
        <v>华西简阳西城嘉苑</v>
      </c>
    </row>
    <row r="1427" hidden="1" spans="2:18">
      <c r="B1427" s="29" t="s">
        <v>81</v>
      </c>
      <c r="C1427" s="57">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6" t="str">
        <f>VLOOKUP(B1427,辅助信息!E:J,6,FALSE)</f>
        <v>现场禁止使用氢能源挂车！优先威钢发货,我方卸车,新老国标钢厂不加价可直发，因陕钢多次出现磅差，项目拒绝使用</v>
      </c>
      <c r="M1427" s="78">
        <v>45787</v>
      </c>
      <c r="O1427" s="49">
        <f ca="1" t="shared" si="72"/>
        <v>0</v>
      </c>
      <c r="P1427" s="49">
        <f ca="1" t="shared" si="73"/>
        <v>66</v>
      </c>
      <c r="Q1427" s="18" t="str">
        <f>VLOOKUP(B1427,辅助信息!E:M,9,FALSE)</f>
        <v>ZTWM-CDGS-XS-2024-0030-华西集采-简州大道</v>
      </c>
      <c r="R1427" s="18" t="str">
        <f>_xlfn._xlws.FILTER(辅助信息!D:D,辅助信息!E:E=B1427)</f>
        <v>华西简阳西城嘉苑</v>
      </c>
    </row>
    <row r="1428" hidden="1" spans="2:18">
      <c r="B1428" s="29" t="s">
        <v>81</v>
      </c>
      <c r="C1428" s="57">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6" t="str">
        <f>VLOOKUP(B1428,辅助信息!E:J,6,FALSE)</f>
        <v>现场禁止使用氢能源挂车！优先威钢发货,我方卸车,新老国标钢厂不加价可直发，因陕钢多次出现磅差，项目拒绝使用</v>
      </c>
      <c r="M1428" s="78">
        <v>45787</v>
      </c>
      <c r="O1428" s="49">
        <f ca="1" t="shared" si="72"/>
        <v>0</v>
      </c>
      <c r="P1428" s="49">
        <f ca="1" t="shared" si="73"/>
        <v>66</v>
      </c>
      <c r="Q1428" s="18" t="str">
        <f>VLOOKUP(B1428,辅助信息!E:M,9,FALSE)</f>
        <v>ZTWM-CDGS-XS-2024-0030-华西集采-简州大道</v>
      </c>
      <c r="R1428" s="18" t="str">
        <f>_xlfn._xlws.FILTER(辅助信息!D:D,辅助信息!E:E=B1428)</f>
        <v>华西简阳西城嘉苑</v>
      </c>
    </row>
    <row r="1429" hidden="1" spans="2:18">
      <c r="B1429" s="29" t="s">
        <v>81</v>
      </c>
      <c r="C1429" s="57">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6" t="str">
        <f>VLOOKUP(B1429,辅助信息!E:J,6,FALSE)</f>
        <v>现场禁止使用氢能源挂车！优先威钢发货,我方卸车,新老国标钢厂不加价可直发，因陕钢多次出现磅差，项目拒绝使用</v>
      </c>
      <c r="M1429" s="78">
        <v>45787</v>
      </c>
      <c r="O1429" s="49">
        <f ca="1" t="shared" si="72"/>
        <v>0</v>
      </c>
      <c r="P1429" s="49">
        <f ca="1" t="shared" si="73"/>
        <v>66</v>
      </c>
      <c r="Q1429" s="18" t="str">
        <f>VLOOKUP(B1429,辅助信息!E:M,9,FALSE)</f>
        <v>ZTWM-CDGS-XS-2024-0030-华西集采-简州大道</v>
      </c>
      <c r="R1429" s="18" t="str">
        <f>_xlfn._xlws.FILTER(辅助信息!D:D,辅助信息!E:E=B1429)</f>
        <v>华西简阳西城嘉苑</v>
      </c>
    </row>
    <row r="1430" hidden="1" spans="2:18">
      <c r="B1430" s="29" t="s">
        <v>81</v>
      </c>
      <c r="C1430" s="57">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6" t="str">
        <f>VLOOKUP(B1430,辅助信息!E:J,6,FALSE)</f>
        <v>现场禁止使用氢能源挂车！优先威钢发货,我方卸车,新老国标钢厂不加价可直发，因陕钢多次出现磅差，项目拒绝使用</v>
      </c>
      <c r="M1430" s="78">
        <v>45787</v>
      </c>
      <c r="O1430" s="49">
        <f ca="1" t="shared" si="72"/>
        <v>0</v>
      </c>
      <c r="P1430" s="49">
        <f ca="1" t="shared" si="73"/>
        <v>66</v>
      </c>
      <c r="Q1430" s="18" t="str">
        <f>VLOOKUP(B1430,辅助信息!E:M,9,FALSE)</f>
        <v>ZTWM-CDGS-XS-2024-0030-华西集采-简州大道</v>
      </c>
      <c r="R1430" s="18" t="str">
        <f>_xlfn._xlws.FILTER(辅助信息!D:D,辅助信息!E:E=B1430)</f>
        <v>华西简阳西城嘉苑</v>
      </c>
    </row>
    <row r="1431" hidden="1" spans="2:18">
      <c r="B1431" s="29" t="s">
        <v>81</v>
      </c>
      <c r="C1431" s="57">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6" t="str">
        <f>VLOOKUP(B1431,辅助信息!E:J,6,FALSE)</f>
        <v>现场禁止使用氢能源挂车！优先威钢发货,我方卸车,新老国标钢厂不加价可直发，因陕钢多次出现磅差，项目拒绝使用</v>
      </c>
      <c r="M1431" s="78">
        <v>45787</v>
      </c>
      <c r="O1431" s="49">
        <f ca="1" t="shared" si="72"/>
        <v>0</v>
      </c>
      <c r="P1431" s="49">
        <f ca="1" t="shared" si="73"/>
        <v>66</v>
      </c>
      <c r="Q1431" s="18" t="str">
        <f>VLOOKUP(B1431,辅助信息!E:M,9,FALSE)</f>
        <v>ZTWM-CDGS-XS-2024-0030-华西集采-简州大道</v>
      </c>
      <c r="R1431" s="18" t="str">
        <f>_xlfn._xlws.FILTER(辅助信息!D:D,辅助信息!E:E=B1431)</f>
        <v>华西简阳西城嘉苑</v>
      </c>
    </row>
    <row r="1432" hidden="1" spans="2:18">
      <c r="B1432" s="29" t="s">
        <v>81</v>
      </c>
      <c r="C1432" s="57">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6" t="str">
        <f>VLOOKUP(B1432,辅助信息!E:J,6,FALSE)</f>
        <v>现场禁止使用氢能源挂车！优先威钢发货,我方卸车,新老国标钢厂不加价可直发，因陕钢多次出现磅差，项目拒绝使用</v>
      </c>
      <c r="M1432" s="78">
        <v>45787</v>
      </c>
      <c r="O1432" s="49">
        <f ca="1" t="shared" si="72"/>
        <v>0</v>
      </c>
      <c r="P1432" s="49">
        <f ca="1" t="shared" si="73"/>
        <v>66</v>
      </c>
      <c r="Q1432" s="18" t="str">
        <f>VLOOKUP(B1432,辅助信息!E:M,9,FALSE)</f>
        <v>ZTWM-CDGS-XS-2024-0030-华西集采-简州大道</v>
      </c>
      <c r="R1432" s="18" t="str">
        <f>_xlfn._xlws.FILTER(辅助信息!D:D,辅助信息!E:E=B1432)</f>
        <v>华西简阳西城嘉苑</v>
      </c>
    </row>
    <row r="1433" hidden="1" spans="2:18">
      <c r="B1433" s="29" t="s">
        <v>81</v>
      </c>
      <c r="C1433" s="57">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6" t="str">
        <f>VLOOKUP(B1433,辅助信息!E:J,6,FALSE)</f>
        <v>现场禁止使用氢能源挂车！优先威钢发货,我方卸车,新老国标钢厂不加价可直发，因陕钢多次出现磅差，项目拒绝使用</v>
      </c>
      <c r="M1433" s="78">
        <v>45787</v>
      </c>
      <c r="O1433" s="49">
        <f ca="1" t="shared" si="72"/>
        <v>0</v>
      </c>
      <c r="P1433" s="49">
        <f ca="1" t="shared" si="73"/>
        <v>66</v>
      </c>
      <c r="Q1433" s="18" t="str">
        <f>VLOOKUP(B1433,辅助信息!E:M,9,FALSE)</f>
        <v>ZTWM-CDGS-XS-2024-0030-华西集采-简州大道</v>
      </c>
      <c r="R1433" s="18" t="str">
        <f>_xlfn._xlws.FILTER(辅助信息!D:D,辅助信息!E:E=B1433)</f>
        <v>华西简阳西城嘉苑</v>
      </c>
    </row>
    <row r="1434" hidden="1" spans="2:18">
      <c r="B1434" s="29" t="s">
        <v>81</v>
      </c>
      <c r="C1434" s="57">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6" t="str">
        <f>VLOOKUP(B1434,辅助信息!E:J,6,FALSE)</f>
        <v>现场禁止使用氢能源挂车！优先威钢发货,我方卸车,新老国标钢厂不加价可直发，因陕钢多次出现磅差，项目拒绝使用</v>
      </c>
      <c r="M1434" s="78">
        <v>45787</v>
      </c>
      <c r="O1434" s="49">
        <f ca="1" t="shared" si="72"/>
        <v>0</v>
      </c>
      <c r="P1434" s="49">
        <f ca="1" t="shared" si="73"/>
        <v>66</v>
      </c>
      <c r="Q1434" s="18" t="str">
        <f>VLOOKUP(B1434,辅助信息!E:M,9,FALSE)</f>
        <v>ZTWM-CDGS-XS-2024-0030-华西集采-简州大道</v>
      </c>
      <c r="R1434" s="18" t="str">
        <f>_xlfn._xlws.FILTER(辅助信息!D:D,辅助信息!E:E=B1434)</f>
        <v>华西简阳西城嘉苑</v>
      </c>
    </row>
    <row r="1435" hidden="1" spans="2:18">
      <c r="B1435" s="29" t="s">
        <v>31</v>
      </c>
      <c r="C1435" s="57">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6" t="str">
        <f>VLOOKUP(B1435,辅助信息!E:J,6,FALSE)</f>
        <v>提前联系到场规格及数量</v>
      </c>
      <c r="M1435" s="78">
        <v>45787</v>
      </c>
      <c r="O1435" s="49">
        <f ca="1" t="shared" si="72"/>
        <v>0</v>
      </c>
      <c r="P1435" s="49">
        <f ca="1" t="shared" si="73"/>
        <v>66</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7">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6" t="str">
        <f>VLOOKUP(B1436,辅助信息!E:J,6,FALSE)</f>
        <v>现场禁止使用氢能源挂车！优先威钢发货,我方卸车,新老国标钢厂不加价可直发，因陕钢多次出现磅差，项目拒绝使用</v>
      </c>
      <c r="M1436" s="78">
        <v>45784</v>
      </c>
      <c r="O1436" s="49">
        <f ca="1" t="shared" si="72"/>
        <v>0</v>
      </c>
      <c r="P1436" s="49">
        <f ca="1" t="shared" si="70"/>
        <v>69</v>
      </c>
      <c r="Q1436" s="18" t="str">
        <f>VLOOKUP(B1436,辅助信息!E:M,9,FALSE)</f>
        <v>ZTWM-CDGS-XS-2024-0030-华西集采-简州大道</v>
      </c>
      <c r="R1436" s="18" t="str">
        <f>_xlfn._xlws.FILTER(辅助信息!D:D,辅助信息!E:E=B1436)</f>
        <v>华西简阳西城嘉苑</v>
      </c>
    </row>
    <row r="1437" hidden="1" spans="2:18">
      <c r="B1437" s="29" t="s">
        <v>147</v>
      </c>
      <c r="C1437" s="57">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6" t="str">
        <f>VLOOKUP(B1437,辅助信息!E:J,6,FALSE)</f>
        <v>控制炉批号！多了现场不收！,优先安排达钢,提前联系到场规格及数量</v>
      </c>
      <c r="M1437" s="78">
        <v>45784</v>
      </c>
      <c r="O1437" s="49">
        <f ca="1" t="shared" si="72"/>
        <v>0</v>
      </c>
      <c r="P1437" s="49">
        <f ca="1" t="shared" si="70"/>
        <v>69</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7">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6" t="str">
        <f>VLOOKUP(B1438,辅助信息!E:J,6,FALSE)</f>
        <v>控制炉批号！多了现场不收！,优先安排达钢,提前联系到场规格及数量</v>
      </c>
      <c r="M1438" s="78">
        <v>45784</v>
      </c>
      <c r="O1438" s="49">
        <f ca="1" t="shared" si="72"/>
        <v>0</v>
      </c>
      <c r="P1438" s="49">
        <f ca="1" t="shared" si="70"/>
        <v>69</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7">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6" t="str">
        <f>VLOOKUP(B1439,辅助信息!E:J,6,FALSE)</f>
        <v>控制炉批号！多了现场不收！,优先安排达钢,提前联系到场规格及数量</v>
      </c>
      <c r="M1439" s="78">
        <v>45784</v>
      </c>
      <c r="O1439" s="49">
        <f ca="1" t="shared" si="72"/>
        <v>0</v>
      </c>
      <c r="P1439" s="49">
        <f ca="1" t="shared" si="70"/>
        <v>69</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7">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6" t="str">
        <f>VLOOKUP(B1440,辅助信息!E:J,6,FALSE)</f>
        <v>提前联系到场规格</v>
      </c>
      <c r="M1440" s="78">
        <v>45785</v>
      </c>
      <c r="O1440" s="49">
        <f ca="1" t="shared" si="72"/>
        <v>0</v>
      </c>
      <c r="P1440" s="49">
        <f ca="1" t="shared" si="70"/>
        <v>68</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7">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6" t="str">
        <f>VLOOKUP(B1441,辅助信息!E:J,6,FALSE)</f>
        <v>提前联系到场规格</v>
      </c>
      <c r="M1441" s="78">
        <v>45785</v>
      </c>
      <c r="O1441" s="49">
        <f ca="1" t="shared" si="72"/>
        <v>0</v>
      </c>
      <c r="P1441" s="49">
        <f ca="1" t="shared" si="70"/>
        <v>68</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7">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6" t="str">
        <f>VLOOKUP(B1442,辅助信息!E:J,6,FALSE)</f>
        <v>提前联系到场规格</v>
      </c>
      <c r="M1442" s="78">
        <v>45785</v>
      </c>
      <c r="O1442" s="49">
        <f ca="1" t="shared" si="72"/>
        <v>0</v>
      </c>
      <c r="P1442" s="49">
        <f ca="1" t="shared" si="70"/>
        <v>68</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7">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6" t="str">
        <f>VLOOKUP(B1443,辅助信息!E:J,6,FALSE)</f>
        <v>提前联系到场规格</v>
      </c>
      <c r="M1443" s="78">
        <v>45785</v>
      </c>
      <c r="O1443" s="49">
        <f ca="1" t="shared" si="72"/>
        <v>0</v>
      </c>
      <c r="P1443" s="49">
        <f ca="1" t="shared" si="70"/>
        <v>68</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7">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6" t="str">
        <f>VLOOKUP(B1444,辅助信息!E:J,6,FALSE)</f>
        <v>提前联系到场规格</v>
      </c>
      <c r="M1444" s="78">
        <v>45785</v>
      </c>
      <c r="O1444" s="49">
        <f ca="1" t="shared" si="72"/>
        <v>0</v>
      </c>
      <c r="P1444" s="49">
        <f ca="1" t="shared" si="70"/>
        <v>68</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7">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6" t="str">
        <f>VLOOKUP(B1445,辅助信息!E:J,6,FALSE)</f>
        <v>送货单：送货单位：南充思临新材料科技有限公司,收货单位：五冶集团川北(南充)建设有限公司,项目名称：南充医学科学产业园,送货车型13米,装货前联系收货人核实到场规格</v>
      </c>
      <c r="M1445" s="78">
        <v>45785</v>
      </c>
      <c r="O1445" s="49">
        <f ca="1" t="shared" si="72"/>
        <v>0</v>
      </c>
      <c r="P1445" s="49">
        <f ca="1" t="shared" si="70"/>
        <v>68</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7">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6" t="str">
        <f>VLOOKUP(B1446,辅助信息!E:J,6,FALSE)</f>
        <v>送货单：送货单位：南充思临新材料科技有限公司,收货单位：五冶集团川北(南充)建设有限公司,项目名称：南充医学科学产业园,送货车型13米,装货前联系收货人核实到场规格</v>
      </c>
      <c r="M1446" s="78">
        <v>45785</v>
      </c>
      <c r="O1446" s="49">
        <f ca="1" t="shared" si="72"/>
        <v>0</v>
      </c>
      <c r="P1446" s="49">
        <f ca="1" t="shared" si="70"/>
        <v>68</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7">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6" t="str">
        <f>VLOOKUP(B1447,辅助信息!E:J,6,FALSE)</f>
        <v>送货单：送货单位：南充思临新材料科技有限公司,收货单位：五冶集团川北(南充)建设有限公司,项目名称：南充医学科学产业园,送货车型13米,装货前联系收货人核实到场规格</v>
      </c>
      <c r="M1447" s="78">
        <v>45785</v>
      </c>
      <c r="O1447" s="49">
        <f ca="1" t="shared" si="72"/>
        <v>0</v>
      </c>
      <c r="P1447" s="49">
        <f ca="1" t="shared" si="70"/>
        <v>68</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7">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6" t="str">
        <f>VLOOKUP(B1448,辅助信息!E:J,6,FALSE)</f>
        <v>送货单：送货单位：南充思临新材料科技有限公司,收货单位：五冶集团川北(南充)建设有限公司,项目名称：南充医学科学产业园,送货车型13米,装货前联系收货人核实到场规格</v>
      </c>
      <c r="M1448" s="78">
        <v>45785</v>
      </c>
      <c r="O1448" s="49">
        <f ca="1" t="shared" si="72"/>
        <v>0</v>
      </c>
      <c r="P1448" s="49">
        <f ca="1" t="shared" si="70"/>
        <v>68</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7">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6" t="str">
        <f>VLOOKUP(B1449,辅助信息!E:J,6,FALSE)</f>
        <v>送货单：送货单位：南充思临新材料科技有限公司,收货单位：五冶集团川北(南充)建设有限公司,项目名称：南充医学科学产业园,送货车型13米,装货前联系收货人核实到场规格</v>
      </c>
      <c r="M1449" s="78">
        <v>45785</v>
      </c>
      <c r="O1449" s="49">
        <f ca="1" t="shared" si="72"/>
        <v>0</v>
      </c>
      <c r="P1449" s="49">
        <f ca="1" t="shared" si="70"/>
        <v>68</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7">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6" t="str">
        <f>VLOOKUP(B1450,辅助信息!E:J,6,FALSE)</f>
        <v>送货单：送货单位：南充思临新材料科技有限公司,收货单位：五冶集团川北(南充)建设有限公司,项目名称：南充医学科学产业园,送货车型13米,装货前联系收货人核实到场规格</v>
      </c>
      <c r="M1450" s="78">
        <v>45785</v>
      </c>
      <c r="O1450" s="49">
        <f ca="1" t="shared" si="72"/>
        <v>0</v>
      </c>
      <c r="P1450" s="49">
        <f ca="1" t="shared" si="70"/>
        <v>68</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58" t="s">
        <v>100</v>
      </c>
      <c r="B1451" s="29" t="s">
        <v>135</v>
      </c>
      <c r="C1451" s="57">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6" t="str">
        <f>VLOOKUP(B1451,辅助信息!E:J,6,FALSE)</f>
        <v>装货前联系收货人核实到场规格，货物最下面用方木垫下方便卸货</v>
      </c>
      <c r="M1451" s="78">
        <v>45785</v>
      </c>
      <c r="O1451" s="49">
        <f ca="1" t="shared" si="72"/>
        <v>0</v>
      </c>
      <c r="P1451" s="49">
        <f ca="1" t="shared" si="70"/>
        <v>68</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7">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6" t="str">
        <f>VLOOKUP(B1452,辅助信息!E:J,6,FALSE)</f>
        <v>现场禁止使用氢能源挂车！优先威钢发货,我方卸车,新老国标钢厂不加价可直发，因陕钢多次出现磅差，项目拒绝使用</v>
      </c>
      <c r="M1452" s="78">
        <v>45787</v>
      </c>
      <c r="O1452" s="49">
        <f ca="1" t="shared" si="72"/>
        <v>0</v>
      </c>
      <c r="P1452" s="49">
        <f ca="1" t="shared" si="70"/>
        <v>66</v>
      </c>
      <c r="Q1452" s="18" t="str">
        <f>VLOOKUP(B1452,辅助信息!E:M,9,FALSE)</f>
        <v>ZTWM-CDGS-XS-2024-0030-华西集采-简州大道</v>
      </c>
      <c r="R1452" s="18" t="str">
        <f>_xlfn._xlws.FILTER(辅助信息!D:D,辅助信息!E:E=B1452)</f>
        <v>华西简阳西城嘉苑</v>
      </c>
    </row>
    <row r="1453" hidden="1" spans="2:18">
      <c r="B1453" s="29" t="s">
        <v>81</v>
      </c>
      <c r="C1453" s="57">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6" t="str">
        <f>VLOOKUP(B1453,辅助信息!E:J,6,FALSE)</f>
        <v>现场禁止使用氢能源挂车！优先威钢发货,我方卸车,新老国标钢厂不加价可直发，因陕钢多次出现磅差，项目拒绝使用</v>
      </c>
      <c r="M1453" s="78">
        <v>45787</v>
      </c>
      <c r="O1453" s="49">
        <f ca="1" t="shared" si="72"/>
        <v>0</v>
      </c>
      <c r="P1453" s="49">
        <f ca="1" t="shared" si="70"/>
        <v>66</v>
      </c>
      <c r="Q1453" s="18" t="str">
        <f>VLOOKUP(B1453,辅助信息!E:M,9,FALSE)</f>
        <v>ZTWM-CDGS-XS-2024-0030-华西集采-简州大道</v>
      </c>
      <c r="R1453" s="18" t="str">
        <f>_xlfn._xlws.FILTER(辅助信息!D:D,辅助信息!E:E=B1453)</f>
        <v>华西简阳西城嘉苑</v>
      </c>
    </row>
    <row r="1454" hidden="1" spans="2:18">
      <c r="B1454" s="29" t="s">
        <v>81</v>
      </c>
      <c r="C1454" s="57">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6" t="str">
        <f>VLOOKUP(B1454,辅助信息!E:J,6,FALSE)</f>
        <v>现场禁止使用氢能源挂车！优先威钢发货,我方卸车,新老国标钢厂不加价可直发，因陕钢多次出现磅差，项目拒绝使用</v>
      </c>
      <c r="M1454" s="78">
        <v>45787</v>
      </c>
      <c r="O1454" s="49">
        <f ca="1" t="shared" si="72"/>
        <v>0</v>
      </c>
      <c r="P1454" s="49">
        <f ca="1" t="shared" si="70"/>
        <v>66</v>
      </c>
      <c r="Q1454" s="18" t="str">
        <f>VLOOKUP(B1454,辅助信息!E:M,9,FALSE)</f>
        <v>ZTWM-CDGS-XS-2024-0030-华西集采-简州大道</v>
      </c>
      <c r="R1454" s="18" t="str">
        <f>_xlfn._xlws.FILTER(辅助信息!D:D,辅助信息!E:E=B1454)</f>
        <v>华西简阳西城嘉苑</v>
      </c>
    </row>
    <row r="1455" hidden="1" spans="2:18">
      <c r="B1455" s="29" t="s">
        <v>81</v>
      </c>
      <c r="C1455" s="57">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6" t="str">
        <f>VLOOKUP(B1455,辅助信息!E:J,6,FALSE)</f>
        <v>现场禁止使用氢能源挂车！优先威钢发货,我方卸车,新老国标钢厂不加价可直发，因陕钢多次出现磅差，项目拒绝使用</v>
      </c>
      <c r="M1455" s="78">
        <v>45787</v>
      </c>
      <c r="O1455" s="49">
        <f ca="1" t="shared" si="72"/>
        <v>0</v>
      </c>
      <c r="P1455" s="49">
        <f ca="1" t="shared" si="70"/>
        <v>66</v>
      </c>
      <c r="Q1455" s="18" t="str">
        <f>VLOOKUP(B1455,辅助信息!E:M,9,FALSE)</f>
        <v>ZTWM-CDGS-XS-2024-0030-华西集采-简州大道</v>
      </c>
      <c r="R1455" s="18" t="str">
        <f>_xlfn._xlws.FILTER(辅助信息!D:D,辅助信息!E:E=B1455)</f>
        <v>华西简阳西城嘉苑</v>
      </c>
    </row>
    <row r="1456" hidden="1" spans="2:18">
      <c r="B1456" s="29" t="s">
        <v>81</v>
      </c>
      <c r="C1456" s="57">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6" t="str">
        <f>VLOOKUP(B1456,辅助信息!E:J,6,FALSE)</f>
        <v>现场禁止使用氢能源挂车！优先威钢发货,我方卸车,新老国标钢厂不加价可直发，因陕钢多次出现磅差，项目拒绝使用</v>
      </c>
      <c r="M1456" s="78">
        <v>45787</v>
      </c>
      <c r="O1456" s="49">
        <f ca="1" t="shared" si="72"/>
        <v>0</v>
      </c>
      <c r="P1456" s="49">
        <f ca="1" t="shared" si="70"/>
        <v>66</v>
      </c>
      <c r="Q1456" s="18" t="str">
        <f>VLOOKUP(B1456,辅助信息!E:M,9,FALSE)</f>
        <v>ZTWM-CDGS-XS-2024-0030-华西集采-简州大道</v>
      </c>
      <c r="R1456" s="18" t="str">
        <f>_xlfn._xlws.FILTER(辅助信息!D:D,辅助信息!E:E=B1456)</f>
        <v>华西简阳西城嘉苑</v>
      </c>
    </row>
    <row r="1457" hidden="1" spans="2:18">
      <c r="B1457" s="29" t="s">
        <v>81</v>
      </c>
      <c r="C1457" s="57">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6" t="str">
        <f>VLOOKUP(B1457,辅助信息!E:J,6,FALSE)</f>
        <v>现场禁止使用氢能源挂车！优先威钢发货,我方卸车,新老国标钢厂不加价可直发，因陕钢多次出现磅差，项目拒绝使用</v>
      </c>
      <c r="M1457" s="78">
        <v>45787</v>
      </c>
      <c r="O1457" s="49">
        <f ca="1" t="shared" si="72"/>
        <v>0</v>
      </c>
      <c r="P1457" s="49">
        <f ca="1" t="shared" si="70"/>
        <v>66</v>
      </c>
      <c r="Q1457" s="18" t="str">
        <f>VLOOKUP(B1457,辅助信息!E:M,9,FALSE)</f>
        <v>ZTWM-CDGS-XS-2024-0030-华西集采-简州大道</v>
      </c>
      <c r="R1457" s="18" t="str">
        <f>_xlfn._xlws.FILTER(辅助信息!D:D,辅助信息!E:E=B1457)</f>
        <v>华西简阳西城嘉苑</v>
      </c>
    </row>
    <row r="1458" hidden="1" spans="2:18">
      <c r="B1458" s="29" t="s">
        <v>81</v>
      </c>
      <c r="C1458" s="57">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6" t="str">
        <f>VLOOKUP(B1458,辅助信息!E:J,6,FALSE)</f>
        <v>现场禁止使用氢能源挂车！优先威钢发货,我方卸车,新老国标钢厂不加价可直发，因陕钢多次出现磅差，项目拒绝使用</v>
      </c>
      <c r="M1458" s="78">
        <v>45787</v>
      </c>
      <c r="O1458" s="49">
        <f ca="1" t="shared" si="72"/>
        <v>0</v>
      </c>
      <c r="P1458" s="49">
        <f ca="1" t="shared" si="70"/>
        <v>66</v>
      </c>
      <c r="Q1458" s="18" t="str">
        <f>VLOOKUP(B1458,辅助信息!E:M,9,FALSE)</f>
        <v>ZTWM-CDGS-XS-2024-0030-华西集采-简州大道</v>
      </c>
      <c r="R1458" s="18" t="str">
        <f>_xlfn._xlws.FILTER(辅助信息!D:D,辅助信息!E:E=B1458)</f>
        <v>华西简阳西城嘉苑</v>
      </c>
    </row>
    <row r="1459" hidden="1" spans="2:18">
      <c r="B1459" s="29" t="s">
        <v>81</v>
      </c>
      <c r="C1459" s="57">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6" t="str">
        <f>VLOOKUP(B1459,辅助信息!E:J,6,FALSE)</f>
        <v>现场禁止使用氢能源挂车！优先威钢发货,我方卸车,新老国标钢厂不加价可直发，因陕钢多次出现磅差，项目拒绝使用</v>
      </c>
      <c r="M1459" s="78">
        <v>45787</v>
      </c>
      <c r="O1459" s="49">
        <f ca="1" t="shared" si="72"/>
        <v>0</v>
      </c>
      <c r="P1459" s="49">
        <f ca="1" t="shared" si="70"/>
        <v>66</v>
      </c>
      <c r="Q1459" s="18" t="str">
        <f>VLOOKUP(B1459,辅助信息!E:M,9,FALSE)</f>
        <v>ZTWM-CDGS-XS-2024-0030-华西集采-简州大道</v>
      </c>
      <c r="R1459" s="18" t="str">
        <f>_xlfn._xlws.FILTER(辅助信息!D:D,辅助信息!E:E=B1459)</f>
        <v>华西简阳西城嘉苑</v>
      </c>
    </row>
    <row r="1460" hidden="1" spans="2:18">
      <c r="B1460" s="29" t="s">
        <v>81</v>
      </c>
      <c r="C1460" s="57">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6" t="str">
        <f>VLOOKUP(B1460,辅助信息!E:J,6,FALSE)</f>
        <v>现场禁止使用氢能源挂车！优先威钢发货,我方卸车,新老国标钢厂不加价可直发，因陕钢多次出现磅差，项目拒绝使用</v>
      </c>
      <c r="M1460" s="78">
        <v>45787</v>
      </c>
      <c r="O1460" s="49">
        <f ca="1" t="shared" si="72"/>
        <v>0</v>
      </c>
      <c r="P1460" s="49">
        <f ca="1" t="shared" si="70"/>
        <v>66</v>
      </c>
      <c r="Q1460" s="18" t="str">
        <f>VLOOKUP(B1460,辅助信息!E:M,9,FALSE)</f>
        <v>ZTWM-CDGS-XS-2024-0030-华西集采-简州大道</v>
      </c>
      <c r="R1460" s="18" t="str">
        <f>_xlfn._xlws.FILTER(辅助信息!D:D,辅助信息!E:E=B1460)</f>
        <v>华西简阳西城嘉苑</v>
      </c>
    </row>
    <row r="1461" hidden="1" spans="2:18">
      <c r="B1461" s="29" t="s">
        <v>81</v>
      </c>
      <c r="C1461" s="57">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6" t="str">
        <f>VLOOKUP(B1461,辅助信息!E:J,6,FALSE)</f>
        <v>现场禁止使用氢能源挂车！优先威钢发货,我方卸车,新老国标钢厂不加价可直发，因陕钢多次出现磅差，项目拒绝使用</v>
      </c>
      <c r="M1461" s="78">
        <v>45787</v>
      </c>
      <c r="O1461" s="49">
        <f ca="1" t="shared" si="72"/>
        <v>0</v>
      </c>
      <c r="P1461" s="49">
        <f ca="1" t="shared" si="70"/>
        <v>66</v>
      </c>
      <c r="Q1461" s="18" t="str">
        <f>VLOOKUP(B1461,辅助信息!E:M,9,FALSE)</f>
        <v>ZTWM-CDGS-XS-2024-0030-华西集采-简州大道</v>
      </c>
      <c r="R1461" s="18" t="str">
        <f>_xlfn._xlws.FILTER(辅助信息!D:D,辅助信息!E:E=B1461)</f>
        <v>华西简阳西城嘉苑</v>
      </c>
    </row>
    <row r="1462" hidden="1" spans="2:18">
      <c r="B1462" s="29" t="s">
        <v>31</v>
      </c>
      <c r="C1462" s="57">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6" t="str">
        <f>VLOOKUP(B1462,辅助信息!E:J,6,FALSE)</f>
        <v>提前联系到场规格及数量</v>
      </c>
      <c r="M1462" s="78">
        <v>45787</v>
      </c>
      <c r="O1462" s="49">
        <f ca="1" t="shared" si="72"/>
        <v>0</v>
      </c>
      <c r="P1462" s="49">
        <f ca="1" t="shared" si="70"/>
        <v>66</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58" t="s">
        <v>149</v>
      </c>
      <c r="B1463" s="29" t="s">
        <v>68</v>
      </c>
      <c r="C1463" s="57">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6" t="str">
        <f>VLOOKUP(B1463,辅助信息!E:J,6,FALSE)</f>
        <v>控制炉批号！多了现场不收！,优先安排达钢,提前联系到场规格及数量</v>
      </c>
      <c r="M1463" s="78">
        <v>45787</v>
      </c>
      <c r="O1463" s="49">
        <f ca="1" t="shared" si="72"/>
        <v>0</v>
      </c>
      <c r="P1463" s="49">
        <f ca="1" t="shared" si="70"/>
        <v>66</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58"/>
      <c r="B1464" s="29" t="s">
        <v>68</v>
      </c>
      <c r="C1464" s="57">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6" t="str">
        <f>VLOOKUP(B1464,辅助信息!E:J,6,FALSE)</f>
        <v>控制炉批号！多了现场不收！,优先安排达钢,提前联系到场规格及数量</v>
      </c>
      <c r="M1464" s="78">
        <v>45787</v>
      </c>
      <c r="O1464" s="49">
        <f ca="1" t="shared" si="72"/>
        <v>0</v>
      </c>
      <c r="P1464" s="49">
        <f ca="1" t="shared" si="70"/>
        <v>66</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58"/>
      <c r="B1465" s="29" t="s">
        <v>68</v>
      </c>
      <c r="C1465" s="57">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6" t="str">
        <f>VLOOKUP(B1465,辅助信息!E:J,6,FALSE)</f>
        <v>控制炉批号！多了现场不收！,优先安排达钢,提前联系到场规格及数量</v>
      </c>
      <c r="M1465" s="78">
        <v>45787</v>
      </c>
      <c r="O1465" s="49">
        <f ca="1" t="shared" si="72"/>
        <v>0</v>
      </c>
      <c r="P1465" s="49">
        <f ca="1" t="shared" si="70"/>
        <v>66</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58"/>
      <c r="B1466" s="29" t="s">
        <v>68</v>
      </c>
      <c r="C1466" s="57">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6" t="str">
        <f>VLOOKUP(B1466,辅助信息!E:J,6,FALSE)</f>
        <v>控制炉批号！多了现场不收！,优先安排达钢,提前联系到场规格及数量</v>
      </c>
      <c r="M1466" s="78">
        <v>45787</v>
      </c>
      <c r="O1466" s="49">
        <f ca="1" t="shared" si="72"/>
        <v>0</v>
      </c>
      <c r="P1466" s="49">
        <f ca="1" t="shared" si="70"/>
        <v>66</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7">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6" t="str">
        <f>VLOOKUP(B1467,辅助信息!E:J,6,FALSE)</f>
        <v>控制炉批号！多了现场不收！,优先安排达钢,提前联系到场规格及数量</v>
      </c>
      <c r="M1467" s="78">
        <v>45787</v>
      </c>
      <c r="O1467" s="49">
        <f ca="1" t="shared" si="72"/>
        <v>0</v>
      </c>
      <c r="P1467" s="49">
        <f ca="1" t="shared" si="70"/>
        <v>66</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7">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6" t="str">
        <f>VLOOKUP(B1468,辅助信息!E:J,6,FALSE)</f>
        <v>控制炉批号！多了现场不收！,优先安排达钢,提前联系到场规格及数量</v>
      </c>
      <c r="M1468" s="78">
        <v>45787</v>
      </c>
      <c r="O1468" s="49">
        <f ca="1" t="shared" si="72"/>
        <v>0</v>
      </c>
      <c r="P1468" s="49">
        <f ca="1" t="shared" si="70"/>
        <v>66</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7">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6" t="str">
        <f>VLOOKUP(B1469,辅助信息!E:J,6,FALSE)</f>
        <v>控制炉批号！多了现场不收！,优先安排达钢,提前联系到场规格及数量</v>
      </c>
      <c r="M1469" s="78">
        <v>45787</v>
      </c>
      <c r="O1469" s="49">
        <f ca="1" t="shared" si="72"/>
        <v>0</v>
      </c>
      <c r="P1469" s="49">
        <f ca="1" t="shared" si="70"/>
        <v>66</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7">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6" t="str">
        <f>VLOOKUP(B1470,辅助信息!E:J,6,FALSE)</f>
        <v>现场禁止使用氢能源挂车！优先威钢发货,我方卸车,新老国标钢厂不加价可直发，因陕钢多次出现磅差，项目拒绝使用</v>
      </c>
      <c r="M1470" s="78">
        <v>45787</v>
      </c>
      <c r="O1470" s="49">
        <f ca="1" t="shared" si="72"/>
        <v>0</v>
      </c>
      <c r="P1470" s="49">
        <f ca="1" t="shared" si="70"/>
        <v>66</v>
      </c>
      <c r="Q1470" s="18" t="str">
        <f>VLOOKUP(B1470,辅助信息!E:M,9,FALSE)</f>
        <v>ZTWM-CDGS-XS-2024-0030-华西集采-简州大道</v>
      </c>
      <c r="R1470" s="18" t="str">
        <f>_xlfn._xlws.FILTER(辅助信息!D:D,辅助信息!E:E=B1470)</f>
        <v>华西简阳西城嘉苑</v>
      </c>
    </row>
    <row r="1471" hidden="1" spans="2:18">
      <c r="B1471" s="29" t="s">
        <v>81</v>
      </c>
      <c r="C1471" s="57">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6" t="str">
        <f>VLOOKUP(B1471,辅助信息!E:J,6,FALSE)</f>
        <v>现场禁止使用氢能源挂车！优先威钢发货,我方卸车,新老国标钢厂不加价可直发，因陕钢多次出现磅差，项目拒绝使用</v>
      </c>
      <c r="M1471" s="78">
        <v>45787</v>
      </c>
      <c r="O1471" s="49">
        <f ca="1" t="shared" si="72"/>
        <v>0</v>
      </c>
      <c r="P1471" s="49">
        <f ca="1" t="shared" si="70"/>
        <v>66</v>
      </c>
      <c r="Q1471" s="18" t="str">
        <f>VLOOKUP(B1471,辅助信息!E:M,9,FALSE)</f>
        <v>ZTWM-CDGS-XS-2024-0030-华西集采-简州大道</v>
      </c>
      <c r="R1471" s="18" t="str">
        <f>_xlfn._xlws.FILTER(辅助信息!D:D,辅助信息!E:E=B1471)</f>
        <v>华西简阳西城嘉苑</v>
      </c>
    </row>
    <row r="1472" hidden="1" spans="2:18">
      <c r="B1472" s="29" t="s">
        <v>81</v>
      </c>
      <c r="C1472" s="57">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6" t="str">
        <f>VLOOKUP(B1472,辅助信息!E:J,6,FALSE)</f>
        <v>现场禁止使用氢能源挂车！优先威钢发货,我方卸车,新老国标钢厂不加价可直发，因陕钢多次出现磅差，项目拒绝使用</v>
      </c>
      <c r="M1472" s="78">
        <v>45787</v>
      </c>
      <c r="O1472" s="49">
        <f ca="1" t="shared" si="72"/>
        <v>0</v>
      </c>
      <c r="P1472" s="49">
        <f ca="1" t="shared" si="70"/>
        <v>66</v>
      </c>
      <c r="Q1472" s="18" t="str">
        <f>VLOOKUP(B1472,辅助信息!E:M,9,FALSE)</f>
        <v>ZTWM-CDGS-XS-2024-0030-华西集采-简州大道</v>
      </c>
      <c r="R1472" s="18" t="str">
        <f>_xlfn._xlws.FILTER(辅助信息!D:D,辅助信息!E:E=B1472)</f>
        <v>华西简阳西城嘉苑</v>
      </c>
    </row>
    <row r="1473" hidden="1" spans="2:18">
      <c r="B1473" s="29" t="s">
        <v>81</v>
      </c>
      <c r="C1473" s="57">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6" t="str">
        <f>VLOOKUP(B1473,辅助信息!E:J,6,FALSE)</f>
        <v>现场禁止使用氢能源挂车！优先威钢发货,我方卸车,新老国标钢厂不加价可直发，因陕钢多次出现磅差，项目拒绝使用</v>
      </c>
      <c r="M1473" s="78">
        <v>45787</v>
      </c>
      <c r="O1473" s="49">
        <f ca="1" t="shared" si="72"/>
        <v>0</v>
      </c>
      <c r="P1473" s="49">
        <f ca="1" t="shared" si="70"/>
        <v>66</v>
      </c>
      <c r="Q1473" s="18" t="str">
        <f>VLOOKUP(B1473,辅助信息!E:M,9,FALSE)</f>
        <v>ZTWM-CDGS-XS-2024-0030-华西集采-简州大道</v>
      </c>
      <c r="R1473" s="18" t="str">
        <f>_xlfn._xlws.FILTER(辅助信息!D:D,辅助信息!E:E=B1473)</f>
        <v>华西简阳西城嘉苑</v>
      </c>
    </row>
    <row r="1474" hidden="1" spans="2:18">
      <c r="B1474" s="29" t="s">
        <v>81</v>
      </c>
      <c r="C1474" s="57">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6" t="str">
        <f>VLOOKUP(B1474,辅助信息!E:J,6,FALSE)</f>
        <v>现场禁止使用氢能源挂车！优先威钢发货,我方卸车,新老国标钢厂不加价可直发，因陕钢多次出现磅差，项目拒绝使用</v>
      </c>
      <c r="M1474" s="78">
        <v>45787</v>
      </c>
      <c r="O1474" s="49">
        <f ca="1" t="shared" si="72"/>
        <v>0</v>
      </c>
      <c r="P1474" s="49">
        <f ca="1" t="shared" si="70"/>
        <v>66</v>
      </c>
      <c r="Q1474" s="18" t="str">
        <f>VLOOKUP(B1474,辅助信息!E:M,9,FALSE)</f>
        <v>ZTWM-CDGS-XS-2024-0030-华西集采-简州大道</v>
      </c>
      <c r="R1474" s="18" t="str">
        <f>_xlfn._xlws.FILTER(辅助信息!D:D,辅助信息!E:E=B1474)</f>
        <v>华西简阳西城嘉苑</v>
      </c>
    </row>
    <row r="1475" hidden="1" spans="2:18">
      <c r="B1475" s="29" t="s">
        <v>81</v>
      </c>
      <c r="C1475" s="57">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6" t="str">
        <f>VLOOKUP(B1475,辅助信息!E:J,6,FALSE)</f>
        <v>现场禁止使用氢能源挂车！优先威钢发货,我方卸车,新老国标钢厂不加价可直发，因陕钢多次出现磅差，项目拒绝使用</v>
      </c>
      <c r="M1475" s="78">
        <v>45787</v>
      </c>
      <c r="O1475" s="49">
        <f ca="1" t="shared" si="72"/>
        <v>0</v>
      </c>
      <c r="P1475" s="49">
        <f ca="1" t="shared" si="70"/>
        <v>66</v>
      </c>
      <c r="Q1475" s="18" t="str">
        <f>VLOOKUP(B1475,辅助信息!E:M,9,FALSE)</f>
        <v>ZTWM-CDGS-XS-2024-0030-华西集采-简州大道</v>
      </c>
      <c r="R1475" s="18" t="str">
        <f>_xlfn._xlws.FILTER(辅助信息!D:D,辅助信息!E:E=B1475)</f>
        <v>华西简阳西城嘉苑</v>
      </c>
    </row>
    <row r="1476" hidden="1" spans="2:18">
      <c r="B1476" s="29" t="s">
        <v>81</v>
      </c>
      <c r="C1476" s="57">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6" t="str">
        <f>VLOOKUP(B1476,辅助信息!E:J,6,FALSE)</f>
        <v>现场禁止使用氢能源挂车！优先威钢发货,我方卸车,新老国标钢厂不加价可直发，因陕钢多次出现磅差，项目拒绝使用</v>
      </c>
      <c r="M1476" s="78">
        <v>45787</v>
      </c>
      <c r="O1476" s="49">
        <f ca="1" t="shared" si="72"/>
        <v>0</v>
      </c>
      <c r="P1476" s="49">
        <f ca="1" t="shared" si="70"/>
        <v>66</v>
      </c>
      <c r="Q1476" s="18" t="str">
        <f>VLOOKUP(B1476,辅助信息!E:M,9,FALSE)</f>
        <v>ZTWM-CDGS-XS-2024-0030-华西集采-简州大道</v>
      </c>
      <c r="R1476" s="18" t="str">
        <f>_xlfn._xlws.FILTER(辅助信息!D:D,辅助信息!E:E=B1476)</f>
        <v>华西简阳西城嘉苑</v>
      </c>
    </row>
    <row r="1477" hidden="1" spans="2:18">
      <c r="B1477" s="29" t="s">
        <v>81</v>
      </c>
      <c r="C1477" s="57">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6" t="str">
        <f>VLOOKUP(B1477,辅助信息!E:J,6,FALSE)</f>
        <v>现场禁止使用氢能源挂车！优先威钢发货,我方卸车,新老国标钢厂不加价可直发，因陕钢多次出现磅差，项目拒绝使用</v>
      </c>
      <c r="M1477" s="78">
        <v>45787</v>
      </c>
      <c r="O1477" s="49">
        <f ca="1" t="shared" si="72"/>
        <v>0</v>
      </c>
      <c r="P1477" s="49">
        <f ca="1" t="shared" si="70"/>
        <v>66</v>
      </c>
      <c r="Q1477" s="18" t="str">
        <f>VLOOKUP(B1477,辅助信息!E:M,9,FALSE)</f>
        <v>ZTWM-CDGS-XS-2024-0030-华西集采-简州大道</v>
      </c>
      <c r="R1477" s="18" t="str">
        <f>_xlfn._xlws.FILTER(辅助信息!D:D,辅助信息!E:E=B1477)</f>
        <v>华西简阳西城嘉苑</v>
      </c>
    </row>
    <row r="1478" hidden="1" spans="2:18">
      <c r="B1478" s="29" t="s">
        <v>81</v>
      </c>
      <c r="C1478" s="57">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6" t="str">
        <f>VLOOKUP(B1478,辅助信息!E:J,6,FALSE)</f>
        <v>现场禁止使用氢能源挂车！优先威钢发货,我方卸车,新老国标钢厂不加价可直发，因陕钢多次出现磅差，项目拒绝使用</v>
      </c>
      <c r="M1478" s="78">
        <v>45787</v>
      </c>
      <c r="O1478" s="49">
        <f ca="1" t="shared" si="72"/>
        <v>0</v>
      </c>
      <c r="P1478" s="49">
        <f ca="1" t="shared" si="70"/>
        <v>66</v>
      </c>
      <c r="Q1478" s="18" t="str">
        <f>VLOOKUP(B1478,辅助信息!E:M,9,FALSE)</f>
        <v>ZTWM-CDGS-XS-2024-0030-华西集采-简州大道</v>
      </c>
      <c r="R1478" s="18" t="str">
        <f>_xlfn._xlws.FILTER(辅助信息!D:D,辅助信息!E:E=B1478)</f>
        <v>华西简阳西城嘉苑</v>
      </c>
    </row>
    <row r="1479" hidden="1" spans="2:18">
      <c r="B1479" s="29" t="s">
        <v>81</v>
      </c>
      <c r="C1479" s="57">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6" t="str">
        <f>VLOOKUP(B1479,辅助信息!E:J,6,FALSE)</f>
        <v>现场禁止使用氢能源挂车！优先威钢发货,我方卸车,新老国标钢厂不加价可直发，因陕钢多次出现磅差，项目拒绝使用</v>
      </c>
      <c r="M1479" s="78">
        <v>45787</v>
      </c>
      <c r="O1479" s="49">
        <f ca="1" t="shared" si="72"/>
        <v>0</v>
      </c>
      <c r="P1479" s="49">
        <f ca="1" t="shared" si="70"/>
        <v>66</v>
      </c>
      <c r="Q1479" s="18" t="str">
        <f>VLOOKUP(B1479,辅助信息!E:M,9,FALSE)</f>
        <v>ZTWM-CDGS-XS-2024-0030-华西集采-简州大道</v>
      </c>
      <c r="R1479" s="18" t="str">
        <f>_xlfn._xlws.FILTER(辅助信息!D:D,辅助信息!E:E=B1479)</f>
        <v>华西简阳西城嘉苑</v>
      </c>
    </row>
    <row r="1480" hidden="1" spans="2:18">
      <c r="B1480" s="29" t="s">
        <v>81</v>
      </c>
      <c r="C1480" s="57">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6" t="str">
        <f>VLOOKUP(B1480,辅助信息!E:J,6,FALSE)</f>
        <v>现场禁止使用氢能源挂车！优先威钢发货,我方卸车,新老国标钢厂不加价可直发，因陕钢多次出现磅差，项目拒绝使用</v>
      </c>
      <c r="M1480" s="78">
        <v>45787</v>
      </c>
      <c r="O1480" s="49">
        <f ca="1" t="shared" si="72"/>
        <v>0</v>
      </c>
      <c r="P1480" s="49">
        <f ca="1" t="shared" si="70"/>
        <v>66</v>
      </c>
      <c r="Q1480" s="18" t="str">
        <f>VLOOKUP(B1480,辅助信息!E:M,9,FALSE)</f>
        <v>ZTWM-CDGS-XS-2024-0030-华西集采-简州大道</v>
      </c>
      <c r="R1480" s="18" t="str">
        <f>_xlfn._xlws.FILTER(辅助信息!D:D,辅助信息!E:E=B1480)</f>
        <v>华西简阳西城嘉苑</v>
      </c>
    </row>
    <row r="1481" hidden="1" spans="2:18">
      <c r="B1481" s="29" t="s">
        <v>81</v>
      </c>
      <c r="C1481" s="57">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6" t="str">
        <f>VLOOKUP(B1481,辅助信息!E:J,6,FALSE)</f>
        <v>现场禁止使用氢能源挂车！优先威钢发货,我方卸车,新老国标钢厂不加价可直发，因陕钢多次出现磅差，项目拒绝使用</v>
      </c>
      <c r="M1481" s="78">
        <v>45787</v>
      </c>
      <c r="O1481" s="49">
        <f ca="1" t="shared" si="72"/>
        <v>0</v>
      </c>
      <c r="P1481" s="49">
        <f ca="1" t="shared" si="70"/>
        <v>66</v>
      </c>
      <c r="Q1481" s="18" t="str">
        <f>VLOOKUP(B1481,辅助信息!E:M,9,FALSE)</f>
        <v>ZTWM-CDGS-XS-2024-0030-华西集采-简州大道</v>
      </c>
      <c r="R1481" s="18" t="str">
        <f>_xlfn._xlws.FILTER(辅助信息!D:D,辅助信息!E:E=B1481)</f>
        <v>华西简阳西城嘉苑</v>
      </c>
    </row>
    <row r="1482" hidden="1" spans="2:18">
      <c r="B1482" s="29" t="s">
        <v>81</v>
      </c>
      <c r="C1482" s="57">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6" t="str">
        <f>VLOOKUP(B1482,辅助信息!E:J,6,FALSE)</f>
        <v>现场禁止使用氢能源挂车！优先威钢发货,我方卸车,新老国标钢厂不加价可直发，因陕钢多次出现磅差，项目拒绝使用</v>
      </c>
      <c r="M1482" s="78">
        <v>45787</v>
      </c>
      <c r="O1482" s="49">
        <f ca="1" t="shared" si="72"/>
        <v>0</v>
      </c>
      <c r="P1482" s="49">
        <f ca="1" t="shared" si="70"/>
        <v>66</v>
      </c>
      <c r="Q1482" s="18" t="str">
        <f>VLOOKUP(B1482,辅助信息!E:M,9,FALSE)</f>
        <v>ZTWM-CDGS-XS-2024-0030-华西集采-简州大道</v>
      </c>
      <c r="R1482" s="18" t="str">
        <f>_xlfn._xlws.FILTER(辅助信息!D:D,辅助信息!E:E=B1482)</f>
        <v>华西简阳西城嘉苑</v>
      </c>
    </row>
    <row r="1483" hidden="1" spans="2:18">
      <c r="B1483" s="29" t="s">
        <v>81</v>
      </c>
      <c r="C1483" s="57">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6" t="str">
        <f>VLOOKUP(B1483,辅助信息!E:J,6,FALSE)</f>
        <v>现场禁止使用氢能源挂车！优先威钢发货,我方卸车,新老国标钢厂不加价可直发，因陕钢多次出现磅差，项目拒绝使用</v>
      </c>
      <c r="M1483" s="78">
        <v>45787</v>
      </c>
      <c r="O1483" s="49">
        <f ca="1" t="shared" si="72"/>
        <v>0</v>
      </c>
      <c r="P1483" s="49">
        <f ca="1" t="shared" si="70"/>
        <v>66</v>
      </c>
      <c r="Q1483" s="18" t="str">
        <f>VLOOKUP(B1483,辅助信息!E:M,9,FALSE)</f>
        <v>ZTWM-CDGS-XS-2024-0030-华西集采-简州大道</v>
      </c>
      <c r="R1483" s="18" t="str">
        <f>_xlfn._xlws.FILTER(辅助信息!D:D,辅助信息!E:E=B1483)</f>
        <v>华西简阳西城嘉苑</v>
      </c>
    </row>
    <row r="1484" hidden="1" spans="2:18">
      <c r="B1484" s="29" t="s">
        <v>81</v>
      </c>
      <c r="C1484" s="57">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6" t="str">
        <f>VLOOKUP(B1484,辅助信息!E:J,6,FALSE)</f>
        <v>现场禁止使用氢能源挂车！优先威钢发货,我方卸车,新老国标钢厂不加价可直发，因陕钢多次出现磅差，项目拒绝使用</v>
      </c>
      <c r="M1484" s="78">
        <v>45787</v>
      </c>
      <c r="O1484" s="49">
        <f ca="1" t="shared" si="72"/>
        <v>0</v>
      </c>
      <c r="P1484" s="49">
        <f ca="1" t="shared" si="70"/>
        <v>66</v>
      </c>
      <c r="Q1484" s="18" t="str">
        <f>VLOOKUP(B1484,辅助信息!E:M,9,FALSE)</f>
        <v>ZTWM-CDGS-XS-2024-0030-华西集采-简州大道</v>
      </c>
      <c r="R1484" s="18" t="str">
        <f>_xlfn._xlws.FILTER(辅助信息!D:D,辅助信息!E:E=B1484)</f>
        <v>华西简阳西城嘉苑</v>
      </c>
    </row>
    <row r="1485" hidden="1" spans="2:18">
      <c r="B1485" s="29" t="s">
        <v>81</v>
      </c>
      <c r="C1485" s="57">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6" t="str">
        <f>VLOOKUP(B1485,辅助信息!E:J,6,FALSE)</f>
        <v>现场禁止使用氢能源挂车！优先威钢发货,我方卸车,新老国标钢厂不加价可直发，因陕钢多次出现磅差，项目拒绝使用</v>
      </c>
      <c r="M1485" s="78">
        <v>45787</v>
      </c>
      <c r="O1485" s="49">
        <f ca="1" t="shared" ref="O1485:O1502" si="74">IF(OR(M1485="",N1485&lt;&gt;""),"",MAX(M1485-TODAY(),0))</f>
        <v>0</v>
      </c>
      <c r="P1485" s="49">
        <f ca="1" t="shared" si="70"/>
        <v>66</v>
      </c>
      <c r="Q1485" s="18" t="str">
        <f>VLOOKUP(B1485,辅助信息!E:M,9,FALSE)</f>
        <v>ZTWM-CDGS-XS-2024-0030-华西集采-简州大道</v>
      </c>
      <c r="R1485" s="18" t="str">
        <f>_xlfn._xlws.FILTER(辅助信息!D:D,辅助信息!E:E=B1485)</f>
        <v>华西简阳西城嘉苑</v>
      </c>
    </row>
    <row r="1486" hidden="1" spans="2:18">
      <c r="B1486" s="29" t="s">
        <v>81</v>
      </c>
      <c r="C1486" s="57">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6" t="str">
        <f>VLOOKUP(B1486,辅助信息!E:J,6,FALSE)</f>
        <v>现场禁止使用氢能源挂车！优先威钢发货,我方卸车,新老国标钢厂不加价可直发，因陕钢多次出现磅差，项目拒绝使用</v>
      </c>
      <c r="M1486" s="78">
        <v>45787</v>
      </c>
      <c r="O1486" s="49">
        <f ca="1" t="shared" si="74"/>
        <v>0</v>
      </c>
      <c r="P1486" s="49">
        <f ca="1" t="shared" si="70"/>
        <v>66</v>
      </c>
      <c r="Q1486" s="18" t="str">
        <f>VLOOKUP(B1486,辅助信息!E:M,9,FALSE)</f>
        <v>ZTWM-CDGS-XS-2024-0030-华西集采-简州大道</v>
      </c>
      <c r="R1486" s="18" t="str">
        <f>_xlfn._xlws.FILTER(辅助信息!D:D,辅助信息!E:E=B1486)</f>
        <v>华西简阳西城嘉苑</v>
      </c>
    </row>
    <row r="1487" hidden="1" spans="2:18">
      <c r="B1487" s="29" t="s">
        <v>81</v>
      </c>
      <c r="C1487" s="57">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6" t="str">
        <f>VLOOKUP(B1487,辅助信息!E:J,6,FALSE)</f>
        <v>现场禁止使用氢能源挂车！优先威钢发货,我方卸车,新老国标钢厂不加价可直发，因陕钢多次出现磅差，项目拒绝使用</v>
      </c>
      <c r="M1487" s="78">
        <v>45787</v>
      </c>
      <c r="O1487" s="49">
        <f ca="1" t="shared" si="74"/>
        <v>0</v>
      </c>
      <c r="P1487" s="49">
        <f ca="1" t="shared" ref="P1487:P1519" si="75">IF(M1487="","",IF(N1487&lt;&gt;"",MAX(N1487-M1487,0),IF(TODAY()&gt;M1487,TODAY()-M1487,0)))</f>
        <v>66</v>
      </c>
      <c r="Q1487" s="18" t="str">
        <f>VLOOKUP(B1487,辅助信息!E:M,9,FALSE)</f>
        <v>ZTWM-CDGS-XS-2024-0030-华西集采-简州大道</v>
      </c>
      <c r="R1487" s="18" t="str">
        <f>_xlfn._xlws.FILTER(辅助信息!D:D,辅助信息!E:E=B1487)</f>
        <v>华西简阳西城嘉苑</v>
      </c>
    </row>
    <row r="1488" hidden="1" spans="2:18">
      <c r="B1488" s="29" t="s">
        <v>147</v>
      </c>
      <c r="C1488" s="57">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6" t="str">
        <f>VLOOKUP(B1488,辅助信息!E:J,6,FALSE)</f>
        <v>控制炉批号！多了现场不收！,优先安排达钢,提前联系到场规格及数量</v>
      </c>
      <c r="M1488" s="78">
        <v>45784</v>
      </c>
      <c r="O1488" s="49">
        <f ca="1" t="shared" si="74"/>
        <v>0</v>
      </c>
      <c r="P1488" s="49">
        <f ca="1" t="shared" si="75"/>
        <v>69</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7">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6" t="str">
        <f>VLOOKUP(B1489,辅助信息!E:J,6,FALSE)</f>
        <v>控制炉批号！多了现场不收！,优先安排达钢,提前联系到场规格及数量</v>
      </c>
      <c r="M1489" s="78">
        <v>45784</v>
      </c>
      <c r="O1489" s="49">
        <f ca="1" t="shared" si="74"/>
        <v>0</v>
      </c>
      <c r="P1489" s="49">
        <f ca="1" t="shared" si="75"/>
        <v>69</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69" t="s">
        <v>100</v>
      </c>
      <c r="B1490" s="29" t="s">
        <v>106</v>
      </c>
      <c r="C1490" s="57">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6" t="str">
        <f>VLOOKUP(B1490,辅助信息!E:J,6,FALSE)</f>
        <v>提前联系到场规格</v>
      </c>
      <c r="M1490" s="78">
        <v>45785</v>
      </c>
      <c r="O1490" s="49">
        <f ca="1" t="shared" si="74"/>
        <v>0</v>
      </c>
      <c r="P1490" s="49">
        <f ca="1" t="shared" si="75"/>
        <v>68</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69"/>
      <c r="B1491" s="29" t="s">
        <v>106</v>
      </c>
      <c r="C1491" s="57">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6" t="str">
        <f>VLOOKUP(B1491,辅助信息!E:J,6,FALSE)</f>
        <v>提前联系到场规格</v>
      </c>
      <c r="M1491" s="78">
        <v>45785</v>
      </c>
      <c r="O1491" s="49">
        <f ca="1" t="shared" si="74"/>
        <v>0</v>
      </c>
      <c r="P1491" s="49">
        <f ca="1" t="shared" si="75"/>
        <v>68</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69"/>
      <c r="B1492" s="29" t="s">
        <v>106</v>
      </c>
      <c r="C1492" s="57">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6" t="str">
        <f>VLOOKUP(B1492,辅助信息!E:J,6,FALSE)</f>
        <v>提前联系到场规格</v>
      </c>
      <c r="M1492" s="78">
        <v>45785</v>
      </c>
      <c r="O1492" s="49">
        <f ca="1" t="shared" si="74"/>
        <v>0</v>
      </c>
      <c r="P1492" s="49">
        <f ca="1" t="shared" si="75"/>
        <v>68</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69"/>
      <c r="B1493" s="29" t="s">
        <v>106</v>
      </c>
      <c r="C1493" s="57">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6" t="str">
        <f>VLOOKUP(B1493,辅助信息!E:J,6,FALSE)</f>
        <v>提前联系到场规格</v>
      </c>
      <c r="M1493" s="78">
        <v>45785</v>
      </c>
      <c r="O1493" s="49">
        <f ca="1" t="shared" si="74"/>
        <v>0</v>
      </c>
      <c r="P1493" s="49">
        <f ca="1" t="shared" si="75"/>
        <v>68</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69"/>
      <c r="B1494" s="29" t="s">
        <v>106</v>
      </c>
      <c r="C1494" s="57">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6" t="str">
        <f>VLOOKUP(B1494,辅助信息!E:J,6,FALSE)</f>
        <v>提前联系到场规格</v>
      </c>
      <c r="M1494" s="78">
        <v>45785</v>
      </c>
      <c r="O1494" s="49">
        <f ca="1" t="shared" si="74"/>
        <v>0</v>
      </c>
      <c r="P1494" s="49">
        <f ca="1" t="shared" si="75"/>
        <v>68</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69" t="s">
        <v>100</v>
      </c>
      <c r="B1495" s="29" t="s">
        <v>127</v>
      </c>
      <c r="C1495" s="57">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6" t="str">
        <f>VLOOKUP(B1495,辅助信息!E:J,6,FALSE)</f>
        <v>送货单：送货单位：南充思临新材料科技有限公司,收货单位：五冶集团川北(南充)建设有限公司,项目名称：南充医学科学产业园,送货车型13米,装货前联系收货人核实到场规格</v>
      </c>
      <c r="M1495" s="78">
        <v>45785</v>
      </c>
      <c r="O1495" s="49">
        <f ca="1" t="shared" si="74"/>
        <v>0</v>
      </c>
      <c r="P1495" s="49">
        <f ca="1" t="shared" si="75"/>
        <v>68</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69"/>
      <c r="B1496" s="29" t="s">
        <v>127</v>
      </c>
      <c r="C1496" s="57">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6" t="str">
        <f>VLOOKUP(B1496,辅助信息!E:J,6,FALSE)</f>
        <v>送货单：送货单位：南充思临新材料科技有限公司,收货单位：五冶集团川北(南充)建设有限公司,项目名称：南充医学科学产业园,送货车型13米,装货前联系收货人核实到场规格</v>
      </c>
      <c r="M1496" s="78">
        <v>45785</v>
      </c>
      <c r="O1496" s="49">
        <f ca="1" t="shared" si="74"/>
        <v>0</v>
      </c>
      <c r="P1496" s="49">
        <f ca="1" t="shared" si="75"/>
        <v>68</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69"/>
      <c r="B1497" s="29" t="s">
        <v>127</v>
      </c>
      <c r="C1497" s="57">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6" t="str">
        <f>VLOOKUP(B1497,辅助信息!E:J,6,FALSE)</f>
        <v>送货单：送货单位：南充思临新材料科技有限公司,收货单位：五冶集团川北(南充)建设有限公司,项目名称：南充医学科学产业园,送货车型13米,装货前联系收货人核实到场规格</v>
      </c>
      <c r="M1497" s="78">
        <v>45785</v>
      </c>
      <c r="O1497" s="49">
        <f ca="1" t="shared" si="74"/>
        <v>0</v>
      </c>
      <c r="P1497" s="49">
        <f ca="1" t="shared" si="75"/>
        <v>68</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69" t="s">
        <v>100</v>
      </c>
      <c r="B1498" s="29" t="s">
        <v>68</v>
      </c>
      <c r="C1498" s="57">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6" t="str">
        <f>VLOOKUP(B1498,辅助信息!E:J,6,FALSE)</f>
        <v>控制炉批号！多了现场不收！,优先安排达钢,提前联系到场规格及数量</v>
      </c>
      <c r="M1498" s="78">
        <v>45785</v>
      </c>
      <c r="O1498" s="49">
        <f ca="1" t="shared" si="74"/>
        <v>0</v>
      </c>
      <c r="P1498" s="49">
        <f ca="1" t="shared" si="75"/>
        <v>68</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69"/>
      <c r="B1499" s="29" t="s">
        <v>68</v>
      </c>
      <c r="C1499" s="57">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6" t="str">
        <f>VLOOKUP(B1499,辅助信息!E:J,6,FALSE)</f>
        <v>控制炉批号！多了现场不收！,优先安排达钢,提前联系到场规格及数量</v>
      </c>
      <c r="M1499" s="78">
        <v>45785</v>
      </c>
      <c r="O1499" s="49">
        <f ca="1" t="shared" si="74"/>
        <v>0</v>
      </c>
      <c r="P1499" s="49">
        <f ca="1" t="shared" si="75"/>
        <v>68</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69"/>
      <c r="B1500" s="29" t="s">
        <v>68</v>
      </c>
      <c r="C1500" s="57">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6" t="str">
        <f>VLOOKUP(B1500,辅助信息!E:J,6,FALSE)</f>
        <v>控制炉批号！多了现场不收！,优先安排达钢,提前联系到场规格及数量</v>
      </c>
      <c r="M1500" s="78">
        <v>45787</v>
      </c>
      <c r="O1500" s="49">
        <f ca="1" t="shared" si="74"/>
        <v>0</v>
      </c>
      <c r="P1500" s="49">
        <f ca="1" t="shared" si="75"/>
        <v>66</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7">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6" t="str">
        <f>VLOOKUP(B1501,辅助信息!E:J,6,FALSE)</f>
        <v>控制炉批号！多了现场不收！,优先安排达钢,提前联系到场规格及数量</v>
      </c>
      <c r="M1501" s="78">
        <v>45787</v>
      </c>
      <c r="O1501" s="49">
        <f ca="1" t="shared" si="74"/>
        <v>0</v>
      </c>
      <c r="P1501" s="49">
        <f ca="1" t="shared" si="75"/>
        <v>66</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7">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6" t="str">
        <f>VLOOKUP(B1502,辅助信息!E:J,6,FALSE)</f>
        <v>控制炉批号！多了现场不收！,优先安排达钢,提前联系到场规格及数量</v>
      </c>
      <c r="M1502" s="78">
        <v>45787</v>
      </c>
      <c r="O1502" s="49">
        <f ca="1" t="shared" si="74"/>
        <v>0</v>
      </c>
      <c r="P1502" s="49">
        <f ca="1" t="shared" si="75"/>
        <v>66</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69" t="s">
        <v>100</v>
      </c>
      <c r="B1503" s="29" t="s">
        <v>81</v>
      </c>
      <c r="C1503" s="57">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6" t="str">
        <f>VLOOKUP(B1503,辅助信息!E:J,6,FALSE)</f>
        <v>现场禁止使用氢能源挂车！优先威钢发货,我方卸车,新老国标钢厂不加价可直发，因陕钢多次出现磅差，项目拒绝使用</v>
      </c>
      <c r="M1503" s="78">
        <v>45787</v>
      </c>
      <c r="O1503" s="49">
        <f ca="1" t="shared" ref="O1503:O1521" si="76">IF(OR(M1503="",N1503&lt;&gt;""),"",MAX(M1503-TODAY(),0))</f>
        <v>0</v>
      </c>
      <c r="P1503" s="49">
        <f ca="1" t="shared" si="75"/>
        <v>66</v>
      </c>
      <c r="Q1503" s="18" t="str">
        <f>VLOOKUP(B1503,辅助信息!E:M,9,FALSE)</f>
        <v>ZTWM-CDGS-XS-2024-0030-华西集采-简州大道</v>
      </c>
      <c r="R1503" s="18" t="str">
        <f>_xlfn._xlws.FILTER(辅助信息!D:D,辅助信息!E:E=B1503)</f>
        <v>华西简阳西城嘉苑</v>
      </c>
    </row>
    <row r="1504" hidden="1" spans="1:18">
      <c r="A1504" s="69"/>
      <c r="B1504" s="29" t="s">
        <v>81</v>
      </c>
      <c r="C1504" s="57">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6" t="str">
        <f>VLOOKUP(B1504,辅助信息!E:J,6,FALSE)</f>
        <v>现场禁止使用氢能源挂车！优先威钢发货,我方卸车,新老国标钢厂不加价可直发，因陕钢多次出现磅差，项目拒绝使用</v>
      </c>
      <c r="M1504" s="78">
        <v>45788</v>
      </c>
      <c r="O1504" s="49">
        <f ca="1" t="shared" si="76"/>
        <v>0</v>
      </c>
      <c r="P1504" s="49">
        <f ca="1" t="shared" si="75"/>
        <v>65</v>
      </c>
      <c r="Q1504" s="18" t="str">
        <f>VLOOKUP(B1504,辅助信息!E:M,9,FALSE)</f>
        <v>ZTWM-CDGS-XS-2024-0030-华西集采-简州大道</v>
      </c>
      <c r="R1504" s="18" t="str">
        <f>_xlfn._xlws.FILTER(辅助信息!D:D,辅助信息!E:E=B1504)</f>
        <v>华西简阳西城嘉苑</v>
      </c>
    </row>
    <row r="1505" hidden="1" spans="1:18">
      <c r="A1505" s="69"/>
      <c r="B1505" s="29" t="s">
        <v>81</v>
      </c>
      <c r="C1505" s="57">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6" t="str">
        <f>VLOOKUP(B1505,辅助信息!E:J,6,FALSE)</f>
        <v>现场禁止使用氢能源挂车！优先威钢发货,我方卸车,新老国标钢厂不加价可直发，因陕钢多次出现磅差，项目拒绝使用</v>
      </c>
      <c r="M1505" s="78">
        <v>45788</v>
      </c>
      <c r="O1505" s="49">
        <f ca="1" t="shared" si="76"/>
        <v>0</v>
      </c>
      <c r="P1505" s="49">
        <f ca="1" t="shared" si="75"/>
        <v>65</v>
      </c>
      <c r="Q1505" s="18" t="str">
        <f>VLOOKUP(B1505,辅助信息!E:M,9,FALSE)</f>
        <v>ZTWM-CDGS-XS-2024-0030-华西集采-简州大道</v>
      </c>
      <c r="R1505" s="18" t="str">
        <f>_xlfn._xlws.FILTER(辅助信息!D:D,辅助信息!E:E=B1505)</f>
        <v>华西简阳西城嘉苑</v>
      </c>
    </row>
    <row r="1506" hidden="1" spans="1:18">
      <c r="A1506" s="69"/>
      <c r="B1506" s="29" t="s">
        <v>81</v>
      </c>
      <c r="C1506" s="57">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6" t="str">
        <f>VLOOKUP(B1506,辅助信息!E:J,6,FALSE)</f>
        <v>现场禁止使用氢能源挂车！优先威钢发货,我方卸车,新老国标钢厂不加价可直发，因陕钢多次出现磅差，项目拒绝使用</v>
      </c>
      <c r="M1506" s="78">
        <v>45787</v>
      </c>
      <c r="O1506" s="49">
        <f ca="1" t="shared" si="76"/>
        <v>0</v>
      </c>
      <c r="P1506" s="49">
        <f ca="1" t="shared" si="75"/>
        <v>66</v>
      </c>
      <c r="Q1506" s="18" t="str">
        <f>VLOOKUP(B1506,辅助信息!E:M,9,FALSE)</f>
        <v>ZTWM-CDGS-XS-2024-0030-华西集采-简州大道</v>
      </c>
      <c r="R1506" s="18" t="str">
        <f>_xlfn._xlws.FILTER(辅助信息!D:D,辅助信息!E:E=B1506)</f>
        <v>华西简阳西城嘉苑</v>
      </c>
    </row>
    <row r="1507" hidden="1" spans="1:18">
      <c r="A1507" s="69"/>
      <c r="B1507" s="29" t="s">
        <v>81</v>
      </c>
      <c r="C1507" s="57">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6" t="str">
        <f>VLOOKUP(B1507,辅助信息!E:J,6,FALSE)</f>
        <v>现场禁止使用氢能源挂车！优先威钢发货,我方卸车,新老国标钢厂不加价可直发，因陕钢多次出现磅差，项目拒绝使用</v>
      </c>
      <c r="M1507" s="78">
        <v>45787</v>
      </c>
      <c r="O1507" s="49">
        <f ca="1" t="shared" si="76"/>
        <v>0</v>
      </c>
      <c r="P1507" s="49">
        <f ca="1" t="shared" si="75"/>
        <v>66</v>
      </c>
      <c r="Q1507" s="18" t="str">
        <f>VLOOKUP(B1507,辅助信息!E:M,9,FALSE)</f>
        <v>ZTWM-CDGS-XS-2024-0030-华西集采-简州大道</v>
      </c>
      <c r="R1507" s="18" t="str">
        <f>_xlfn._xlws.FILTER(辅助信息!D:D,辅助信息!E:E=B1507)</f>
        <v>华西简阳西城嘉苑</v>
      </c>
    </row>
    <row r="1508" hidden="1" spans="1:18">
      <c r="A1508" s="69"/>
      <c r="B1508" s="29" t="s">
        <v>81</v>
      </c>
      <c r="C1508" s="57">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6" t="str">
        <f>VLOOKUP(B1508,辅助信息!E:J,6,FALSE)</f>
        <v>现场禁止使用氢能源挂车！优先威钢发货,我方卸车,新老国标钢厂不加价可直发，因陕钢多次出现磅差，项目拒绝使用</v>
      </c>
      <c r="M1508" s="78">
        <v>45787</v>
      </c>
      <c r="O1508" s="49">
        <f ca="1" t="shared" si="76"/>
        <v>0</v>
      </c>
      <c r="P1508" s="49">
        <f ca="1" t="shared" si="75"/>
        <v>66</v>
      </c>
      <c r="Q1508" s="18" t="str">
        <f>VLOOKUP(B1508,辅助信息!E:M,9,FALSE)</f>
        <v>ZTWM-CDGS-XS-2024-0030-华西集采-简州大道</v>
      </c>
      <c r="R1508" s="18" t="str">
        <f>_xlfn._xlws.FILTER(辅助信息!D:D,辅助信息!E:E=B1508)</f>
        <v>华西简阳西城嘉苑</v>
      </c>
    </row>
    <row r="1509" hidden="1" spans="1:18">
      <c r="A1509" s="69"/>
      <c r="B1509" s="29" t="s">
        <v>81</v>
      </c>
      <c r="C1509" s="57">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6" t="str">
        <f>VLOOKUP(B1509,辅助信息!E:J,6,FALSE)</f>
        <v>现场禁止使用氢能源挂车！优先威钢发货,我方卸车,新老国标钢厂不加价可直发，因陕钢多次出现磅差，项目拒绝使用</v>
      </c>
      <c r="M1509" s="78">
        <v>45787</v>
      </c>
      <c r="O1509" s="49">
        <f ca="1" t="shared" si="76"/>
        <v>0</v>
      </c>
      <c r="P1509" s="49">
        <f ca="1" t="shared" si="75"/>
        <v>66</v>
      </c>
      <c r="Q1509" s="18" t="str">
        <f>VLOOKUP(B1509,辅助信息!E:M,9,FALSE)</f>
        <v>ZTWM-CDGS-XS-2024-0030-华西集采-简州大道</v>
      </c>
      <c r="R1509" s="18" t="str">
        <f>_xlfn._xlws.FILTER(辅助信息!D:D,辅助信息!E:E=B1509)</f>
        <v>华西简阳西城嘉苑</v>
      </c>
    </row>
    <row r="1510" hidden="1" spans="1:18">
      <c r="A1510" s="69"/>
      <c r="B1510" s="29" t="s">
        <v>81</v>
      </c>
      <c r="C1510" s="57">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6" t="str">
        <f>VLOOKUP(B1510,辅助信息!E:J,6,FALSE)</f>
        <v>现场禁止使用氢能源挂车！优先威钢发货,我方卸车,新老国标钢厂不加价可直发，因陕钢多次出现磅差，项目拒绝使用</v>
      </c>
      <c r="M1510" s="78">
        <v>45787</v>
      </c>
      <c r="O1510" s="49">
        <f ca="1" t="shared" si="76"/>
        <v>0</v>
      </c>
      <c r="P1510" s="49">
        <f ca="1" t="shared" si="75"/>
        <v>66</v>
      </c>
      <c r="Q1510" s="18" t="str">
        <f>VLOOKUP(B1510,辅助信息!E:M,9,FALSE)</f>
        <v>ZTWM-CDGS-XS-2024-0030-华西集采-简州大道</v>
      </c>
      <c r="R1510" s="18" t="str">
        <f>_xlfn._xlws.FILTER(辅助信息!D:D,辅助信息!E:E=B1510)</f>
        <v>华西简阳西城嘉苑</v>
      </c>
    </row>
    <row r="1511" hidden="1" spans="1:18">
      <c r="A1511" s="69"/>
      <c r="B1511" s="29" t="s">
        <v>81</v>
      </c>
      <c r="C1511" s="57">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6" t="str">
        <f>VLOOKUP(B1511,辅助信息!E:J,6,FALSE)</f>
        <v>现场禁止使用氢能源挂车！优先威钢发货,我方卸车,新老国标钢厂不加价可直发，因陕钢多次出现磅差，项目拒绝使用</v>
      </c>
      <c r="M1511" s="78">
        <v>45787</v>
      </c>
      <c r="O1511" s="49">
        <f ca="1" t="shared" si="76"/>
        <v>0</v>
      </c>
      <c r="P1511" s="49">
        <f ca="1" t="shared" si="75"/>
        <v>66</v>
      </c>
      <c r="Q1511" s="18" t="str">
        <f>VLOOKUP(B1511,辅助信息!E:M,9,FALSE)</f>
        <v>ZTWM-CDGS-XS-2024-0030-华西集采-简州大道</v>
      </c>
      <c r="R1511" s="18" t="str">
        <f>_xlfn._xlws.FILTER(辅助信息!D:D,辅助信息!E:E=B1511)</f>
        <v>华西简阳西城嘉苑</v>
      </c>
    </row>
    <row r="1512" hidden="1" spans="1:18">
      <c r="A1512" s="69"/>
      <c r="B1512" s="29" t="s">
        <v>81</v>
      </c>
      <c r="C1512" s="57">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6" t="str">
        <f>VLOOKUP(B1512,辅助信息!E:J,6,FALSE)</f>
        <v>现场禁止使用氢能源挂车！优先威钢发货,我方卸车,新老国标钢厂不加价可直发，因陕钢多次出现磅差，项目拒绝使用</v>
      </c>
      <c r="M1512" s="78">
        <v>45787</v>
      </c>
      <c r="O1512" s="49">
        <f ca="1" t="shared" si="76"/>
        <v>0</v>
      </c>
      <c r="P1512" s="49">
        <f ca="1" t="shared" si="75"/>
        <v>66</v>
      </c>
      <c r="Q1512" s="18" t="str">
        <f>VLOOKUP(B1512,辅助信息!E:M,9,FALSE)</f>
        <v>ZTWM-CDGS-XS-2024-0030-华西集采-简州大道</v>
      </c>
      <c r="R1512" s="18" t="str">
        <f>_xlfn._xlws.FILTER(辅助信息!D:D,辅助信息!E:E=B1512)</f>
        <v>华西简阳西城嘉苑</v>
      </c>
    </row>
    <row r="1513" hidden="1" spans="1:18">
      <c r="A1513" s="69"/>
      <c r="B1513" s="29" t="s">
        <v>81</v>
      </c>
      <c r="C1513" s="57">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6" t="str">
        <f>VLOOKUP(B1513,辅助信息!E:J,6,FALSE)</f>
        <v>现场禁止使用氢能源挂车！优先威钢发货,我方卸车,新老国标钢厂不加价可直发，因陕钢多次出现磅差，项目拒绝使用</v>
      </c>
      <c r="M1513" s="78">
        <v>45787</v>
      </c>
      <c r="O1513" s="49">
        <f ca="1" t="shared" si="76"/>
        <v>0</v>
      </c>
      <c r="P1513" s="49">
        <f ca="1" t="shared" si="75"/>
        <v>66</v>
      </c>
      <c r="Q1513" s="18" t="str">
        <f>VLOOKUP(B1513,辅助信息!E:M,9,FALSE)</f>
        <v>ZTWM-CDGS-XS-2024-0030-华西集采-简州大道</v>
      </c>
      <c r="R1513" s="18" t="str">
        <f>_xlfn._xlws.FILTER(辅助信息!D:D,辅助信息!E:E=B1513)</f>
        <v>华西简阳西城嘉苑</v>
      </c>
    </row>
    <row r="1514" hidden="1" spans="1:18">
      <c r="A1514" s="69"/>
      <c r="B1514" s="29" t="s">
        <v>81</v>
      </c>
      <c r="C1514" s="57">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6" t="str">
        <f>VLOOKUP(B1514,辅助信息!E:J,6,FALSE)</f>
        <v>现场禁止使用氢能源挂车！优先威钢发货,我方卸车,新老国标钢厂不加价可直发，因陕钢多次出现磅差，项目拒绝使用</v>
      </c>
      <c r="M1514" s="78">
        <v>45788</v>
      </c>
      <c r="O1514" s="49">
        <f ca="1" t="shared" si="76"/>
        <v>0</v>
      </c>
      <c r="P1514" s="49">
        <f ca="1" t="shared" si="75"/>
        <v>65</v>
      </c>
      <c r="Q1514" s="18" t="str">
        <f>VLOOKUP(B1514,辅助信息!E:M,9,FALSE)</f>
        <v>ZTWM-CDGS-XS-2024-0030-华西集采-简州大道</v>
      </c>
      <c r="R1514" s="18" t="str">
        <f>_xlfn._xlws.FILTER(辅助信息!D:D,辅助信息!E:E=B1514)</f>
        <v>华西简阳西城嘉苑</v>
      </c>
    </row>
    <row r="1515" hidden="1" spans="1:18">
      <c r="A1515" s="69"/>
      <c r="B1515" s="29" t="s">
        <v>81</v>
      </c>
      <c r="C1515" s="57">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6" t="str">
        <f>VLOOKUP(B1515,辅助信息!E:J,6,FALSE)</f>
        <v>现场禁止使用氢能源挂车！优先威钢发货,我方卸车,新老国标钢厂不加价可直发，因陕钢多次出现磅差，项目拒绝使用</v>
      </c>
      <c r="M1515" s="78">
        <v>45788</v>
      </c>
      <c r="O1515" s="49">
        <f ca="1" t="shared" si="76"/>
        <v>0</v>
      </c>
      <c r="P1515" s="49">
        <f ca="1" t="shared" si="75"/>
        <v>65</v>
      </c>
      <c r="Q1515" s="18" t="str">
        <f>VLOOKUP(B1515,辅助信息!E:M,9,FALSE)</f>
        <v>ZTWM-CDGS-XS-2024-0030-华西集采-简州大道</v>
      </c>
      <c r="R1515" s="18" t="str">
        <f>_xlfn._xlws.FILTER(辅助信息!D:D,辅助信息!E:E=B1515)</f>
        <v>华西简阳西城嘉苑</v>
      </c>
    </row>
    <row r="1516" hidden="1" spans="1:18">
      <c r="A1516" s="69"/>
      <c r="B1516" s="29" t="s">
        <v>81</v>
      </c>
      <c r="C1516" s="57">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6" t="str">
        <f>VLOOKUP(B1516,辅助信息!E:J,6,FALSE)</f>
        <v>现场禁止使用氢能源挂车！优先威钢发货,我方卸车,新老国标钢厂不加价可直发，因陕钢多次出现磅差，项目拒绝使用</v>
      </c>
      <c r="M1516" s="78">
        <v>45788</v>
      </c>
      <c r="O1516" s="49">
        <f ca="1" t="shared" si="76"/>
        <v>0</v>
      </c>
      <c r="P1516" s="49">
        <f ca="1" t="shared" si="75"/>
        <v>65</v>
      </c>
      <c r="Q1516" s="18" t="str">
        <f>VLOOKUP(B1516,辅助信息!E:M,9,FALSE)</f>
        <v>ZTWM-CDGS-XS-2024-0030-华西集采-简州大道</v>
      </c>
      <c r="R1516" s="18" t="str">
        <f>_xlfn._xlws.FILTER(辅助信息!D:D,辅助信息!E:E=B1516)</f>
        <v>华西简阳西城嘉苑</v>
      </c>
    </row>
    <row r="1517" hidden="1" spans="1:18">
      <c r="A1517" s="69"/>
      <c r="B1517" s="29" t="s">
        <v>81</v>
      </c>
      <c r="C1517" s="57">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6" t="str">
        <f>VLOOKUP(B1517,辅助信息!E:J,6,FALSE)</f>
        <v>现场禁止使用氢能源挂车！优先威钢发货,我方卸车,新老国标钢厂不加价可直发，因陕钢多次出现磅差，项目拒绝使用</v>
      </c>
      <c r="M1517" s="78">
        <v>45788</v>
      </c>
      <c r="O1517" s="49">
        <f ca="1" t="shared" si="76"/>
        <v>0</v>
      </c>
      <c r="P1517" s="49">
        <f ca="1" t="shared" si="75"/>
        <v>65</v>
      </c>
      <c r="Q1517" s="18" t="str">
        <f>VLOOKUP(B1517,辅助信息!E:M,9,FALSE)</f>
        <v>ZTWM-CDGS-XS-2024-0030-华西集采-简州大道</v>
      </c>
      <c r="R1517" s="18" t="str">
        <f>_xlfn._xlws.FILTER(辅助信息!D:D,辅助信息!E:E=B1517)</f>
        <v>华西简阳西城嘉苑</v>
      </c>
    </row>
    <row r="1518" hidden="1" spans="1:18">
      <c r="A1518" s="69"/>
      <c r="B1518" s="29" t="s">
        <v>81</v>
      </c>
      <c r="C1518" s="57">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6" t="str">
        <f>VLOOKUP(B1518,辅助信息!E:J,6,FALSE)</f>
        <v>现场禁止使用氢能源挂车！优先威钢发货,我方卸车,新老国标钢厂不加价可直发，因陕钢多次出现磅差，项目拒绝使用</v>
      </c>
      <c r="M1518" s="78">
        <v>45788</v>
      </c>
      <c r="O1518" s="49">
        <f ca="1" t="shared" si="76"/>
        <v>0</v>
      </c>
      <c r="P1518" s="49">
        <f ca="1" t="shared" si="75"/>
        <v>65</v>
      </c>
      <c r="Q1518" s="18" t="str">
        <f>VLOOKUP(B1518,辅助信息!E:M,9,FALSE)</f>
        <v>ZTWM-CDGS-XS-2024-0030-华西集采-简州大道</v>
      </c>
      <c r="R1518" s="18" t="str">
        <f>_xlfn._xlws.FILTER(辅助信息!D:D,辅助信息!E:E=B1518)</f>
        <v>华西简阳西城嘉苑</v>
      </c>
    </row>
    <row r="1519" hidden="1" spans="1:18">
      <c r="A1519" s="69"/>
      <c r="B1519" s="29" t="s">
        <v>81</v>
      </c>
      <c r="C1519" s="57">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6" t="str">
        <f>VLOOKUP(B1519,辅助信息!E:J,6,FALSE)</f>
        <v>现场禁止使用氢能源挂车！优先威钢发货,我方卸车,新老国标钢厂不加价可直发，因陕钢多次出现磅差，项目拒绝使用</v>
      </c>
      <c r="M1519" s="78">
        <v>45788</v>
      </c>
      <c r="O1519" s="49">
        <f ca="1" t="shared" si="76"/>
        <v>0</v>
      </c>
      <c r="P1519" s="49">
        <f ca="1" t="shared" si="75"/>
        <v>65</v>
      </c>
      <c r="Q1519" s="18" t="str">
        <f>VLOOKUP(B1519,辅助信息!E:M,9,FALSE)</f>
        <v>ZTWM-CDGS-XS-2024-0030-华西集采-简州大道</v>
      </c>
      <c r="R1519" s="18" t="str">
        <f>_xlfn._xlws.FILTER(辅助信息!D:D,辅助信息!E:E=B1519)</f>
        <v>华西简阳西城嘉苑</v>
      </c>
    </row>
    <row r="1520" hidden="1" spans="1:18">
      <c r="A1520" s="69"/>
      <c r="B1520" s="29" t="s">
        <v>81</v>
      </c>
      <c r="C1520" s="57">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6" t="str">
        <f>VLOOKUP(B1520,辅助信息!E:J,6,FALSE)</f>
        <v>现场禁止使用氢能源挂车！优先威钢发货,我方卸车,新老国标钢厂不加价可直发，因陕钢多次出现磅差，项目拒绝使用</v>
      </c>
      <c r="M1520" s="78">
        <v>45788</v>
      </c>
      <c r="O1520" s="49">
        <f ca="1" t="shared" si="76"/>
        <v>0</v>
      </c>
      <c r="P1520" s="49">
        <f ca="1" t="shared" ref="P1520:P1570" si="77">IF(M1520="","",IF(N1520&lt;&gt;"",MAX(N1520-M1520,0),IF(TODAY()&gt;M1520,TODAY()-M1520,0)))</f>
        <v>65</v>
      </c>
      <c r="Q1520" s="18" t="str">
        <f>VLOOKUP(B1520,辅助信息!E:M,9,FALSE)</f>
        <v>ZTWM-CDGS-XS-2024-0030-华西集采-简州大道</v>
      </c>
      <c r="R1520" s="18" t="str">
        <f>_xlfn._xlws.FILTER(辅助信息!D:D,辅助信息!E:E=B1520)</f>
        <v>华西简阳西城嘉苑</v>
      </c>
    </row>
    <row r="1521" hidden="1" spans="1:18">
      <c r="A1521" s="69" t="s">
        <v>100</v>
      </c>
      <c r="B1521" s="29" t="s">
        <v>31</v>
      </c>
      <c r="C1521" s="57">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6" t="str">
        <f>VLOOKUP(B1521,辅助信息!E:J,6,FALSE)</f>
        <v>提前联系到场规格及数量</v>
      </c>
      <c r="M1521" s="78">
        <v>45788</v>
      </c>
      <c r="O1521" s="49">
        <f ca="1" t="shared" si="76"/>
        <v>0</v>
      </c>
      <c r="P1521" s="49">
        <f ca="1" t="shared" si="77"/>
        <v>65</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7">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6" t="str">
        <f>VLOOKUP(B1522,辅助信息!E:J,6,FALSE)</f>
        <v>装货前联系收货人核实到场规格，货物最下面用方木垫下方便卸货</v>
      </c>
      <c r="M1522" s="78">
        <v>45792</v>
      </c>
      <c r="O1522" s="49">
        <f ca="1" t="shared" ref="O1522:O1570" si="78">IF(OR(M1522="",N1522&lt;&gt;""),"",MAX(M1522-TODAY(),0))</f>
        <v>0</v>
      </c>
      <c r="P1522" s="49">
        <f ca="1" t="shared" si="77"/>
        <v>61</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7">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6" t="str">
        <f>VLOOKUP(B1523,辅助信息!E:J,6,FALSE)</f>
        <v>装货前联系收货人核实到场规格，货物最下面用方木垫下方便卸货</v>
      </c>
      <c r="M1523" s="78">
        <v>45792</v>
      </c>
      <c r="O1523" s="49">
        <f ca="1" t="shared" si="78"/>
        <v>0</v>
      </c>
      <c r="P1523" s="49">
        <f ca="1" t="shared" si="77"/>
        <v>61</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7">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6" t="str">
        <f>VLOOKUP(B1524,辅助信息!E:J,6,FALSE)</f>
        <v>装货前联系收货人核实到场规格，货物最下面用方木垫下方便卸货</v>
      </c>
      <c r="M1524" s="78">
        <v>45792</v>
      </c>
      <c r="O1524" s="49">
        <f ca="1" t="shared" si="78"/>
        <v>0</v>
      </c>
      <c r="P1524" s="49">
        <f ca="1" t="shared" si="77"/>
        <v>61</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7">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6" t="str">
        <f>VLOOKUP(B1525,辅助信息!E:J,6,FALSE)</f>
        <v>控制炉批号！多了现场不收！,优先安排达钢,提前联系到场规格及数量</v>
      </c>
      <c r="M1525" s="78">
        <v>45784</v>
      </c>
      <c r="O1525" s="49">
        <f ca="1" t="shared" si="78"/>
        <v>0</v>
      </c>
      <c r="P1525" s="49">
        <f ca="1" t="shared" si="77"/>
        <v>69</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7">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6" t="str">
        <f>VLOOKUP(B1526,辅助信息!E:J,6,FALSE)</f>
        <v>控制炉批号！多了现场不收！,优先安排达钢,提前联系到场规格及数量</v>
      </c>
      <c r="M1526" s="78">
        <v>45784</v>
      </c>
      <c r="O1526" s="49">
        <f ca="1" t="shared" si="78"/>
        <v>0</v>
      </c>
      <c r="P1526" s="49">
        <f ca="1" t="shared" si="77"/>
        <v>69</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5" t="s">
        <v>100</v>
      </c>
      <c r="B1527" s="29" t="s">
        <v>106</v>
      </c>
      <c r="C1527" s="57">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6" t="str">
        <f>VLOOKUP(B1527,辅助信息!E:J,6,FALSE)</f>
        <v>提前联系到场规格</v>
      </c>
      <c r="M1527" s="78">
        <v>45785</v>
      </c>
      <c r="O1527" s="49">
        <f ca="1" t="shared" si="78"/>
        <v>0</v>
      </c>
      <c r="P1527" s="49">
        <f ca="1" t="shared" si="77"/>
        <v>68</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7">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6" t="str">
        <f>VLOOKUP(B1528,辅助信息!E:J,6,FALSE)</f>
        <v>提前联系到场规格</v>
      </c>
      <c r="M1528" s="78">
        <v>45785</v>
      </c>
      <c r="O1528" s="49">
        <f ca="1" t="shared" si="78"/>
        <v>0</v>
      </c>
      <c r="P1528" s="49">
        <f ca="1" t="shared" si="77"/>
        <v>68</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7">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6" t="str">
        <f>VLOOKUP(B1529,辅助信息!E:J,6,FALSE)</f>
        <v>提前联系到场规格</v>
      </c>
      <c r="M1529" s="78">
        <v>45785</v>
      </c>
      <c r="O1529" s="49">
        <f ca="1" t="shared" si="78"/>
        <v>0</v>
      </c>
      <c r="P1529" s="49">
        <f ca="1" t="shared" si="77"/>
        <v>68</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7">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6" t="str">
        <f>VLOOKUP(B1530,辅助信息!E:J,6,FALSE)</f>
        <v>提前联系到场规格</v>
      </c>
      <c r="M1530" s="78">
        <v>45785</v>
      </c>
      <c r="O1530" s="49">
        <f ca="1" t="shared" si="78"/>
        <v>0</v>
      </c>
      <c r="P1530" s="49">
        <f ca="1" t="shared" si="77"/>
        <v>68</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7">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6" t="str">
        <f>VLOOKUP(B1531,辅助信息!E:J,6,FALSE)</f>
        <v>提前联系到场规格</v>
      </c>
      <c r="M1531" s="78">
        <v>45785</v>
      </c>
      <c r="O1531" s="49">
        <f ca="1" t="shared" si="78"/>
        <v>0</v>
      </c>
      <c r="P1531" s="49">
        <f ca="1" t="shared" si="77"/>
        <v>68</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5" t="s">
        <v>100</v>
      </c>
      <c r="B1532" s="29" t="s">
        <v>81</v>
      </c>
      <c r="C1532" s="57">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6" t="str">
        <f>VLOOKUP(B1532,辅助信息!E:J,6,FALSE)</f>
        <v>现场禁止使用氢能源挂车！优先威钢发货,我方卸车,新老国标钢厂不加价可直发，因陕钢多次出现磅差，项目拒绝使用</v>
      </c>
      <c r="M1532" s="78">
        <v>45787</v>
      </c>
      <c r="O1532" s="49">
        <f ca="1" t="shared" si="78"/>
        <v>0</v>
      </c>
      <c r="P1532" s="49">
        <f ca="1" t="shared" si="77"/>
        <v>66</v>
      </c>
      <c r="Q1532" s="18" t="str">
        <f>VLOOKUP(B1532,辅助信息!E:M,9,FALSE)</f>
        <v>ZTWM-CDGS-XS-2024-0030-华西集采-简州大道</v>
      </c>
      <c r="R1532" s="18" t="str">
        <f>_xlfn._xlws.FILTER(辅助信息!D:D,辅助信息!E:E=B1532)</f>
        <v>华西简阳西城嘉苑</v>
      </c>
    </row>
    <row r="1533" hidden="1" spans="2:18">
      <c r="B1533" s="29" t="s">
        <v>81</v>
      </c>
      <c r="C1533" s="57">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6" t="str">
        <f>VLOOKUP(B1533,辅助信息!E:J,6,FALSE)</f>
        <v>现场禁止使用氢能源挂车！优先威钢发货,我方卸车,新老国标钢厂不加价可直发，因陕钢多次出现磅差，项目拒绝使用</v>
      </c>
      <c r="M1533" s="78">
        <v>45788</v>
      </c>
      <c r="O1533" s="49">
        <f ca="1" t="shared" si="78"/>
        <v>0</v>
      </c>
      <c r="P1533" s="49">
        <f ca="1" t="shared" si="77"/>
        <v>65</v>
      </c>
      <c r="Q1533" s="18" t="str">
        <f>VLOOKUP(B1533,辅助信息!E:M,9,FALSE)</f>
        <v>ZTWM-CDGS-XS-2024-0030-华西集采-简州大道</v>
      </c>
      <c r="R1533" s="18" t="str">
        <f>_xlfn._xlws.FILTER(辅助信息!D:D,辅助信息!E:E=B1533)</f>
        <v>华西简阳西城嘉苑</v>
      </c>
    </row>
    <row r="1534" hidden="1" spans="2:18">
      <c r="B1534" s="29" t="s">
        <v>81</v>
      </c>
      <c r="C1534" s="57">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6" t="str">
        <f>VLOOKUP(B1534,辅助信息!E:J,6,FALSE)</f>
        <v>现场禁止使用氢能源挂车！优先威钢发货,我方卸车,新老国标钢厂不加价可直发，因陕钢多次出现磅差，项目拒绝使用</v>
      </c>
      <c r="M1534" s="78">
        <v>45788</v>
      </c>
      <c r="O1534" s="49">
        <f ca="1" t="shared" si="78"/>
        <v>0</v>
      </c>
      <c r="P1534" s="49">
        <f ca="1" t="shared" si="77"/>
        <v>65</v>
      </c>
      <c r="Q1534" s="18" t="str">
        <f>VLOOKUP(B1534,辅助信息!E:M,9,FALSE)</f>
        <v>ZTWM-CDGS-XS-2024-0030-华西集采-简州大道</v>
      </c>
      <c r="R1534" s="18" t="str">
        <f>_xlfn._xlws.FILTER(辅助信息!D:D,辅助信息!E:E=B1534)</f>
        <v>华西简阳西城嘉苑</v>
      </c>
    </row>
    <row r="1535" hidden="1" spans="2:18">
      <c r="B1535" s="29" t="s">
        <v>81</v>
      </c>
      <c r="C1535" s="57">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6" t="str">
        <f>VLOOKUP(B1535,辅助信息!E:J,6,FALSE)</f>
        <v>现场禁止使用氢能源挂车！优先威钢发货,我方卸车,新老国标钢厂不加价可直发，因陕钢多次出现磅差，项目拒绝使用</v>
      </c>
      <c r="M1535" s="78">
        <v>45787</v>
      </c>
      <c r="O1535" s="49">
        <f ca="1" t="shared" si="78"/>
        <v>0</v>
      </c>
      <c r="P1535" s="49">
        <f ca="1" t="shared" si="77"/>
        <v>66</v>
      </c>
      <c r="Q1535" s="18" t="str">
        <f>VLOOKUP(B1535,辅助信息!E:M,9,FALSE)</f>
        <v>ZTWM-CDGS-XS-2024-0030-华西集采-简州大道</v>
      </c>
      <c r="R1535" s="18" t="str">
        <f>_xlfn._xlws.FILTER(辅助信息!D:D,辅助信息!E:E=B1535)</f>
        <v>华西简阳西城嘉苑</v>
      </c>
    </row>
    <row r="1536" hidden="1" spans="2:18">
      <c r="B1536" s="29" t="s">
        <v>81</v>
      </c>
      <c r="C1536" s="57">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6" t="str">
        <f>VLOOKUP(B1536,辅助信息!E:J,6,FALSE)</f>
        <v>现场禁止使用氢能源挂车！优先威钢发货,我方卸车,新老国标钢厂不加价可直发，因陕钢多次出现磅差，项目拒绝使用</v>
      </c>
      <c r="M1536" s="78">
        <v>45787</v>
      </c>
      <c r="O1536" s="49">
        <f ca="1" t="shared" si="78"/>
        <v>0</v>
      </c>
      <c r="P1536" s="49">
        <f ca="1" t="shared" si="77"/>
        <v>66</v>
      </c>
      <c r="Q1536" s="18" t="str">
        <f>VLOOKUP(B1536,辅助信息!E:M,9,FALSE)</f>
        <v>ZTWM-CDGS-XS-2024-0030-华西集采-简州大道</v>
      </c>
      <c r="R1536" s="18" t="str">
        <f>_xlfn._xlws.FILTER(辅助信息!D:D,辅助信息!E:E=B1536)</f>
        <v>华西简阳西城嘉苑</v>
      </c>
    </row>
    <row r="1537" hidden="1" spans="2:18">
      <c r="B1537" s="29" t="s">
        <v>81</v>
      </c>
      <c r="C1537" s="57">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6" t="str">
        <f>VLOOKUP(B1537,辅助信息!E:J,6,FALSE)</f>
        <v>现场禁止使用氢能源挂车！优先威钢发货,我方卸车,新老国标钢厂不加价可直发，因陕钢多次出现磅差，项目拒绝使用</v>
      </c>
      <c r="M1537" s="78">
        <v>45787</v>
      </c>
      <c r="O1537" s="49">
        <f ca="1" t="shared" si="78"/>
        <v>0</v>
      </c>
      <c r="P1537" s="49">
        <f ca="1" t="shared" si="77"/>
        <v>66</v>
      </c>
      <c r="Q1537" s="18" t="str">
        <f>VLOOKUP(B1537,辅助信息!E:M,9,FALSE)</f>
        <v>ZTWM-CDGS-XS-2024-0030-华西集采-简州大道</v>
      </c>
      <c r="R1537" s="18" t="str">
        <f>_xlfn._xlws.FILTER(辅助信息!D:D,辅助信息!E:E=B1537)</f>
        <v>华西简阳西城嘉苑</v>
      </c>
    </row>
    <row r="1538" hidden="1" spans="2:18">
      <c r="B1538" s="29" t="s">
        <v>81</v>
      </c>
      <c r="C1538" s="57">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6" t="str">
        <f>VLOOKUP(B1538,辅助信息!E:J,6,FALSE)</f>
        <v>现场禁止使用氢能源挂车！优先威钢发货,我方卸车,新老国标钢厂不加价可直发，因陕钢多次出现磅差，项目拒绝使用</v>
      </c>
      <c r="M1538" s="78">
        <v>45787</v>
      </c>
      <c r="O1538" s="49">
        <f ca="1" t="shared" si="78"/>
        <v>0</v>
      </c>
      <c r="P1538" s="49">
        <f ca="1" t="shared" si="77"/>
        <v>66</v>
      </c>
      <c r="Q1538" s="18" t="str">
        <f>VLOOKUP(B1538,辅助信息!E:M,9,FALSE)</f>
        <v>ZTWM-CDGS-XS-2024-0030-华西集采-简州大道</v>
      </c>
      <c r="R1538" s="18" t="str">
        <f>_xlfn._xlws.FILTER(辅助信息!D:D,辅助信息!E:E=B1538)</f>
        <v>华西简阳西城嘉苑</v>
      </c>
    </row>
    <row r="1539" hidden="1" spans="2:18">
      <c r="B1539" s="29" t="s">
        <v>81</v>
      </c>
      <c r="C1539" s="57">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6" t="str">
        <f>VLOOKUP(B1539,辅助信息!E:J,6,FALSE)</f>
        <v>现场禁止使用氢能源挂车！优先威钢发货,我方卸车,新老国标钢厂不加价可直发，因陕钢多次出现磅差，项目拒绝使用</v>
      </c>
      <c r="M1539" s="78">
        <v>45787</v>
      </c>
      <c r="O1539" s="49">
        <f ca="1" t="shared" si="78"/>
        <v>0</v>
      </c>
      <c r="P1539" s="49">
        <f ca="1" t="shared" si="77"/>
        <v>66</v>
      </c>
      <c r="Q1539" s="18" t="str">
        <f>VLOOKUP(B1539,辅助信息!E:M,9,FALSE)</f>
        <v>ZTWM-CDGS-XS-2024-0030-华西集采-简州大道</v>
      </c>
      <c r="R1539" s="18" t="str">
        <f>_xlfn._xlws.FILTER(辅助信息!D:D,辅助信息!E:E=B1539)</f>
        <v>华西简阳西城嘉苑</v>
      </c>
    </row>
    <row r="1540" hidden="1" spans="2:18">
      <c r="B1540" s="29" t="s">
        <v>81</v>
      </c>
      <c r="C1540" s="57">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6" t="str">
        <f>VLOOKUP(B1540,辅助信息!E:J,6,FALSE)</f>
        <v>现场禁止使用氢能源挂车！优先威钢发货,我方卸车,新老国标钢厂不加价可直发，因陕钢多次出现磅差，项目拒绝使用</v>
      </c>
      <c r="M1540" s="78">
        <v>45788</v>
      </c>
      <c r="O1540" s="49">
        <f ca="1" t="shared" si="78"/>
        <v>0</v>
      </c>
      <c r="P1540" s="49">
        <f ca="1" t="shared" si="77"/>
        <v>65</v>
      </c>
      <c r="Q1540" s="18" t="str">
        <f>VLOOKUP(B1540,辅助信息!E:M,9,FALSE)</f>
        <v>ZTWM-CDGS-XS-2024-0030-华西集采-简州大道</v>
      </c>
      <c r="R1540" s="18" t="str">
        <f>_xlfn._xlws.FILTER(辅助信息!D:D,辅助信息!E:E=B1540)</f>
        <v>华西简阳西城嘉苑</v>
      </c>
    </row>
    <row r="1541" hidden="1" spans="2:18">
      <c r="B1541" s="29" t="s">
        <v>81</v>
      </c>
      <c r="C1541" s="57">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6" t="str">
        <f>VLOOKUP(B1541,辅助信息!E:J,6,FALSE)</f>
        <v>现场禁止使用氢能源挂车！优先威钢发货,我方卸车,新老国标钢厂不加价可直发，因陕钢多次出现磅差，项目拒绝使用</v>
      </c>
      <c r="M1541" s="78">
        <v>45788</v>
      </c>
      <c r="O1541" s="49">
        <f ca="1" t="shared" si="78"/>
        <v>0</v>
      </c>
      <c r="P1541" s="49">
        <f ca="1" t="shared" si="77"/>
        <v>65</v>
      </c>
      <c r="Q1541" s="18" t="str">
        <f>VLOOKUP(B1541,辅助信息!E:M,9,FALSE)</f>
        <v>ZTWM-CDGS-XS-2024-0030-华西集采-简州大道</v>
      </c>
      <c r="R1541" s="18" t="str">
        <f>_xlfn._xlws.FILTER(辅助信息!D:D,辅助信息!E:E=B1541)</f>
        <v>华西简阳西城嘉苑</v>
      </c>
    </row>
    <row r="1542" hidden="1" spans="1:18">
      <c r="A1542" s="45" t="s">
        <v>100</v>
      </c>
      <c r="B1542" s="29" t="s">
        <v>31</v>
      </c>
      <c r="C1542" s="57">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6" t="str">
        <f>VLOOKUP(B1542,辅助信息!E:J,6,FALSE)</f>
        <v>提前联系到场规格及数量</v>
      </c>
      <c r="M1542" s="78">
        <v>45788</v>
      </c>
      <c r="O1542" s="49">
        <f ca="1" t="shared" si="78"/>
        <v>0</v>
      </c>
      <c r="P1542" s="49">
        <f ca="1" t="shared" si="77"/>
        <v>65</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7">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6" t="str">
        <f>VLOOKUP(B1543,辅助信息!E:J,6,FALSE)</f>
        <v>装货前联系收货人核实到场规格，货物最下面用方木垫下方便卸货</v>
      </c>
      <c r="M1543" s="78">
        <v>45792</v>
      </c>
      <c r="O1543" s="49">
        <f ca="1" t="shared" si="78"/>
        <v>0</v>
      </c>
      <c r="P1543" s="49">
        <f ca="1" t="shared" si="77"/>
        <v>61</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7">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6" t="str">
        <f>VLOOKUP(B1544,辅助信息!E:J,6,FALSE)</f>
        <v>装货前联系收货人核实到场规格，货物最下面用方木垫下方便卸货</v>
      </c>
      <c r="M1544" s="78">
        <v>45792</v>
      </c>
      <c r="O1544" s="49">
        <f ca="1" t="shared" si="78"/>
        <v>0</v>
      </c>
      <c r="P1544" s="49">
        <f ca="1" t="shared" si="77"/>
        <v>61</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7">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6" t="str">
        <f>VLOOKUP(B1545,辅助信息!E:J,6,FALSE)</f>
        <v>装货前联系收货人核实到场规格，货物最下面用方木垫下方便卸货</v>
      </c>
      <c r="M1545" s="78">
        <v>45792</v>
      </c>
      <c r="O1545" s="49">
        <f ca="1" t="shared" si="78"/>
        <v>0</v>
      </c>
      <c r="P1545" s="49">
        <f ca="1" t="shared" si="77"/>
        <v>61</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7">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6" t="str">
        <f>VLOOKUP(B1546,辅助信息!E:J,6,FALSE)</f>
        <v>控制炉批号！多了现场不收！,优先安排达钢,提前联系到场规格及数量</v>
      </c>
      <c r="M1546" s="78">
        <v>45784</v>
      </c>
      <c r="O1546" s="49">
        <f ca="1" t="shared" si="78"/>
        <v>0</v>
      </c>
      <c r="P1546" s="49">
        <f ca="1" t="shared" si="77"/>
        <v>69</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7">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6" t="str">
        <f>VLOOKUP(B1547,辅助信息!E:J,6,FALSE)</f>
        <v>控制炉批号！多了现场不收！,优先安排达钢,提前联系到场规格及数量</v>
      </c>
      <c r="M1547" s="78">
        <v>45784</v>
      </c>
      <c r="O1547" s="49">
        <f ca="1" t="shared" si="78"/>
        <v>0</v>
      </c>
      <c r="P1547" s="49">
        <f ca="1" t="shared" si="77"/>
        <v>69</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69" t="s">
        <v>100</v>
      </c>
      <c r="B1548" s="29" t="s">
        <v>106</v>
      </c>
      <c r="C1548" s="57">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6" t="str">
        <f>VLOOKUP(B1548,辅助信息!E:J,6,FALSE)</f>
        <v>提前联系到场规格</v>
      </c>
      <c r="M1548" s="78">
        <v>45785</v>
      </c>
      <c r="O1548" s="49">
        <f ca="1" t="shared" si="78"/>
        <v>0</v>
      </c>
      <c r="P1548" s="49">
        <f ca="1" t="shared" si="77"/>
        <v>68</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69"/>
      <c r="B1549" s="29" t="s">
        <v>106</v>
      </c>
      <c r="C1549" s="57">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6" t="str">
        <f>VLOOKUP(B1549,辅助信息!E:J,6,FALSE)</f>
        <v>提前联系到场规格</v>
      </c>
      <c r="M1549" s="78">
        <v>45785</v>
      </c>
      <c r="O1549" s="49">
        <f ca="1" t="shared" si="78"/>
        <v>0</v>
      </c>
      <c r="P1549" s="49">
        <f ca="1" t="shared" si="77"/>
        <v>68</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69"/>
      <c r="B1550" s="29" t="s">
        <v>106</v>
      </c>
      <c r="C1550" s="57">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6" t="str">
        <f>VLOOKUP(B1550,辅助信息!E:J,6,FALSE)</f>
        <v>提前联系到场规格</v>
      </c>
      <c r="M1550" s="78">
        <v>45785</v>
      </c>
      <c r="O1550" s="49">
        <f ca="1" t="shared" si="78"/>
        <v>0</v>
      </c>
      <c r="P1550" s="49">
        <f ca="1" t="shared" si="77"/>
        <v>68</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69" t="s">
        <v>100</v>
      </c>
      <c r="B1551" s="29" t="s">
        <v>81</v>
      </c>
      <c r="C1551" s="57">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6" t="str">
        <f>VLOOKUP(B1551,辅助信息!E:J,6,FALSE)</f>
        <v>现场禁止使用氢能源挂车！优先威钢发货,我方卸车,新老国标钢厂不加价可直发，因陕钢多次出现磅差，项目拒绝使用</v>
      </c>
      <c r="M1551" s="78">
        <v>45787</v>
      </c>
      <c r="O1551" s="49">
        <f ca="1" t="shared" si="78"/>
        <v>0</v>
      </c>
      <c r="P1551" s="49">
        <f ca="1" t="shared" si="77"/>
        <v>66</v>
      </c>
      <c r="Q1551" s="18" t="str">
        <f>VLOOKUP(B1551,辅助信息!E:M,9,FALSE)</f>
        <v>ZTWM-CDGS-XS-2024-0030-华西集采-简州大道</v>
      </c>
      <c r="R1551" s="18" t="str">
        <f>_xlfn._xlws.FILTER(辅助信息!D:D,辅助信息!E:E=B1551)</f>
        <v>华西简阳西城嘉苑</v>
      </c>
    </row>
    <row r="1552" hidden="1" spans="1:18">
      <c r="A1552" s="69"/>
      <c r="B1552" s="29" t="s">
        <v>81</v>
      </c>
      <c r="C1552" s="57">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6" t="str">
        <f>VLOOKUP(B1552,辅助信息!E:J,6,FALSE)</f>
        <v>现场禁止使用氢能源挂车！优先威钢发货,我方卸车,新老国标钢厂不加价可直发，因陕钢多次出现磅差，项目拒绝使用</v>
      </c>
      <c r="M1552" s="78">
        <v>45788</v>
      </c>
      <c r="O1552" s="49">
        <f ca="1" t="shared" si="78"/>
        <v>0</v>
      </c>
      <c r="P1552" s="49">
        <f ca="1" t="shared" si="77"/>
        <v>65</v>
      </c>
      <c r="Q1552" s="18" t="str">
        <f>VLOOKUP(B1552,辅助信息!E:M,9,FALSE)</f>
        <v>ZTWM-CDGS-XS-2024-0030-华西集采-简州大道</v>
      </c>
      <c r="R1552" s="18" t="str">
        <f>_xlfn._xlws.FILTER(辅助信息!D:D,辅助信息!E:E=B1552)</f>
        <v>华西简阳西城嘉苑</v>
      </c>
    </row>
    <row r="1553" hidden="1" spans="1:18">
      <c r="A1553" s="69"/>
      <c r="B1553" s="29" t="s">
        <v>81</v>
      </c>
      <c r="C1553" s="57">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6" t="str">
        <f>VLOOKUP(B1553,辅助信息!E:J,6,FALSE)</f>
        <v>现场禁止使用氢能源挂车！优先威钢发货,我方卸车,新老国标钢厂不加价可直发，因陕钢多次出现磅差，项目拒绝使用</v>
      </c>
      <c r="M1553" s="78">
        <v>45788</v>
      </c>
      <c r="O1553" s="49">
        <f ca="1" t="shared" si="78"/>
        <v>0</v>
      </c>
      <c r="P1553" s="49">
        <f ca="1" t="shared" si="77"/>
        <v>65</v>
      </c>
      <c r="Q1553" s="18" t="str">
        <f>VLOOKUP(B1553,辅助信息!E:M,9,FALSE)</f>
        <v>ZTWM-CDGS-XS-2024-0030-华西集采-简州大道</v>
      </c>
      <c r="R1553" s="18" t="str">
        <f>_xlfn._xlws.FILTER(辅助信息!D:D,辅助信息!E:E=B1553)</f>
        <v>华西简阳西城嘉苑</v>
      </c>
    </row>
    <row r="1554" hidden="1" spans="1:18">
      <c r="A1554" s="69"/>
      <c r="B1554" s="29" t="s">
        <v>81</v>
      </c>
      <c r="C1554" s="57">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6" t="str">
        <f>VLOOKUP(B1554,辅助信息!E:J,6,FALSE)</f>
        <v>现场禁止使用氢能源挂车！优先威钢发货,我方卸车,新老国标钢厂不加价可直发，因陕钢多次出现磅差，项目拒绝使用</v>
      </c>
      <c r="M1554" s="78">
        <v>45787</v>
      </c>
      <c r="O1554" s="49">
        <f ca="1" t="shared" si="78"/>
        <v>0</v>
      </c>
      <c r="P1554" s="49">
        <f ca="1" t="shared" si="77"/>
        <v>66</v>
      </c>
      <c r="Q1554" s="18" t="str">
        <f>VLOOKUP(B1554,辅助信息!E:M,9,FALSE)</f>
        <v>ZTWM-CDGS-XS-2024-0030-华西集采-简州大道</v>
      </c>
      <c r="R1554" s="18" t="str">
        <f>_xlfn._xlws.FILTER(辅助信息!D:D,辅助信息!E:E=B1554)</f>
        <v>华西简阳西城嘉苑</v>
      </c>
    </row>
    <row r="1555" hidden="1" spans="1:18">
      <c r="A1555" s="69"/>
      <c r="B1555" s="29" t="s">
        <v>81</v>
      </c>
      <c r="C1555" s="57">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6" t="str">
        <f>VLOOKUP(B1555,辅助信息!E:J,6,FALSE)</f>
        <v>现场禁止使用氢能源挂车！优先威钢发货,我方卸车,新老国标钢厂不加价可直发，因陕钢多次出现磅差，项目拒绝使用</v>
      </c>
      <c r="M1555" s="78">
        <v>45787</v>
      </c>
      <c r="O1555" s="49">
        <f ca="1" t="shared" si="78"/>
        <v>0</v>
      </c>
      <c r="P1555" s="49">
        <f ca="1" t="shared" si="77"/>
        <v>66</v>
      </c>
      <c r="Q1555" s="18" t="str">
        <f>VLOOKUP(B1555,辅助信息!E:M,9,FALSE)</f>
        <v>ZTWM-CDGS-XS-2024-0030-华西集采-简州大道</v>
      </c>
      <c r="R1555" s="18" t="str">
        <f>_xlfn._xlws.FILTER(辅助信息!D:D,辅助信息!E:E=B1555)</f>
        <v>华西简阳西城嘉苑</v>
      </c>
    </row>
    <row r="1556" hidden="1" spans="1:18">
      <c r="A1556" s="69"/>
      <c r="B1556" s="29" t="s">
        <v>81</v>
      </c>
      <c r="C1556" s="57">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6" t="str">
        <f>VLOOKUP(B1556,辅助信息!E:J,6,FALSE)</f>
        <v>现场禁止使用氢能源挂车！优先威钢发货,我方卸车,新老国标钢厂不加价可直发，因陕钢多次出现磅差，项目拒绝使用</v>
      </c>
      <c r="M1556" s="78">
        <v>45787</v>
      </c>
      <c r="O1556" s="49">
        <f ca="1" t="shared" si="78"/>
        <v>0</v>
      </c>
      <c r="P1556" s="49">
        <f ca="1" t="shared" si="77"/>
        <v>66</v>
      </c>
      <c r="Q1556" s="18" t="str">
        <f>VLOOKUP(B1556,辅助信息!E:M,9,FALSE)</f>
        <v>ZTWM-CDGS-XS-2024-0030-华西集采-简州大道</v>
      </c>
      <c r="R1556" s="18" t="str">
        <f>_xlfn._xlws.FILTER(辅助信息!D:D,辅助信息!E:E=B1556)</f>
        <v>华西简阳西城嘉苑</v>
      </c>
    </row>
    <row r="1557" hidden="1" spans="1:18">
      <c r="A1557" s="69"/>
      <c r="B1557" s="29" t="s">
        <v>81</v>
      </c>
      <c r="C1557" s="57">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6" t="str">
        <f>VLOOKUP(B1557,辅助信息!E:J,6,FALSE)</f>
        <v>现场禁止使用氢能源挂车！优先威钢发货,我方卸车,新老国标钢厂不加价可直发，因陕钢多次出现磅差，项目拒绝使用</v>
      </c>
      <c r="M1557" s="78">
        <v>45787</v>
      </c>
      <c r="O1557" s="49">
        <f ca="1" t="shared" si="78"/>
        <v>0</v>
      </c>
      <c r="P1557" s="49">
        <f ca="1" t="shared" si="77"/>
        <v>66</v>
      </c>
      <c r="Q1557" s="18" t="str">
        <f>VLOOKUP(B1557,辅助信息!E:M,9,FALSE)</f>
        <v>ZTWM-CDGS-XS-2024-0030-华西集采-简州大道</v>
      </c>
      <c r="R1557" s="18" t="str">
        <f>_xlfn._xlws.FILTER(辅助信息!D:D,辅助信息!E:E=B1557)</f>
        <v>华西简阳西城嘉苑</v>
      </c>
    </row>
    <row r="1558" hidden="1" spans="1:18">
      <c r="A1558" s="69"/>
      <c r="B1558" s="29" t="s">
        <v>81</v>
      </c>
      <c r="C1558" s="57">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6" t="str">
        <f>VLOOKUP(B1558,辅助信息!E:J,6,FALSE)</f>
        <v>现场禁止使用氢能源挂车！优先威钢发货,我方卸车,新老国标钢厂不加价可直发，因陕钢多次出现磅差，项目拒绝使用</v>
      </c>
      <c r="M1558" s="78">
        <v>45787</v>
      </c>
      <c r="O1558" s="49">
        <f ca="1" t="shared" si="78"/>
        <v>0</v>
      </c>
      <c r="P1558" s="49">
        <f ca="1" t="shared" si="77"/>
        <v>66</v>
      </c>
      <c r="Q1558" s="18" t="str">
        <f>VLOOKUP(B1558,辅助信息!E:M,9,FALSE)</f>
        <v>ZTWM-CDGS-XS-2024-0030-华西集采-简州大道</v>
      </c>
      <c r="R1558" s="18" t="str">
        <f>_xlfn._xlws.FILTER(辅助信息!D:D,辅助信息!E:E=B1558)</f>
        <v>华西简阳西城嘉苑</v>
      </c>
    </row>
    <row r="1559" hidden="1" spans="1:18">
      <c r="A1559" s="69"/>
      <c r="B1559" s="29" t="s">
        <v>81</v>
      </c>
      <c r="C1559" s="57">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6" t="str">
        <f>VLOOKUP(B1559,辅助信息!E:J,6,FALSE)</f>
        <v>现场禁止使用氢能源挂车！优先威钢发货,我方卸车,新老国标钢厂不加价可直发，因陕钢多次出现磅差，项目拒绝使用</v>
      </c>
      <c r="M1559" s="78">
        <v>45788</v>
      </c>
      <c r="O1559" s="49">
        <f ca="1" t="shared" si="78"/>
        <v>0</v>
      </c>
      <c r="P1559" s="49">
        <f ca="1" t="shared" si="77"/>
        <v>65</v>
      </c>
      <c r="Q1559" s="18" t="str">
        <f>VLOOKUP(B1559,辅助信息!E:M,9,FALSE)</f>
        <v>ZTWM-CDGS-XS-2024-0030-华西集采-简州大道</v>
      </c>
      <c r="R1559" s="18" t="str">
        <f>_xlfn._xlws.FILTER(辅助信息!D:D,辅助信息!E:E=B1559)</f>
        <v>华西简阳西城嘉苑</v>
      </c>
    </row>
    <row r="1560" hidden="1" spans="1:18">
      <c r="A1560" s="69"/>
      <c r="B1560" s="29" t="s">
        <v>81</v>
      </c>
      <c r="C1560" s="57">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6" t="str">
        <f>VLOOKUP(B1560,辅助信息!E:J,6,FALSE)</f>
        <v>现场禁止使用氢能源挂车！优先威钢发货,我方卸车,新老国标钢厂不加价可直发，因陕钢多次出现磅差，项目拒绝使用</v>
      </c>
      <c r="M1560" s="78">
        <v>45788</v>
      </c>
      <c r="O1560" s="49">
        <f ca="1" t="shared" si="78"/>
        <v>0</v>
      </c>
      <c r="P1560" s="49">
        <f ca="1" t="shared" si="77"/>
        <v>65</v>
      </c>
      <c r="Q1560" s="18" t="str">
        <f>VLOOKUP(B1560,辅助信息!E:M,9,FALSE)</f>
        <v>ZTWM-CDGS-XS-2024-0030-华西集采-简州大道</v>
      </c>
      <c r="R1560" s="18" t="str">
        <f>_xlfn._xlws.FILTER(辅助信息!D:D,辅助信息!E:E=B1560)</f>
        <v>华西简阳西城嘉苑</v>
      </c>
    </row>
    <row r="1561" hidden="1" spans="2:18">
      <c r="B1561" s="29" t="s">
        <v>150</v>
      </c>
      <c r="C1561" s="57">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6" t="str">
        <f>VLOOKUP(B1561,辅助信息!E:J,6,FALSE)</f>
        <v>装货前联系收货人核实到场规格，货物最下面用方木垫下方便卸货</v>
      </c>
      <c r="M1561" s="78">
        <v>45792</v>
      </c>
      <c r="O1561" s="49">
        <f ca="1" t="shared" si="78"/>
        <v>0</v>
      </c>
      <c r="P1561" s="49">
        <f ca="1" t="shared" si="77"/>
        <v>61</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7">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6" t="str">
        <f>VLOOKUP(B1562,辅助信息!E:J,6,FALSE)</f>
        <v>装货前联系收货人核实到场规格，货物最下面用方木垫下方便卸货</v>
      </c>
      <c r="M1562" s="78">
        <v>45792</v>
      </c>
      <c r="O1562" s="49">
        <f ca="1" t="shared" si="78"/>
        <v>0</v>
      </c>
      <c r="P1562" s="49">
        <f ca="1" t="shared" si="77"/>
        <v>61</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7">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6" t="str">
        <f>VLOOKUP(B1563,辅助信息!E:J,6,FALSE)</f>
        <v>装货前联系收货人核实到场规格，货物最下面用方木垫下方便卸货</v>
      </c>
      <c r="M1563" s="78">
        <v>45792</v>
      </c>
      <c r="O1563" s="49">
        <f ca="1" t="shared" si="78"/>
        <v>0</v>
      </c>
      <c r="P1563" s="49">
        <f ca="1" t="shared" si="77"/>
        <v>61</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7">
        <v>45793</v>
      </c>
      <c r="D1564" s="107" t="str">
        <f>VLOOKUP(B1564,辅助信息!E:K,7,FALSE)</f>
        <v>JWDDCD2025051800046</v>
      </c>
      <c r="E1564" s="107" t="str">
        <f>VLOOKUP(F1564,辅助信息!A:B,2,FALSE)</f>
        <v>盘螺</v>
      </c>
      <c r="F1564" s="29" t="s">
        <v>40</v>
      </c>
      <c r="G1564" s="25">
        <v>25</v>
      </c>
      <c r="H1564" s="108">
        <f>_xlfn.XLOOKUP(C1564&amp;F1564&amp;I1564&amp;J1564,'[1]2025年已发货'!$F:$F&amp;'[1]2025年已发货'!$C:$C&amp;'[1]2025年已发货'!$G:$G&amp;'[1]2025年已发货'!$H:$H,'[1]2025年已发货'!$E:$E,"未发货")</f>
        <v>25</v>
      </c>
      <c r="I1564" s="107" t="str">
        <f>VLOOKUP(B1564,辅助信息!E:I,3,FALSE)</f>
        <v>（华西萌海科创农业生态谷）成都市简阳市白金山水库</v>
      </c>
      <c r="J1564" s="107" t="str">
        <f>VLOOKUP(B1564,辅助信息!E:I,4,FALSE)</f>
        <v>石清国</v>
      </c>
      <c r="K1564" s="107">
        <f>VLOOKUP(J1564,辅助信息!H:I,2,FALSE)</f>
        <v>13458642015</v>
      </c>
      <c r="L1564" s="109" t="str">
        <f>VLOOKUP(B1564,辅助信息!E:J,6,FALSE)</f>
        <v>优先威钢,我方卸车,新老国标钢厂不加价可直发</v>
      </c>
      <c r="M1564" s="78">
        <v>45794</v>
      </c>
      <c r="O1564" s="49">
        <f ca="1" t="shared" si="78"/>
        <v>0</v>
      </c>
      <c r="P1564" s="49">
        <f ca="1" t="shared" si="77"/>
        <v>59</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7">
        <v>45793</v>
      </c>
      <c r="D1565" s="107" t="str">
        <f>VLOOKUP(B1565,辅助信息!E:K,7,FALSE)</f>
        <v>JWDDCD2025051800046</v>
      </c>
      <c r="E1565" s="107" t="str">
        <f>VLOOKUP(F1565,辅助信息!A:B,2,FALSE)</f>
        <v>盘螺</v>
      </c>
      <c r="F1565" s="29" t="s">
        <v>41</v>
      </c>
      <c r="G1565" s="25">
        <v>10</v>
      </c>
      <c r="H1565" s="108">
        <f>_xlfn.XLOOKUP(C1565&amp;F1565&amp;I1565&amp;J1565,'[1]2025年已发货'!$F:$F&amp;'[1]2025年已发货'!$C:$C&amp;'[1]2025年已发货'!$G:$G&amp;'[1]2025年已发货'!$H:$H,'[1]2025年已发货'!$E:$E,"未发货")</f>
        <v>10</v>
      </c>
      <c r="I1565" s="107" t="str">
        <f>VLOOKUP(B1565,辅助信息!E:I,3,FALSE)</f>
        <v>（华西萌海科创农业生态谷）成都市简阳市白金山水库</v>
      </c>
      <c r="J1565" s="107" t="str">
        <f>VLOOKUP(B1565,辅助信息!E:I,4,FALSE)</f>
        <v>石清国</v>
      </c>
      <c r="K1565" s="107">
        <f>VLOOKUP(J1565,辅助信息!H:I,2,FALSE)</f>
        <v>13458642015</v>
      </c>
      <c r="L1565" s="109" t="str">
        <f>VLOOKUP(B1565,辅助信息!E:J,6,FALSE)</f>
        <v>优先威钢,我方卸车,新老国标钢厂不加价可直发</v>
      </c>
      <c r="M1565" s="78">
        <v>45794</v>
      </c>
      <c r="O1565" s="49">
        <f ca="1" t="shared" si="78"/>
        <v>0</v>
      </c>
      <c r="P1565" s="49">
        <f ca="1" t="shared" si="77"/>
        <v>59</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7">
        <v>45793</v>
      </c>
      <c r="D1566" s="107" t="str">
        <f>VLOOKUP(B1566,辅助信息!E:K,7,FALSE)</f>
        <v>JWDDCD2024101600090</v>
      </c>
      <c r="E1566" s="107" t="str">
        <f>VLOOKUP(F1566,辅助信息!A:B,2,FALSE)</f>
        <v>盘螺</v>
      </c>
      <c r="F1566" s="29" t="s">
        <v>49</v>
      </c>
      <c r="G1566" s="25">
        <v>14</v>
      </c>
      <c r="H1566" s="108">
        <f>_xlfn.XLOOKUP(C1566&amp;F1566&amp;I1566&amp;J1566,'[1]2025年已发货'!$F:$F&amp;'[1]2025年已发货'!$C:$C&amp;'[1]2025年已发货'!$G:$G&amp;'[1]2025年已发货'!$H:$H,'[1]2025年已发货'!$E:$E,"未发货")</f>
        <v>14</v>
      </c>
      <c r="I1566" s="107" t="str">
        <f>VLOOKUP(B1566,辅助信息!E:I,3,FALSE)</f>
        <v>（达州市公共卫生临床医疗中心项目-一标-1号制作房）达州市通川区西外复兴镇公共卫生临床医疗中心项目</v>
      </c>
      <c r="J1566" s="107" t="str">
        <f>VLOOKUP(B1566,辅助信息!E:I,4,FALSE)</f>
        <v>潘建发</v>
      </c>
      <c r="K1566" s="107">
        <f>VLOOKUP(J1566,辅助信息!H:I,2,FALSE)</f>
        <v>13658059919</v>
      </c>
      <c r="L1566" s="109" t="str">
        <f>VLOOKUP(B1566,辅助信息!E:J,6,FALSE)</f>
        <v>提前联系到场规格,一天到场车辆不低于2车</v>
      </c>
      <c r="M1566" s="78">
        <v>45793</v>
      </c>
      <c r="O1566" s="49">
        <f ca="1" t="shared" si="78"/>
        <v>0</v>
      </c>
      <c r="P1566" s="49">
        <f ca="1" t="shared" si="77"/>
        <v>60</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7">
        <v>45793</v>
      </c>
      <c r="D1567" s="107" t="str">
        <f>VLOOKUP(B1567,辅助信息!E:K,7,FALSE)</f>
        <v>JWDDCD2024101600090</v>
      </c>
      <c r="E1567" s="107" t="str">
        <f>VLOOKUP(F1567,辅助信息!A:B,2,FALSE)</f>
        <v>盘螺</v>
      </c>
      <c r="F1567" s="29" t="s">
        <v>41</v>
      </c>
      <c r="G1567" s="25">
        <v>7</v>
      </c>
      <c r="H1567" s="108">
        <f>_xlfn.XLOOKUP(C1567&amp;F1567&amp;I1567&amp;J1567,'[1]2025年已发货'!$F:$F&amp;'[1]2025年已发货'!$C:$C&amp;'[1]2025年已发货'!$G:$G&amp;'[1]2025年已发货'!$H:$H,'[1]2025年已发货'!$E:$E,"未发货")</f>
        <v>7</v>
      </c>
      <c r="I1567" s="107" t="str">
        <f>VLOOKUP(B1567,辅助信息!E:I,3,FALSE)</f>
        <v>（达州市公共卫生临床医疗中心项目-一标-1号制作房）达州市通川区西外复兴镇公共卫生临床医疗中心项目</v>
      </c>
      <c r="J1567" s="107" t="str">
        <f>VLOOKUP(B1567,辅助信息!E:I,4,FALSE)</f>
        <v>潘建发</v>
      </c>
      <c r="K1567" s="107">
        <f>VLOOKUP(J1567,辅助信息!H:I,2,FALSE)</f>
        <v>13658059919</v>
      </c>
      <c r="L1567" s="109" t="str">
        <f>VLOOKUP(B1567,辅助信息!E:J,6,FALSE)</f>
        <v>提前联系到场规格,一天到场车辆不低于2车</v>
      </c>
      <c r="M1567" s="78">
        <v>45793</v>
      </c>
      <c r="O1567" s="49">
        <f ca="1" t="shared" si="78"/>
        <v>0</v>
      </c>
      <c r="P1567" s="49">
        <f ca="1" t="shared" si="77"/>
        <v>60</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7">
        <v>45793</v>
      </c>
      <c r="D1568" s="107" t="str">
        <f>VLOOKUP(B1568,辅助信息!E:K,7,FALSE)</f>
        <v>JWDDCD2024101600090</v>
      </c>
      <c r="E1568" s="107" t="str">
        <f>VLOOKUP(F1568,辅助信息!A:B,2,FALSE)</f>
        <v>螺纹钢</v>
      </c>
      <c r="F1568" s="29" t="s">
        <v>27</v>
      </c>
      <c r="G1568" s="25">
        <v>2</v>
      </c>
      <c r="H1568" s="108">
        <f>_xlfn.XLOOKUP(C1568&amp;F1568&amp;I1568&amp;J1568,'[1]2025年已发货'!$F:$F&amp;'[1]2025年已发货'!$C:$C&amp;'[1]2025年已发货'!$G:$G&amp;'[1]2025年已发货'!$H:$H,'[1]2025年已发货'!$E:$E,"未发货")</f>
        <v>2</v>
      </c>
      <c r="I1568" s="107" t="str">
        <f>VLOOKUP(B1568,辅助信息!E:I,3,FALSE)</f>
        <v>（达州市公共卫生临床医疗中心项目-一标-1号制作房）达州市通川区西外复兴镇公共卫生临床医疗中心项目</v>
      </c>
      <c r="J1568" s="107" t="str">
        <f>VLOOKUP(B1568,辅助信息!E:I,4,FALSE)</f>
        <v>潘建发</v>
      </c>
      <c r="K1568" s="107">
        <f>VLOOKUP(J1568,辅助信息!H:I,2,FALSE)</f>
        <v>13658059919</v>
      </c>
      <c r="L1568" s="109" t="str">
        <f>VLOOKUP(B1568,辅助信息!E:J,6,FALSE)</f>
        <v>提前联系到场规格,一天到场车辆不低于2车</v>
      </c>
      <c r="M1568" s="78">
        <v>45793</v>
      </c>
      <c r="O1568" s="49">
        <f ca="1" t="shared" si="78"/>
        <v>0</v>
      </c>
      <c r="P1568" s="49">
        <f ca="1" t="shared" si="77"/>
        <v>60</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7">
        <v>45793</v>
      </c>
      <c r="D1569" s="107" t="str">
        <f>VLOOKUP(B1569,辅助信息!E:K,7,FALSE)</f>
        <v>JWDDCD2024101600090</v>
      </c>
      <c r="E1569" s="107" t="str">
        <f>VLOOKUP(F1569,辅助信息!A:B,2,FALSE)</f>
        <v>螺纹钢</v>
      </c>
      <c r="F1569" s="29" t="s">
        <v>19</v>
      </c>
      <c r="G1569" s="25">
        <v>2</v>
      </c>
      <c r="H1569" s="108">
        <f>_xlfn.XLOOKUP(C1569&amp;F1569&amp;I1569&amp;J1569,'[1]2025年已发货'!$F:$F&amp;'[1]2025年已发货'!$C:$C&amp;'[1]2025年已发货'!$G:$G&amp;'[1]2025年已发货'!$H:$H,'[1]2025年已发货'!$E:$E,"未发货")</f>
        <v>2</v>
      </c>
      <c r="I1569" s="107" t="str">
        <f>VLOOKUP(B1569,辅助信息!E:I,3,FALSE)</f>
        <v>（达州市公共卫生临床医疗中心项目-一标-1号制作房）达州市通川区西外复兴镇公共卫生临床医疗中心项目</v>
      </c>
      <c r="J1569" s="107" t="str">
        <f>VLOOKUP(B1569,辅助信息!E:I,4,FALSE)</f>
        <v>潘建发</v>
      </c>
      <c r="K1569" s="107">
        <f>VLOOKUP(J1569,辅助信息!H:I,2,FALSE)</f>
        <v>13658059919</v>
      </c>
      <c r="L1569" s="109" t="str">
        <f>VLOOKUP(B1569,辅助信息!E:J,6,FALSE)</f>
        <v>提前联系到场规格,一天到场车辆不低于2车</v>
      </c>
      <c r="M1569" s="78">
        <v>45793</v>
      </c>
      <c r="O1569" s="49">
        <f ca="1" t="shared" si="78"/>
        <v>0</v>
      </c>
      <c r="P1569" s="49">
        <f ca="1" t="shared" si="77"/>
        <v>60</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7">
        <v>45793</v>
      </c>
      <c r="D1570" s="107" t="str">
        <f>VLOOKUP(B1570,辅助信息!E:K,7,FALSE)</f>
        <v>JWDDCD2025051000019</v>
      </c>
      <c r="E1570" s="107" t="str">
        <f>VLOOKUP(F1570,辅助信息!A:B,2,FALSE)</f>
        <v>螺纹钢</v>
      </c>
      <c r="F1570" s="29" t="s">
        <v>19</v>
      </c>
      <c r="G1570" s="25">
        <v>35</v>
      </c>
      <c r="H1570" s="108">
        <f>_xlfn.XLOOKUP(C1570&amp;F1570&amp;I1570&amp;J1570,'[1]2025年已发货'!$F:$F&amp;'[1]2025年已发货'!$C:$C&amp;'[1]2025年已发货'!$G:$G&amp;'[1]2025年已发货'!$H:$H,'[1]2025年已发货'!$E:$E,"未发货")</f>
        <v>35</v>
      </c>
      <c r="I1570" s="107" t="str">
        <f>VLOOKUP(B1570,辅助信息!E:I,3,FALSE)</f>
        <v>(五冶钢构医学科学产业园建设项目房建一部-四标（3-7）)四川省南充市顺庆区搬罾街道学府大道二段</v>
      </c>
      <c r="J1570" s="107" t="str">
        <f>VLOOKUP(B1570,辅助信息!E:I,4,FALSE)</f>
        <v>胡泽宇</v>
      </c>
      <c r="K1570" s="107">
        <f>VLOOKUP(J1570,辅助信息!H:I,2,FALSE)</f>
        <v>18141337338</v>
      </c>
      <c r="L1570" s="109" t="str">
        <f>VLOOKUP(B1570,辅助信息!E:J,6,FALSE)</f>
        <v>送货单：送货单位：南充思临新材料科技有限公司,收货单位：五冶集团川北(南充)建设有限公司,项目名称：南充医学科学产业园,送货车型13米,装货前联系收货人核实到场规格</v>
      </c>
      <c r="M1570" s="78">
        <v>45793</v>
      </c>
      <c r="O1570" s="49">
        <f ca="1" t="shared" ref="O1570:O1591" si="79">IF(OR(M1570="",N1570&lt;&gt;""),"",MAX(M1570-TODAY(),0))</f>
        <v>0</v>
      </c>
      <c r="P1570" s="49">
        <f ca="1" t="shared" ref="P1570:P1591" si="80">IF(M1570="","",IF(N1570&lt;&gt;"",MAX(N1570-M1570,0),IF(TODAY()&gt;M1570,TODAY()-M1570,0)))</f>
        <v>60</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7">
        <v>45793</v>
      </c>
      <c r="D1571" s="107" t="str">
        <f>VLOOKUP(B1571,辅助信息!E:K,7,FALSE)</f>
        <v>JWDDCD2025060900080</v>
      </c>
      <c r="E1571" s="107" t="str">
        <f>VLOOKUP(F1571,辅助信息!A:B,2,FALSE)</f>
        <v>盘螺</v>
      </c>
      <c r="F1571" s="29" t="s">
        <v>49</v>
      </c>
      <c r="G1571" s="25">
        <v>2.5</v>
      </c>
      <c r="H1571" s="108" t="str">
        <f>_xlfn.XLOOKUP(C1571&amp;F1571&amp;I1571&amp;J1571,'[1]2025年已发货'!$F:$F&amp;'[1]2025年已发货'!$C:$C&amp;'[1]2025年已发货'!$G:$G&amp;'[1]2025年已发货'!$H:$H,'[1]2025年已发货'!$E:$E,"未发货")</f>
        <v>未发货</v>
      </c>
      <c r="I1571" s="107" t="str">
        <f>VLOOKUP(B1571,辅助信息!E:I,3,FALSE)</f>
        <v>（华西简阳西城嘉苑）四川省成都市简阳市简城街道高屋村</v>
      </c>
      <c r="J1571" s="107" t="str">
        <f>VLOOKUP(B1571,辅助信息!E:I,4,FALSE)</f>
        <v>张瀚镭</v>
      </c>
      <c r="K1571" s="107">
        <f>VLOOKUP(J1571,辅助信息!H:I,2,FALSE)</f>
        <v>15884666220</v>
      </c>
      <c r="L1571" s="109" t="str">
        <f>VLOOKUP(B1571,辅助信息!E:J,6,FALSE)</f>
        <v>现场禁止使用氢能源挂车！优先威钢发货,我方卸车,新老国标钢厂不加价可直发，因陕钢多次出现磅差，项目拒绝使用</v>
      </c>
      <c r="M1571" s="78">
        <v>45797</v>
      </c>
      <c r="O1571" s="49">
        <f ca="1" t="shared" si="79"/>
        <v>0</v>
      </c>
      <c r="P1571" s="49">
        <f ca="1" t="shared" si="80"/>
        <v>56</v>
      </c>
      <c r="Q1571" s="18" t="str">
        <f>VLOOKUP(B1571,辅助信息!E:M,9,FALSE)</f>
        <v>ZTWM-CDGS-XS-2024-0030-华西集采-简州大道</v>
      </c>
      <c r="R1571" s="18" t="str">
        <f>_xlfn._xlws.FILTER(辅助信息!D:D,辅助信息!E:E=B1571)</f>
        <v>华西简阳西城嘉苑</v>
      </c>
    </row>
    <row r="1572" hidden="1" spans="2:18">
      <c r="B1572" s="29" t="s">
        <v>81</v>
      </c>
      <c r="C1572" s="57">
        <v>45793</v>
      </c>
      <c r="D1572" s="107" t="str">
        <f>VLOOKUP(B1572,辅助信息!E:K,7,FALSE)</f>
        <v>JWDDCD2025060900080</v>
      </c>
      <c r="E1572" s="107" t="str">
        <f>VLOOKUP(F1572,辅助信息!A:B,2,FALSE)</f>
        <v>盘螺</v>
      </c>
      <c r="F1572" s="29" t="s">
        <v>40</v>
      </c>
      <c r="G1572" s="25">
        <v>17</v>
      </c>
      <c r="H1572" s="108" t="str">
        <f>_xlfn.XLOOKUP(C1572&amp;F1572&amp;I1572&amp;J1572,'[1]2025年已发货'!$F:$F&amp;'[1]2025年已发货'!$C:$C&amp;'[1]2025年已发货'!$G:$G&amp;'[1]2025年已发货'!$H:$H,'[1]2025年已发货'!$E:$E,"未发货")</f>
        <v>未发货</v>
      </c>
      <c r="I1572" s="107" t="str">
        <f>VLOOKUP(B1572,辅助信息!E:I,3,FALSE)</f>
        <v>（华西简阳西城嘉苑）四川省成都市简阳市简城街道高屋村</v>
      </c>
      <c r="J1572" s="107" t="str">
        <f>VLOOKUP(B1572,辅助信息!E:I,4,FALSE)</f>
        <v>张瀚镭</v>
      </c>
      <c r="K1572" s="107">
        <f>VLOOKUP(J1572,辅助信息!H:I,2,FALSE)</f>
        <v>15884666220</v>
      </c>
      <c r="L1572" s="109" t="str">
        <f>VLOOKUP(B1572,辅助信息!E:J,6,FALSE)</f>
        <v>现场禁止使用氢能源挂车！优先威钢发货,我方卸车,新老国标钢厂不加价可直发，因陕钢多次出现磅差，项目拒绝使用</v>
      </c>
      <c r="M1572" s="78">
        <v>45797</v>
      </c>
      <c r="O1572" s="49">
        <f ca="1" t="shared" si="79"/>
        <v>0</v>
      </c>
      <c r="P1572" s="49">
        <f ca="1" t="shared" si="80"/>
        <v>56</v>
      </c>
      <c r="Q1572" s="18" t="str">
        <f>VLOOKUP(B1572,辅助信息!E:M,9,FALSE)</f>
        <v>ZTWM-CDGS-XS-2024-0030-华西集采-简州大道</v>
      </c>
      <c r="R1572" s="18" t="str">
        <f>_xlfn._xlws.FILTER(辅助信息!D:D,辅助信息!E:E=B1572)</f>
        <v>华西简阳西城嘉苑</v>
      </c>
    </row>
    <row r="1573" hidden="1" spans="2:18">
      <c r="B1573" s="29" t="s">
        <v>81</v>
      </c>
      <c r="C1573" s="57">
        <v>45793</v>
      </c>
      <c r="D1573" s="107" t="str">
        <f>VLOOKUP(B1573,辅助信息!E:K,7,FALSE)</f>
        <v>JWDDCD2025060900080</v>
      </c>
      <c r="E1573" s="107" t="str">
        <f>VLOOKUP(F1573,辅助信息!A:B,2,FALSE)</f>
        <v>盘螺</v>
      </c>
      <c r="F1573" s="29" t="s">
        <v>26</v>
      </c>
      <c r="G1573" s="25">
        <v>35</v>
      </c>
      <c r="H1573" s="108" t="str">
        <f>_xlfn.XLOOKUP(C1573&amp;F1573&amp;I1573&amp;J1573,'[1]2025年已发货'!$F:$F&amp;'[1]2025年已发货'!$C:$C&amp;'[1]2025年已发货'!$G:$G&amp;'[1]2025年已发货'!$H:$H,'[1]2025年已发货'!$E:$E,"未发货")</f>
        <v>未发货</v>
      </c>
      <c r="I1573" s="107" t="str">
        <f>VLOOKUP(B1573,辅助信息!E:I,3,FALSE)</f>
        <v>（华西简阳西城嘉苑）四川省成都市简阳市简城街道高屋村</v>
      </c>
      <c r="J1573" s="107" t="str">
        <f>VLOOKUP(B1573,辅助信息!E:I,4,FALSE)</f>
        <v>张瀚镭</v>
      </c>
      <c r="K1573" s="107">
        <f>VLOOKUP(J1573,辅助信息!H:I,2,FALSE)</f>
        <v>15884666220</v>
      </c>
      <c r="L1573" s="109" t="str">
        <f>VLOOKUP(B1573,辅助信息!E:J,6,FALSE)</f>
        <v>现场禁止使用氢能源挂车！优先威钢发货,我方卸车,新老国标钢厂不加价可直发，因陕钢多次出现磅差，项目拒绝使用</v>
      </c>
      <c r="M1573" s="78">
        <v>45797</v>
      </c>
      <c r="O1573" s="49">
        <f ca="1" t="shared" si="79"/>
        <v>0</v>
      </c>
      <c r="P1573" s="49">
        <f ca="1" t="shared" si="80"/>
        <v>56</v>
      </c>
      <c r="Q1573" s="18" t="str">
        <f>VLOOKUP(B1573,辅助信息!E:M,9,FALSE)</f>
        <v>ZTWM-CDGS-XS-2024-0030-华西集采-简州大道</v>
      </c>
      <c r="R1573" s="18" t="str">
        <f>_xlfn._xlws.FILTER(辅助信息!D:D,辅助信息!E:E=B1573)</f>
        <v>华西简阳西城嘉苑</v>
      </c>
    </row>
    <row r="1574" hidden="1" spans="2:18">
      <c r="B1574" s="29" t="s">
        <v>81</v>
      </c>
      <c r="C1574" s="57">
        <v>45793</v>
      </c>
      <c r="D1574" s="107" t="str">
        <f>VLOOKUP(B1574,辅助信息!E:K,7,FALSE)</f>
        <v>JWDDCD2025060900080</v>
      </c>
      <c r="E1574" s="107" t="str">
        <f>VLOOKUP(F1574,辅助信息!A:B,2,FALSE)</f>
        <v>螺纹钢</v>
      </c>
      <c r="F1574" s="29" t="s">
        <v>19</v>
      </c>
      <c r="G1574" s="25">
        <v>7</v>
      </c>
      <c r="H1574" s="108">
        <f>_xlfn.XLOOKUP(C1574&amp;F1574&amp;I1574&amp;J1574,'[1]2025年已发货'!$F:$F&amp;'[1]2025年已发货'!$C:$C&amp;'[1]2025年已发货'!$G:$G&amp;'[1]2025年已发货'!$H:$H,'[1]2025年已发货'!$E:$E,"未发货")</f>
        <v>6</v>
      </c>
      <c r="I1574" s="107" t="str">
        <f>VLOOKUP(B1574,辅助信息!E:I,3,FALSE)</f>
        <v>（华西简阳西城嘉苑）四川省成都市简阳市简城街道高屋村</v>
      </c>
      <c r="J1574" s="107" t="str">
        <f>VLOOKUP(B1574,辅助信息!E:I,4,FALSE)</f>
        <v>张瀚镭</v>
      </c>
      <c r="K1574" s="107">
        <f>VLOOKUP(J1574,辅助信息!H:I,2,FALSE)</f>
        <v>15884666220</v>
      </c>
      <c r="L1574" s="109" t="str">
        <f>VLOOKUP(B1574,辅助信息!E:J,6,FALSE)</f>
        <v>现场禁止使用氢能源挂车！优先威钢发货,我方卸车,新老国标钢厂不加价可直发，因陕钢多次出现磅差，项目拒绝使用</v>
      </c>
      <c r="M1574" s="78">
        <v>45797</v>
      </c>
      <c r="O1574" s="49">
        <f ca="1" t="shared" si="79"/>
        <v>0</v>
      </c>
      <c r="P1574" s="49">
        <f ca="1" t="shared" si="80"/>
        <v>56</v>
      </c>
      <c r="Q1574" s="18" t="str">
        <f>VLOOKUP(B1574,辅助信息!E:M,9,FALSE)</f>
        <v>ZTWM-CDGS-XS-2024-0030-华西集采-简州大道</v>
      </c>
      <c r="R1574" s="18" t="str">
        <f>_xlfn._xlws.FILTER(辅助信息!D:D,辅助信息!E:E=B1574)</f>
        <v>华西简阳西城嘉苑</v>
      </c>
    </row>
    <row r="1575" hidden="1" spans="2:18">
      <c r="B1575" s="29" t="s">
        <v>81</v>
      </c>
      <c r="C1575" s="57">
        <v>45793</v>
      </c>
      <c r="D1575" s="107" t="str">
        <f>VLOOKUP(B1575,辅助信息!E:K,7,FALSE)</f>
        <v>JWDDCD2025060900080</v>
      </c>
      <c r="E1575" s="107" t="str">
        <f>VLOOKUP(F1575,辅助信息!A:B,2,FALSE)</f>
        <v>螺纹钢</v>
      </c>
      <c r="F1575" s="29" t="s">
        <v>32</v>
      </c>
      <c r="G1575" s="25">
        <v>18</v>
      </c>
      <c r="H1575" s="108">
        <f>_xlfn.XLOOKUP(C1575&amp;F1575&amp;I1575&amp;J1575,'[1]2025年已发货'!$F:$F&amp;'[1]2025年已发货'!$C:$C&amp;'[1]2025年已发货'!$G:$G&amp;'[1]2025年已发货'!$H:$H,'[1]2025年已发货'!$E:$E,"未发货")</f>
        <v>15</v>
      </c>
      <c r="I1575" s="107" t="str">
        <f>VLOOKUP(B1575,辅助信息!E:I,3,FALSE)</f>
        <v>（华西简阳西城嘉苑）四川省成都市简阳市简城街道高屋村</v>
      </c>
      <c r="J1575" s="107" t="str">
        <f>VLOOKUP(B1575,辅助信息!E:I,4,FALSE)</f>
        <v>张瀚镭</v>
      </c>
      <c r="K1575" s="107">
        <f>VLOOKUP(J1575,辅助信息!H:I,2,FALSE)</f>
        <v>15884666220</v>
      </c>
      <c r="L1575" s="109" t="str">
        <f>VLOOKUP(B1575,辅助信息!E:J,6,FALSE)</f>
        <v>现场禁止使用氢能源挂车！优先威钢发货,我方卸车,新老国标钢厂不加价可直发，因陕钢多次出现磅差，项目拒绝使用</v>
      </c>
      <c r="M1575" s="78">
        <v>45797</v>
      </c>
      <c r="O1575" s="49">
        <f ca="1" t="shared" si="79"/>
        <v>0</v>
      </c>
      <c r="P1575" s="49">
        <f ca="1" t="shared" si="80"/>
        <v>56</v>
      </c>
      <c r="Q1575" s="18" t="str">
        <f>VLOOKUP(B1575,辅助信息!E:M,9,FALSE)</f>
        <v>ZTWM-CDGS-XS-2024-0030-华西集采-简州大道</v>
      </c>
      <c r="R1575" s="18" t="str">
        <f>_xlfn._xlws.FILTER(辅助信息!D:D,辅助信息!E:E=B1575)</f>
        <v>华西简阳西城嘉苑</v>
      </c>
    </row>
    <row r="1576" hidden="1" spans="2:18">
      <c r="B1576" s="29" t="s">
        <v>81</v>
      </c>
      <c r="C1576" s="57">
        <v>45793</v>
      </c>
      <c r="D1576" s="107" t="str">
        <f>VLOOKUP(B1576,辅助信息!E:K,7,FALSE)</f>
        <v>JWDDCD2025060900080</v>
      </c>
      <c r="E1576" s="107" t="str">
        <f>VLOOKUP(F1576,辅助信息!A:B,2,FALSE)</f>
        <v>螺纹钢</v>
      </c>
      <c r="F1576" s="29" t="s">
        <v>30</v>
      </c>
      <c r="G1576" s="25">
        <v>9</v>
      </c>
      <c r="H1576" s="108">
        <f>_xlfn.XLOOKUP(C1576&amp;F1576&amp;I1576&amp;J1576,'[1]2025年已发货'!$F:$F&amp;'[1]2025年已发货'!$C:$C&amp;'[1]2025年已发货'!$G:$G&amp;'[1]2025年已发货'!$H:$H,'[1]2025年已发货'!$E:$E,"未发货")</f>
        <v>9</v>
      </c>
      <c r="I1576" s="107" t="str">
        <f>VLOOKUP(B1576,辅助信息!E:I,3,FALSE)</f>
        <v>（华西简阳西城嘉苑）四川省成都市简阳市简城街道高屋村</v>
      </c>
      <c r="J1576" s="107" t="str">
        <f>VLOOKUP(B1576,辅助信息!E:I,4,FALSE)</f>
        <v>张瀚镭</v>
      </c>
      <c r="K1576" s="107">
        <f>VLOOKUP(J1576,辅助信息!H:I,2,FALSE)</f>
        <v>15884666220</v>
      </c>
      <c r="L1576" s="109" t="str">
        <f>VLOOKUP(B1576,辅助信息!E:J,6,FALSE)</f>
        <v>现场禁止使用氢能源挂车！优先威钢发货,我方卸车,新老国标钢厂不加价可直发，因陕钢多次出现磅差，项目拒绝使用</v>
      </c>
      <c r="M1576" s="78">
        <v>45797</v>
      </c>
      <c r="O1576" s="49">
        <f ca="1" t="shared" si="79"/>
        <v>0</v>
      </c>
      <c r="P1576" s="49">
        <f ca="1" t="shared" si="80"/>
        <v>56</v>
      </c>
      <c r="Q1576" s="18" t="str">
        <f>VLOOKUP(B1576,辅助信息!E:M,9,FALSE)</f>
        <v>ZTWM-CDGS-XS-2024-0030-华西集采-简州大道</v>
      </c>
      <c r="R1576" s="18" t="str">
        <f>_xlfn._xlws.FILTER(辅助信息!D:D,辅助信息!E:E=B1576)</f>
        <v>华西简阳西城嘉苑</v>
      </c>
    </row>
    <row r="1577" hidden="1" spans="2:18">
      <c r="B1577" s="29" t="s">
        <v>81</v>
      </c>
      <c r="C1577" s="57">
        <v>45793</v>
      </c>
      <c r="D1577" s="107" t="str">
        <f>VLOOKUP(B1577,辅助信息!E:K,7,FALSE)</f>
        <v>JWDDCD2025060900080</v>
      </c>
      <c r="E1577" s="107" t="str">
        <f>VLOOKUP(F1577,辅助信息!A:B,2,FALSE)</f>
        <v>螺纹钢</v>
      </c>
      <c r="F1577" s="29" t="s">
        <v>33</v>
      </c>
      <c r="G1577" s="25">
        <v>7</v>
      </c>
      <c r="H1577" s="108">
        <f>_xlfn.XLOOKUP(C1577&amp;F1577&amp;I1577&amp;J1577,'[1]2025年已发货'!$F:$F&amp;'[1]2025年已发货'!$C:$C&amp;'[1]2025年已发货'!$G:$G&amp;'[1]2025年已发货'!$H:$H,'[1]2025年已发货'!$E:$E,"未发货")</f>
        <v>6</v>
      </c>
      <c r="I1577" s="107" t="str">
        <f>VLOOKUP(B1577,辅助信息!E:I,3,FALSE)</f>
        <v>（华西简阳西城嘉苑）四川省成都市简阳市简城街道高屋村</v>
      </c>
      <c r="J1577" s="107" t="str">
        <f>VLOOKUP(B1577,辅助信息!E:I,4,FALSE)</f>
        <v>张瀚镭</v>
      </c>
      <c r="K1577" s="107">
        <f>VLOOKUP(J1577,辅助信息!H:I,2,FALSE)</f>
        <v>15884666220</v>
      </c>
      <c r="L1577" s="109" t="str">
        <f>VLOOKUP(B1577,辅助信息!E:J,6,FALSE)</f>
        <v>现场禁止使用氢能源挂车！优先威钢发货,我方卸车,新老国标钢厂不加价可直发，因陕钢多次出现磅差，项目拒绝使用</v>
      </c>
      <c r="M1577" s="78">
        <v>45797</v>
      </c>
      <c r="O1577" s="49">
        <f ca="1" t="shared" si="79"/>
        <v>0</v>
      </c>
      <c r="P1577" s="49">
        <f ca="1" t="shared" si="80"/>
        <v>56</v>
      </c>
      <c r="Q1577" s="18" t="str">
        <f>VLOOKUP(B1577,辅助信息!E:M,9,FALSE)</f>
        <v>ZTWM-CDGS-XS-2024-0030-华西集采-简州大道</v>
      </c>
      <c r="R1577" s="18" t="str">
        <f>_xlfn._xlws.FILTER(辅助信息!D:D,辅助信息!E:E=B1577)</f>
        <v>华西简阳西城嘉苑</v>
      </c>
    </row>
    <row r="1578" hidden="1" spans="2:18">
      <c r="B1578" s="29" t="s">
        <v>81</v>
      </c>
      <c r="C1578" s="57">
        <v>45793</v>
      </c>
      <c r="D1578" s="107" t="str">
        <f>VLOOKUP(B1578,辅助信息!E:K,7,FALSE)</f>
        <v>JWDDCD2025060900080</v>
      </c>
      <c r="E1578" s="107" t="str">
        <f>VLOOKUP(F1578,辅助信息!A:B,2,FALSE)</f>
        <v>螺纹钢</v>
      </c>
      <c r="F1578" s="29" t="s">
        <v>28</v>
      </c>
      <c r="G1578" s="25">
        <v>2.5</v>
      </c>
      <c r="H1578" s="108">
        <f>_xlfn.XLOOKUP(C1578&amp;F1578&amp;I1578&amp;J1578,'[1]2025年已发货'!$F:$F&amp;'[1]2025年已发货'!$C:$C&amp;'[1]2025年已发货'!$G:$G&amp;'[1]2025年已发货'!$H:$H,'[1]2025年已发货'!$E:$E,"未发货")</f>
        <v>3</v>
      </c>
      <c r="I1578" s="107" t="str">
        <f>VLOOKUP(B1578,辅助信息!E:I,3,FALSE)</f>
        <v>（华西简阳西城嘉苑）四川省成都市简阳市简城街道高屋村</v>
      </c>
      <c r="J1578" s="107" t="str">
        <f>VLOOKUP(B1578,辅助信息!E:I,4,FALSE)</f>
        <v>张瀚镭</v>
      </c>
      <c r="K1578" s="107">
        <f>VLOOKUP(J1578,辅助信息!H:I,2,FALSE)</f>
        <v>15884666220</v>
      </c>
      <c r="L1578" s="109" t="str">
        <f>VLOOKUP(B1578,辅助信息!E:J,6,FALSE)</f>
        <v>现场禁止使用氢能源挂车！优先威钢发货,我方卸车,新老国标钢厂不加价可直发，因陕钢多次出现磅差，项目拒绝使用</v>
      </c>
      <c r="M1578" s="78">
        <v>45797</v>
      </c>
      <c r="O1578" s="49">
        <f ca="1" t="shared" si="79"/>
        <v>0</v>
      </c>
      <c r="P1578" s="49">
        <f ca="1" t="shared" si="80"/>
        <v>56</v>
      </c>
      <c r="Q1578" s="18" t="str">
        <f>VLOOKUP(B1578,辅助信息!E:M,9,FALSE)</f>
        <v>ZTWM-CDGS-XS-2024-0030-华西集采-简州大道</v>
      </c>
      <c r="R1578" s="18" t="str">
        <f>_xlfn._xlws.FILTER(辅助信息!D:D,辅助信息!E:E=B1578)</f>
        <v>华西简阳西城嘉苑</v>
      </c>
    </row>
    <row r="1579" hidden="1" spans="2:18">
      <c r="B1579" s="29" t="s">
        <v>81</v>
      </c>
      <c r="C1579" s="57">
        <v>45793</v>
      </c>
      <c r="D1579" s="107" t="str">
        <f>VLOOKUP(B1579,辅助信息!E:K,7,FALSE)</f>
        <v>JWDDCD2025060900080</v>
      </c>
      <c r="E1579" s="107" t="str">
        <f>VLOOKUP(F1579,辅助信息!A:B,2,FALSE)</f>
        <v>螺纹钢</v>
      </c>
      <c r="F1579" s="29" t="s">
        <v>18</v>
      </c>
      <c r="G1579" s="25">
        <v>2.5</v>
      </c>
      <c r="H1579" s="108">
        <f>_xlfn.XLOOKUP(C1579&amp;F1579&amp;I1579&amp;J1579,'[1]2025年已发货'!$F:$F&amp;'[1]2025年已发货'!$C:$C&amp;'[1]2025年已发货'!$G:$G&amp;'[1]2025年已发货'!$H:$H,'[1]2025年已发货'!$E:$E,"未发货")</f>
        <v>3</v>
      </c>
      <c r="I1579" s="107" t="str">
        <f>VLOOKUP(B1579,辅助信息!E:I,3,FALSE)</f>
        <v>（华西简阳西城嘉苑）四川省成都市简阳市简城街道高屋村</v>
      </c>
      <c r="J1579" s="107" t="str">
        <f>VLOOKUP(B1579,辅助信息!E:I,4,FALSE)</f>
        <v>张瀚镭</v>
      </c>
      <c r="K1579" s="107">
        <f>VLOOKUP(J1579,辅助信息!H:I,2,FALSE)</f>
        <v>15884666220</v>
      </c>
      <c r="L1579" s="109" t="str">
        <f>VLOOKUP(B1579,辅助信息!E:J,6,FALSE)</f>
        <v>现场禁止使用氢能源挂车！优先威钢发货,我方卸车,新老国标钢厂不加价可直发，因陕钢多次出现磅差，项目拒绝使用</v>
      </c>
      <c r="M1579" s="78">
        <v>45797</v>
      </c>
      <c r="O1579" s="49">
        <f ca="1" t="shared" si="79"/>
        <v>0</v>
      </c>
      <c r="P1579" s="49">
        <f ca="1" t="shared" si="80"/>
        <v>56</v>
      </c>
      <c r="Q1579" s="18" t="str">
        <f>VLOOKUP(B1579,辅助信息!E:M,9,FALSE)</f>
        <v>ZTWM-CDGS-XS-2024-0030-华西集采-简州大道</v>
      </c>
      <c r="R1579" s="18" t="str">
        <f>_xlfn._xlws.FILTER(辅助信息!D:D,辅助信息!E:E=B1579)</f>
        <v>华西简阳西城嘉苑</v>
      </c>
    </row>
    <row r="1580" hidden="1" spans="2:18">
      <c r="B1580" s="29" t="s">
        <v>81</v>
      </c>
      <c r="C1580" s="57">
        <v>45793</v>
      </c>
      <c r="D1580" s="107" t="str">
        <f>VLOOKUP(B1580,辅助信息!E:K,7,FALSE)</f>
        <v>JWDDCD2025060900080</v>
      </c>
      <c r="E1580" s="107" t="str">
        <f>VLOOKUP(F1580,辅助信息!A:B,2,FALSE)</f>
        <v>螺纹钢</v>
      </c>
      <c r="F1580" s="29" t="s">
        <v>66</v>
      </c>
      <c r="G1580" s="25">
        <v>2.5</v>
      </c>
      <c r="H1580" s="108">
        <f>_xlfn.XLOOKUP(C1580&amp;F1580&amp;I1580&amp;J1580,'[1]2025年已发货'!$F:$F&amp;'[1]2025年已发货'!$C:$C&amp;'[1]2025年已发货'!$G:$G&amp;'[1]2025年已发货'!$H:$H,'[1]2025年已发货'!$E:$E,"未发货")</f>
        <v>3</v>
      </c>
      <c r="I1580" s="107" t="str">
        <f>VLOOKUP(B1580,辅助信息!E:I,3,FALSE)</f>
        <v>（华西简阳西城嘉苑）四川省成都市简阳市简城街道高屋村</v>
      </c>
      <c r="J1580" s="107" t="str">
        <f>VLOOKUP(B1580,辅助信息!E:I,4,FALSE)</f>
        <v>张瀚镭</v>
      </c>
      <c r="K1580" s="107">
        <f>VLOOKUP(J1580,辅助信息!H:I,2,FALSE)</f>
        <v>15884666220</v>
      </c>
      <c r="L1580" s="109" t="str">
        <f>VLOOKUP(B1580,辅助信息!E:J,6,FALSE)</f>
        <v>现场禁止使用氢能源挂车！优先威钢发货,我方卸车,新老国标钢厂不加价可直发，因陕钢多次出现磅差，项目拒绝使用</v>
      </c>
      <c r="M1580" s="78">
        <v>45797</v>
      </c>
      <c r="O1580" s="49">
        <f ca="1" t="shared" si="79"/>
        <v>0</v>
      </c>
      <c r="P1580" s="49">
        <f ca="1" t="shared" si="80"/>
        <v>56</v>
      </c>
      <c r="Q1580" s="18" t="str">
        <f>VLOOKUP(B1580,辅助信息!E:M,9,FALSE)</f>
        <v>ZTWM-CDGS-XS-2024-0030-华西集采-简州大道</v>
      </c>
      <c r="R1580" s="18" t="str">
        <f>_xlfn._xlws.FILTER(辅助信息!D:D,辅助信息!E:E=B1580)</f>
        <v>华西简阳西城嘉苑</v>
      </c>
    </row>
    <row r="1581" hidden="1" spans="2:18">
      <c r="B1581" s="29" t="s">
        <v>81</v>
      </c>
      <c r="C1581" s="57">
        <v>45793</v>
      </c>
      <c r="D1581" s="107" t="str">
        <f>VLOOKUP(B1581,辅助信息!E:K,7,FALSE)</f>
        <v>JWDDCD2025060900080</v>
      </c>
      <c r="E1581" s="107" t="str">
        <f>VLOOKUP(F1581,辅助信息!A:B,2,FALSE)</f>
        <v>螺纹钢</v>
      </c>
      <c r="F1581" s="29" t="s">
        <v>82</v>
      </c>
      <c r="G1581" s="25">
        <v>2.5</v>
      </c>
      <c r="H1581" s="108">
        <f>_xlfn.XLOOKUP(C1581&amp;F1581&amp;I1581&amp;J1581,'[1]2025年已发货'!$F:$F&amp;'[1]2025年已发货'!$C:$C&amp;'[1]2025年已发货'!$G:$G&amp;'[1]2025年已发货'!$H:$H,'[1]2025年已发货'!$E:$E,"未发货")</f>
        <v>3</v>
      </c>
      <c r="I1581" s="107" t="str">
        <f>VLOOKUP(B1581,辅助信息!E:I,3,FALSE)</f>
        <v>（华西简阳西城嘉苑）四川省成都市简阳市简城街道高屋村</v>
      </c>
      <c r="J1581" s="107" t="str">
        <f>VLOOKUP(B1581,辅助信息!E:I,4,FALSE)</f>
        <v>张瀚镭</v>
      </c>
      <c r="K1581" s="107">
        <f>VLOOKUP(J1581,辅助信息!H:I,2,FALSE)</f>
        <v>15884666220</v>
      </c>
      <c r="L1581" s="109" t="str">
        <f>VLOOKUP(B1581,辅助信息!E:J,6,FALSE)</f>
        <v>现场禁止使用氢能源挂车！优先威钢发货,我方卸车,新老国标钢厂不加价可直发，因陕钢多次出现磅差，项目拒绝使用</v>
      </c>
      <c r="M1581" s="78">
        <v>45797</v>
      </c>
      <c r="O1581" s="49">
        <f ca="1" t="shared" si="79"/>
        <v>0</v>
      </c>
      <c r="P1581" s="49">
        <f ca="1" t="shared" si="80"/>
        <v>56</v>
      </c>
      <c r="Q1581" s="18" t="str">
        <f>VLOOKUP(B1581,辅助信息!E:M,9,FALSE)</f>
        <v>ZTWM-CDGS-XS-2024-0030-华西集采-简州大道</v>
      </c>
      <c r="R1581" s="18" t="str">
        <f>_xlfn._xlws.FILTER(辅助信息!D:D,辅助信息!E:E=B1581)</f>
        <v>华西简阳西城嘉苑</v>
      </c>
    </row>
    <row r="1582" hidden="1" spans="2:18">
      <c r="B1582" s="29" t="s">
        <v>81</v>
      </c>
      <c r="C1582" s="57">
        <v>45793</v>
      </c>
      <c r="D1582" s="107" t="str">
        <f>VLOOKUP(B1582,辅助信息!E:K,7,FALSE)</f>
        <v>JWDDCD2025060900080</v>
      </c>
      <c r="E1582" s="107" t="str">
        <f>VLOOKUP(F1582,辅助信息!A:B,2,FALSE)</f>
        <v>螺纹钢</v>
      </c>
      <c r="F1582" s="29" t="s">
        <v>45</v>
      </c>
      <c r="G1582" s="25">
        <v>2.5</v>
      </c>
      <c r="H1582" s="108">
        <f>_xlfn.XLOOKUP(C1582&amp;F1582&amp;I1582&amp;J1582,'[1]2025年已发货'!$F:$F&amp;'[1]2025年已发货'!$C:$C&amp;'[1]2025年已发货'!$G:$G&amp;'[1]2025年已发货'!$H:$H,'[1]2025年已发货'!$E:$E,"未发货")</f>
        <v>3</v>
      </c>
      <c r="I1582" s="107" t="str">
        <f>VLOOKUP(B1582,辅助信息!E:I,3,FALSE)</f>
        <v>（华西简阳西城嘉苑）四川省成都市简阳市简城街道高屋村</v>
      </c>
      <c r="J1582" s="107" t="str">
        <f>VLOOKUP(B1582,辅助信息!E:I,4,FALSE)</f>
        <v>张瀚镭</v>
      </c>
      <c r="K1582" s="107">
        <f>VLOOKUP(J1582,辅助信息!H:I,2,FALSE)</f>
        <v>15884666220</v>
      </c>
      <c r="L1582" s="109" t="str">
        <f>VLOOKUP(B1582,辅助信息!E:J,6,FALSE)</f>
        <v>现场禁止使用氢能源挂车！优先威钢发货,我方卸车,新老国标钢厂不加价可直发，因陕钢多次出现磅差，项目拒绝使用</v>
      </c>
      <c r="M1582" s="78">
        <v>45797</v>
      </c>
      <c r="O1582" s="49">
        <f ca="1" t="shared" si="79"/>
        <v>0</v>
      </c>
      <c r="P1582" s="49">
        <f ca="1" t="shared" si="80"/>
        <v>56</v>
      </c>
      <c r="Q1582" s="18" t="str">
        <f>VLOOKUP(B1582,辅助信息!E:M,9,FALSE)</f>
        <v>ZTWM-CDGS-XS-2024-0030-华西集采-简州大道</v>
      </c>
      <c r="R1582" s="18" t="str">
        <f>_xlfn._xlws.FILTER(辅助信息!D:D,辅助信息!E:E=B1582)</f>
        <v>华西简阳西城嘉苑</v>
      </c>
    </row>
    <row r="1583" hidden="1" spans="2:18">
      <c r="B1583" s="29" t="s">
        <v>81</v>
      </c>
      <c r="C1583" s="57">
        <v>45793</v>
      </c>
      <c r="D1583" s="107" t="str">
        <f>VLOOKUP(B1583,辅助信息!E:K,7,FALSE)</f>
        <v>JWDDCD2025060900080</v>
      </c>
      <c r="E1583" s="107" t="str">
        <f>VLOOKUP(F1583,辅助信息!A:B,2,FALSE)</f>
        <v>螺纹钢</v>
      </c>
      <c r="F1583" s="29" t="s">
        <v>21</v>
      </c>
      <c r="G1583" s="25">
        <v>2.5</v>
      </c>
      <c r="H1583" s="108">
        <f>_xlfn.XLOOKUP(C1583&amp;F1583&amp;I1583&amp;J1583,'[1]2025年已发货'!$F:$F&amp;'[1]2025年已发货'!$C:$C&amp;'[1]2025年已发货'!$G:$G&amp;'[1]2025年已发货'!$H:$H,'[1]2025年已发货'!$E:$E,"未发货")</f>
        <v>3</v>
      </c>
      <c r="I1583" s="107" t="str">
        <f>VLOOKUP(B1583,辅助信息!E:I,3,FALSE)</f>
        <v>（华西简阳西城嘉苑）四川省成都市简阳市简城街道高屋村</v>
      </c>
      <c r="J1583" s="107" t="str">
        <f>VLOOKUP(B1583,辅助信息!E:I,4,FALSE)</f>
        <v>张瀚镭</v>
      </c>
      <c r="K1583" s="107">
        <f>VLOOKUP(J1583,辅助信息!H:I,2,FALSE)</f>
        <v>15884666220</v>
      </c>
      <c r="L1583" s="109" t="str">
        <f>VLOOKUP(B1583,辅助信息!E:J,6,FALSE)</f>
        <v>现场禁止使用氢能源挂车！优先威钢发货,我方卸车,新老国标钢厂不加价可直发，因陕钢多次出现磅差，项目拒绝使用</v>
      </c>
      <c r="M1583" s="78">
        <v>45797</v>
      </c>
      <c r="O1583" s="49">
        <f ca="1" t="shared" si="79"/>
        <v>0</v>
      </c>
      <c r="P1583" s="49">
        <f ca="1" t="shared" si="80"/>
        <v>56</v>
      </c>
      <c r="Q1583" s="18" t="str">
        <f>VLOOKUP(B1583,辅助信息!E:M,9,FALSE)</f>
        <v>ZTWM-CDGS-XS-2024-0030-华西集采-简州大道</v>
      </c>
      <c r="R1583" s="18" t="str">
        <f>_xlfn._xlws.FILTER(辅助信息!D:D,辅助信息!E:E=B1583)</f>
        <v>华西简阳西城嘉苑</v>
      </c>
    </row>
    <row r="1584" hidden="1" spans="2:18">
      <c r="B1584" s="29" t="s">
        <v>81</v>
      </c>
      <c r="C1584" s="57">
        <v>45793</v>
      </c>
      <c r="D1584" s="107" t="str">
        <f>VLOOKUP(B1584,辅助信息!E:K,7,FALSE)</f>
        <v>JWDDCD2025060900080</v>
      </c>
      <c r="E1584" s="107" t="str">
        <f>VLOOKUP(F1584,辅助信息!A:B,2,FALSE)</f>
        <v>螺纹钢</v>
      </c>
      <c r="F1584" s="29" t="s">
        <v>58</v>
      </c>
      <c r="G1584" s="25">
        <v>5</v>
      </c>
      <c r="H1584" s="108">
        <f>_xlfn.XLOOKUP(C1584&amp;F1584&amp;I1584&amp;J1584,'[1]2025年已发货'!$F:$F&amp;'[1]2025年已发货'!$C:$C&amp;'[1]2025年已发货'!$G:$G&amp;'[1]2025年已发货'!$H:$H,'[1]2025年已发货'!$E:$E,"未发货")</f>
        <v>6</v>
      </c>
      <c r="I1584" s="107" t="str">
        <f>VLOOKUP(B1584,辅助信息!E:I,3,FALSE)</f>
        <v>（华西简阳西城嘉苑）四川省成都市简阳市简城街道高屋村</v>
      </c>
      <c r="J1584" s="107" t="str">
        <f>VLOOKUP(B1584,辅助信息!E:I,4,FALSE)</f>
        <v>张瀚镭</v>
      </c>
      <c r="K1584" s="107">
        <f>VLOOKUP(J1584,辅助信息!H:I,2,FALSE)</f>
        <v>15884666220</v>
      </c>
      <c r="L1584" s="109" t="str">
        <f>VLOOKUP(B1584,辅助信息!E:J,6,FALSE)</f>
        <v>现场禁止使用氢能源挂车！优先威钢发货,我方卸车,新老国标钢厂不加价可直发，因陕钢多次出现磅差，项目拒绝使用</v>
      </c>
      <c r="M1584" s="78">
        <v>45797</v>
      </c>
      <c r="O1584" s="49">
        <f ca="1" t="shared" si="79"/>
        <v>0</v>
      </c>
      <c r="P1584" s="49">
        <f ca="1" t="shared" si="80"/>
        <v>56</v>
      </c>
      <c r="Q1584" s="18" t="str">
        <f>VLOOKUP(B1584,辅助信息!E:M,9,FALSE)</f>
        <v>ZTWM-CDGS-XS-2024-0030-华西集采-简州大道</v>
      </c>
      <c r="R1584" s="18" t="str">
        <f>_xlfn._xlws.FILTER(辅助信息!D:D,辅助信息!E:E=B1584)</f>
        <v>华西简阳西城嘉苑</v>
      </c>
    </row>
    <row r="1585" hidden="1" spans="2:18">
      <c r="B1585" s="29" t="s">
        <v>81</v>
      </c>
      <c r="C1585" s="57">
        <v>45793</v>
      </c>
      <c r="D1585" s="107" t="str">
        <f>VLOOKUP(B1585,辅助信息!E:K,7,FALSE)</f>
        <v>JWDDCD2025060900080</v>
      </c>
      <c r="E1585" s="107" t="str">
        <f>VLOOKUP(F1585,辅助信息!A:B,2,FALSE)</f>
        <v>螺纹钢</v>
      </c>
      <c r="F1585" s="29" t="s">
        <v>46</v>
      </c>
      <c r="G1585" s="25">
        <v>2.5</v>
      </c>
      <c r="H1585" s="108">
        <f>_xlfn.XLOOKUP(C1585&amp;F1585&amp;I1585&amp;J1585,'[1]2025年已发货'!$F:$F&amp;'[1]2025年已发货'!$C:$C&amp;'[1]2025年已发货'!$G:$G&amp;'[1]2025年已发货'!$H:$H,'[1]2025年已发货'!$E:$E,"未发货")</f>
        <v>3</v>
      </c>
      <c r="I1585" s="107" t="str">
        <f>VLOOKUP(B1585,辅助信息!E:I,3,FALSE)</f>
        <v>（华西简阳西城嘉苑）四川省成都市简阳市简城街道高屋村</v>
      </c>
      <c r="J1585" s="107" t="str">
        <f>VLOOKUP(B1585,辅助信息!E:I,4,FALSE)</f>
        <v>张瀚镭</v>
      </c>
      <c r="K1585" s="107">
        <f>VLOOKUP(J1585,辅助信息!H:I,2,FALSE)</f>
        <v>15884666220</v>
      </c>
      <c r="L1585" s="109" t="str">
        <f>VLOOKUP(B1585,辅助信息!E:J,6,FALSE)</f>
        <v>现场禁止使用氢能源挂车！优先威钢发货,我方卸车,新老国标钢厂不加价可直发，因陕钢多次出现磅差，项目拒绝使用</v>
      </c>
      <c r="M1585" s="78">
        <v>45797</v>
      </c>
      <c r="O1585" s="49">
        <f ca="1" t="shared" si="79"/>
        <v>0</v>
      </c>
      <c r="P1585" s="49">
        <f ca="1" t="shared" si="80"/>
        <v>56</v>
      </c>
      <c r="Q1585" s="18" t="str">
        <f>VLOOKUP(B1585,辅助信息!E:M,9,FALSE)</f>
        <v>ZTWM-CDGS-XS-2024-0030-华西集采-简州大道</v>
      </c>
      <c r="R1585" s="18" t="str">
        <f>_xlfn._xlws.FILTER(辅助信息!D:D,辅助信息!E:E=B1585)</f>
        <v>华西简阳西城嘉苑</v>
      </c>
    </row>
    <row r="1586" hidden="1" spans="2:18">
      <c r="B1586" s="29" t="s">
        <v>81</v>
      </c>
      <c r="C1586" s="57">
        <v>45793</v>
      </c>
      <c r="D1586" s="107" t="str">
        <f>VLOOKUP(B1586,辅助信息!E:K,7,FALSE)</f>
        <v>JWDDCD2025060900080</v>
      </c>
      <c r="E1586" s="107" t="str">
        <f>VLOOKUP(F1586,辅助信息!A:B,2,FALSE)</f>
        <v>螺纹钢</v>
      </c>
      <c r="F1586" s="29" t="s">
        <v>22</v>
      </c>
      <c r="G1586" s="25">
        <v>7</v>
      </c>
      <c r="H1586" s="108">
        <f>_xlfn.XLOOKUP(C1586&amp;F1586&amp;I1586&amp;J1586,'[1]2025年已发货'!$F:$F&amp;'[1]2025年已发货'!$C:$C&amp;'[1]2025年已发货'!$G:$G&amp;'[1]2025年已发货'!$H:$H,'[1]2025年已发货'!$E:$E,"未发货")</f>
        <v>9</v>
      </c>
      <c r="I1586" s="107" t="str">
        <f>VLOOKUP(B1586,辅助信息!E:I,3,FALSE)</f>
        <v>（华西简阳西城嘉苑）四川省成都市简阳市简城街道高屋村</v>
      </c>
      <c r="J1586" s="107" t="str">
        <f>VLOOKUP(B1586,辅助信息!E:I,4,FALSE)</f>
        <v>张瀚镭</v>
      </c>
      <c r="K1586" s="107">
        <f>VLOOKUP(J1586,辅助信息!H:I,2,FALSE)</f>
        <v>15884666220</v>
      </c>
      <c r="L1586" s="109" t="str">
        <f>VLOOKUP(B1586,辅助信息!E:J,6,FALSE)</f>
        <v>现场禁止使用氢能源挂车！优先威钢发货,我方卸车,新老国标钢厂不加价可直发，因陕钢多次出现磅差，项目拒绝使用</v>
      </c>
      <c r="M1586" s="78">
        <v>45797</v>
      </c>
      <c r="O1586" s="49">
        <f ca="1" t="shared" si="79"/>
        <v>0</v>
      </c>
      <c r="P1586" s="49">
        <f ca="1" t="shared" si="80"/>
        <v>56</v>
      </c>
      <c r="Q1586" s="18" t="str">
        <f>VLOOKUP(B1586,辅助信息!E:M,9,FALSE)</f>
        <v>ZTWM-CDGS-XS-2024-0030-华西集采-简州大道</v>
      </c>
      <c r="R1586" s="18" t="str">
        <f>_xlfn._xlws.FILTER(辅助信息!D:D,辅助信息!E:E=B1586)</f>
        <v>华西简阳西城嘉苑</v>
      </c>
    </row>
    <row r="1587" hidden="1" spans="2:18">
      <c r="B1587" s="29" t="s">
        <v>152</v>
      </c>
      <c r="C1587" s="57">
        <v>45793</v>
      </c>
      <c r="D1587" s="107" t="e">
        <f>VLOOKUP(B1587,辅助信息!E:K,7,FALSE)</f>
        <v>#N/A</v>
      </c>
      <c r="E1587" s="107" t="str">
        <f>VLOOKUP(F1587,辅助信息!A:B,2,FALSE)</f>
        <v>高线</v>
      </c>
      <c r="F1587" s="29" t="s">
        <v>51</v>
      </c>
      <c r="G1587" s="25">
        <v>35</v>
      </c>
      <c r="H1587" s="108" t="e">
        <f>_xlfn.XLOOKUP(C1587&amp;F1587&amp;I1587&amp;J1587,'[1]2025年已发货'!$F:$F&amp;'[1]2025年已发货'!$C:$C&amp;'[1]2025年已发货'!$G:$G&amp;'[1]2025年已发货'!$H:$H,'[1]2025年已发货'!$E:$E,"未发货")</f>
        <v>#N/A</v>
      </c>
      <c r="I1587" s="107" t="e">
        <f>VLOOKUP(B1587,辅助信息!E:I,3,FALSE)</f>
        <v>#N/A</v>
      </c>
      <c r="J1587" s="107" t="e">
        <f>VLOOKUP(B1587,辅助信息!E:I,4,FALSE)</f>
        <v>#N/A</v>
      </c>
      <c r="K1587" s="107" t="e">
        <f>VLOOKUP(J1587,辅助信息!H:I,2,FALSE)</f>
        <v>#N/A</v>
      </c>
      <c r="L1587" s="109" t="e">
        <f>VLOOKUP(B1587,辅助信息!E:J,6,FALSE)</f>
        <v>#N/A</v>
      </c>
      <c r="M1587" s="78">
        <v>45797</v>
      </c>
      <c r="O1587" s="49">
        <f ca="1" t="shared" si="79"/>
        <v>0</v>
      </c>
      <c r="P1587" s="49">
        <f ca="1" t="shared" si="80"/>
        <v>56</v>
      </c>
      <c r="Q1587" s="18" t="e">
        <f>VLOOKUP(B1587,辅助信息!E:M,9,FALSE)</f>
        <v>#N/A</v>
      </c>
      <c r="R1587" s="18" vm="1" t="e">
        <f>_xlfn._xlws.FILTER(辅助信息!D:D,辅助信息!E:E=B1587)</f>
        <v>#VALUE!</v>
      </c>
    </row>
    <row r="1588" hidden="1" spans="2:18">
      <c r="B1588" s="29" t="s">
        <v>152</v>
      </c>
      <c r="C1588" s="57">
        <v>45793</v>
      </c>
      <c r="D1588" s="107" t="e">
        <f>VLOOKUP(B1588,辅助信息!E:K,7,FALSE)</f>
        <v>#N/A</v>
      </c>
      <c r="E1588" s="107" t="str">
        <f>VLOOKUP(F1588,辅助信息!A:B,2,FALSE)</f>
        <v>螺纹钢</v>
      </c>
      <c r="F1588" s="29" t="s">
        <v>28</v>
      </c>
      <c r="G1588" s="25">
        <v>105</v>
      </c>
      <c r="H1588" s="108" t="e">
        <f>_xlfn.XLOOKUP(C1588&amp;F1588&amp;I1588&amp;J1588,'[1]2025年已发货'!$F:$F&amp;'[1]2025年已发货'!$C:$C&amp;'[1]2025年已发货'!$G:$G&amp;'[1]2025年已发货'!$H:$H,'[1]2025年已发货'!$E:$E,"未发货")</f>
        <v>#N/A</v>
      </c>
      <c r="I1588" s="107" t="e">
        <f>VLOOKUP(B1588,辅助信息!E:I,3,FALSE)</f>
        <v>#N/A</v>
      </c>
      <c r="J1588" s="107" t="e">
        <f>VLOOKUP(B1588,辅助信息!E:I,4,FALSE)</f>
        <v>#N/A</v>
      </c>
      <c r="K1588" s="107" t="e">
        <f>VLOOKUP(J1588,辅助信息!H:I,2,FALSE)</f>
        <v>#N/A</v>
      </c>
      <c r="L1588" s="109" t="e">
        <f>VLOOKUP(B1588,辅助信息!E:J,6,FALSE)</f>
        <v>#N/A</v>
      </c>
      <c r="M1588" s="78">
        <v>45797</v>
      </c>
      <c r="O1588" s="49">
        <f ca="1" t="shared" si="79"/>
        <v>0</v>
      </c>
      <c r="P1588" s="49">
        <f ca="1" t="shared" si="80"/>
        <v>56</v>
      </c>
      <c r="Q1588" s="18" t="e">
        <f>VLOOKUP(B1588,辅助信息!E:M,9,FALSE)</f>
        <v>#N/A</v>
      </c>
      <c r="R1588" s="18" vm="1" t="e">
        <f>_xlfn._xlws.FILTER(辅助信息!D:D,辅助信息!E:E=B1588)</f>
        <v>#VALUE!</v>
      </c>
    </row>
    <row r="1589" hidden="1" spans="2:18">
      <c r="B1589" s="29" t="s">
        <v>81</v>
      </c>
      <c r="C1589" s="57">
        <v>45796</v>
      </c>
      <c r="D1589" s="107" t="str">
        <f>VLOOKUP(B1589,辅助信息!E:K,7,FALSE)</f>
        <v>JWDDCD2025060900080</v>
      </c>
      <c r="E1589" s="107" t="str">
        <f>VLOOKUP(F1589,辅助信息!A:B,2,FALSE)</f>
        <v>盘螺</v>
      </c>
      <c r="F1589" s="29" t="s">
        <v>49</v>
      </c>
      <c r="G1589" s="25">
        <v>7.5</v>
      </c>
      <c r="H1589" s="108" t="str">
        <f>_xlfn.XLOOKUP(C1589&amp;F1589&amp;I1589&amp;J1589,'[1]2025年已发货'!$F:$F&amp;'[1]2025年已发货'!$C:$C&amp;'[1]2025年已发货'!$G:$G&amp;'[1]2025年已发货'!$H:$H,'[1]2025年已发货'!$E:$E,"未发货")</f>
        <v>未发货</v>
      </c>
      <c r="I1589" s="107" t="str">
        <f>VLOOKUP(B1589,辅助信息!E:I,3,FALSE)</f>
        <v>（华西简阳西城嘉苑）四川省成都市简阳市简城街道高屋村</v>
      </c>
      <c r="J1589" s="107" t="str">
        <f>VLOOKUP(B1589,辅助信息!E:I,4,FALSE)</f>
        <v>张瀚镭</v>
      </c>
      <c r="K1589" s="107">
        <f>VLOOKUP(J1589,辅助信息!H:I,2,FALSE)</f>
        <v>15884666220</v>
      </c>
      <c r="L1589" s="109" t="str">
        <f>VLOOKUP(B1589,辅助信息!E:J,6,FALSE)</f>
        <v>现场禁止使用氢能源挂车！优先威钢发货,我方卸车,新老国标钢厂不加价可直发，因陕钢多次出现磅差，项目拒绝使用</v>
      </c>
      <c r="M1589" s="78">
        <v>45800</v>
      </c>
      <c r="O1589" s="49">
        <f ca="1" t="shared" si="79"/>
        <v>0</v>
      </c>
      <c r="P1589" s="49">
        <f ca="1" t="shared" si="80"/>
        <v>53</v>
      </c>
      <c r="Q1589" s="18" t="str">
        <f>VLOOKUP(B1589,辅助信息!E:M,9,FALSE)</f>
        <v>ZTWM-CDGS-XS-2024-0030-华西集采-简州大道</v>
      </c>
      <c r="R1589" s="18" t="str">
        <f>_xlfn._xlws.FILTER(辅助信息!D:D,辅助信息!E:E=B1589)</f>
        <v>华西简阳西城嘉苑</v>
      </c>
    </row>
    <row r="1590" hidden="1" spans="2:18">
      <c r="B1590" s="29" t="s">
        <v>81</v>
      </c>
      <c r="C1590" s="57">
        <v>45796</v>
      </c>
      <c r="D1590" s="107" t="str">
        <f>VLOOKUP(B1590,辅助信息!E:K,7,FALSE)</f>
        <v>JWDDCD2025060900080</v>
      </c>
      <c r="E1590" s="107" t="str">
        <f>VLOOKUP(F1590,辅助信息!A:B,2,FALSE)</f>
        <v>盘螺</v>
      </c>
      <c r="F1590" s="29" t="s">
        <v>40</v>
      </c>
      <c r="G1590" s="25">
        <v>27.5</v>
      </c>
      <c r="H1590" s="108">
        <f>_xlfn.XLOOKUP(C1590&amp;F1590&amp;I1590&amp;J1590,'[1]2025年已发货'!$F:$F&amp;'[1]2025年已发货'!$C:$C&amp;'[1]2025年已发货'!$G:$G&amp;'[1]2025年已发货'!$H:$H,'[1]2025年已发货'!$E:$E,"未发货")</f>
        <v>30</v>
      </c>
      <c r="I1590" s="107" t="str">
        <f>VLOOKUP(B1590,辅助信息!E:I,3,FALSE)</f>
        <v>（华西简阳西城嘉苑）四川省成都市简阳市简城街道高屋村</v>
      </c>
      <c r="J1590" s="107" t="str">
        <f>VLOOKUP(B1590,辅助信息!E:I,4,FALSE)</f>
        <v>张瀚镭</v>
      </c>
      <c r="K1590" s="107">
        <f>VLOOKUP(J1590,辅助信息!H:I,2,FALSE)</f>
        <v>15884666220</v>
      </c>
      <c r="L1590" s="109" t="str">
        <f>VLOOKUP(B1590,辅助信息!E:J,6,FALSE)</f>
        <v>现场禁止使用氢能源挂车！优先威钢发货,我方卸车,新老国标钢厂不加价可直发，因陕钢多次出现磅差，项目拒绝使用</v>
      </c>
      <c r="M1590" s="78">
        <v>45800</v>
      </c>
      <c r="O1590" s="49">
        <f ca="1" t="shared" ref="O1590:O1601" si="81">IF(OR(M1590="",N1590&lt;&gt;""),"",MAX(M1590-TODAY(),0))</f>
        <v>0</v>
      </c>
      <c r="P1590" s="49">
        <f ca="1" t="shared" ref="P1590:P1601" si="82">IF(M1590="","",IF(N1590&lt;&gt;"",MAX(N1590-M1590,0),IF(TODAY()&gt;M1590,TODAY()-M1590,0)))</f>
        <v>53</v>
      </c>
      <c r="Q1590" s="18" t="str">
        <f>VLOOKUP(B1590,辅助信息!E:M,9,FALSE)</f>
        <v>ZTWM-CDGS-XS-2024-0030-华西集采-简州大道</v>
      </c>
      <c r="R1590" s="18" t="str">
        <f>_xlfn._xlws.FILTER(辅助信息!D:D,辅助信息!E:E=B1590)</f>
        <v>华西简阳西城嘉苑</v>
      </c>
    </row>
    <row r="1591" hidden="1" spans="2:18">
      <c r="B1591" s="29" t="s">
        <v>81</v>
      </c>
      <c r="C1591" s="57">
        <v>45796</v>
      </c>
      <c r="D1591" s="107" t="str">
        <f>VLOOKUP(B1591,辅助信息!E:K,7,FALSE)</f>
        <v>JWDDCD2025060900080</v>
      </c>
      <c r="E1591" s="107" t="str">
        <f>VLOOKUP(F1591,辅助信息!A:B,2,FALSE)</f>
        <v>盘螺</v>
      </c>
      <c r="F1591" s="29" t="s">
        <v>41</v>
      </c>
      <c r="G1591" s="25">
        <v>51</v>
      </c>
      <c r="H1591" s="108">
        <f>_xlfn.XLOOKUP(C1591&amp;F1591&amp;I1591&amp;J1591,'[1]2025年已发货'!$F:$F&amp;'[1]2025年已发货'!$C:$C&amp;'[1]2025年已发货'!$G:$G&amp;'[1]2025年已发货'!$H:$H,'[1]2025年已发货'!$E:$E,"未发货")</f>
        <v>40</v>
      </c>
      <c r="I1591" s="107" t="str">
        <f>VLOOKUP(B1591,辅助信息!E:I,3,FALSE)</f>
        <v>（华西简阳西城嘉苑）四川省成都市简阳市简城街道高屋村</v>
      </c>
      <c r="J1591" s="107" t="str">
        <f>VLOOKUP(B1591,辅助信息!E:I,4,FALSE)</f>
        <v>张瀚镭</v>
      </c>
      <c r="K1591" s="107">
        <f>VLOOKUP(J1591,辅助信息!H:I,2,FALSE)</f>
        <v>15884666220</v>
      </c>
      <c r="L1591" s="109" t="str">
        <f>VLOOKUP(B1591,辅助信息!E:J,6,FALSE)</f>
        <v>现场禁止使用氢能源挂车！优先威钢发货,我方卸车,新老国标钢厂不加价可直发，因陕钢多次出现磅差，项目拒绝使用</v>
      </c>
      <c r="M1591" s="78">
        <v>45800</v>
      </c>
      <c r="O1591" s="49">
        <f ca="1" t="shared" si="81"/>
        <v>0</v>
      </c>
      <c r="P1591" s="49">
        <f ca="1" t="shared" si="82"/>
        <v>53</v>
      </c>
      <c r="Q1591" s="18" t="str">
        <f>VLOOKUP(B1591,辅助信息!E:M,9,FALSE)</f>
        <v>ZTWM-CDGS-XS-2024-0030-华西集采-简州大道</v>
      </c>
      <c r="R1591" s="18" t="str">
        <f>_xlfn._xlws.FILTER(辅助信息!D:D,辅助信息!E:E=B1591)</f>
        <v>华西简阳西城嘉苑</v>
      </c>
    </row>
    <row r="1592" hidden="1" spans="2:18">
      <c r="B1592" s="29" t="s">
        <v>81</v>
      </c>
      <c r="C1592" s="57">
        <v>45796</v>
      </c>
      <c r="D1592" s="107" t="str">
        <f>VLOOKUP(B1592,辅助信息!E:K,7,FALSE)</f>
        <v>JWDDCD2025060900080</v>
      </c>
      <c r="E1592" s="107" t="str">
        <f>VLOOKUP(F1592,辅助信息!A:B,2,FALSE)</f>
        <v>盘螺</v>
      </c>
      <c r="F1592" s="29" t="s">
        <v>26</v>
      </c>
      <c r="G1592" s="25">
        <v>64</v>
      </c>
      <c r="H1592" s="108">
        <f>_xlfn.XLOOKUP(C1592&amp;F1592&amp;I1592&amp;J1592,'[1]2025年已发货'!$F:$F&amp;'[1]2025年已发货'!$C:$C&amp;'[1]2025年已发货'!$G:$G&amp;'[1]2025年已发货'!$H:$H,'[1]2025年已发货'!$E:$E,"未发货")</f>
        <v>35</v>
      </c>
      <c r="I1592" s="107" t="str">
        <f>VLOOKUP(B1592,辅助信息!E:I,3,FALSE)</f>
        <v>（华西简阳西城嘉苑）四川省成都市简阳市简城街道高屋村</v>
      </c>
      <c r="J1592" s="107" t="str">
        <f>VLOOKUP(B1592,辅助信息!E:I,4,FALSE)</f>
        <v>张瀚镭</v>
      </c>
      <c r="K1592" s="107">
        <f>VLOOKUP(J1592,辅助信息!H:I,2,FALSE)</f>
        <v>15884666220</v>
      </c>
      <c r="L1592" s="109" t="str">
        <f>VLOOKUP(B1592,辅助信息!E:J,6,FALSE)</f>
        <v>现场禁止使用氢能源挂车！优先威钢发货,我方卸车,新老国标钢厂不加价可直发，因陕钢多次出现磅差，项目拒绝使用</v>
      </c>
      <c r="M1592" s="78">
        <v>45800</v>
      </c>
      <c r="O1592" s="49">
        <f ca="1" t="shared" si="81"/>
        <v>0</v>
      </c>
      <c r="P1592" s="49">
        <f ca="1" t="shared" si="82"/>
        <v>53</v>
      </c>
      <c r="Q1592" s="18" t="str">
        <f>VLOOKUP(B1592,辅助信息!E:M,9,FALSE)</f>
        <v>ZTWM-CDGS-XS-2024-0030-华西集采-简州大道</v>
      </c>
      <c r="R1592" s="18" t="str">
        <f>_xlfn._xlws.FILTER(辅助信息!D:D,辅助信息!E:E=B1592)</f>
        <v>华西简阳西城嘉苑</v>
      </c>
    </row>
    <row r="1593" hidden="1" spans="2:18">
      <c r="B1593" s="29" t="s">
        <v>81</v>
      </c>
      <c r="C1593" s="57">
        <v>45796</v>
      </c>
      <c r="D1593" s="107" t="str">
        <f>VLOOKUP(B1593,辅助信息!E:K,7,FALSE)</f>
        <v>JWDDCD2025060900080</v>
      </c>
      <c r="E1593" s="107" t="str">
        <f>VLOOKUP(F1593,辅助信息!A:B,2,FALSE)</f>
        <v>螺纹钢</v>
      </c>
      <c r="F1593" s="29" t="s">
        <v>19</v>
      </c>
      <c r="G1593" s="25">
        <v>5.5</v>
      </c>
      <c r="H1593" s="108">
        <f>_xlfn.XLOOKUP(C1593&amp;F1593&amp;I1593&amp;J1593,'[1]2025年已发货'!$F:$F&amp;'[1]2025年已发货'!$C:$C&amp;'[1]2025年已发货'!$G:$G&amp;'[1]2025年已发货'!$H:$H,'[1]2025年已发货'!$E:$E,"未发货")</f>
        <v>6</v>
      </c>
      <c r="I1593" s="107" t="str">
        <f>VLOOKUP(B1593,辅助信息!E:I,3,FALSE)</f>
        <v>（华西简阳西城嘉苑）四川省成都市简阳市简城街道高屋村</v>
      </c>
      <c r="J1593" s="107" t="str">
        <f>VLOOKUP(B1593,辅助信息!E:I,4,FALSE)</f>
        <v>张瀚镭</v>
      </c>
      <c r="K1593" s="107">
        <f>VLOOKUP(J1593,辅助信息!H:I,2,FALSE)</f>
        <v>15884666220</v>
      </c>
      <c r="L1593" s="109" t="str">
        <f>VLOOKUP(B1593,辅助信息!E:J,6,FALSE)</f>
        <v>现场禁止使用氢能源挂车！优先威钢发货,我方卸车,新老国标钢厂不加价可直发，因陕钢多次出现磅差，项目拒绝使用</v>
      </c>
      <c r="M1593" s="78">
        <v>45800</v>
      </c>
      <c r="O1593" s="49">
        <f ca="1" t="shared" si="81"/>
        <v>0</v>
      </c>
      <c r="P1593" s="49">
        <f ca="1" t="shared" si="82"/>
        <v>53</v>
      </c>
      <c r="Q1593" s="18" t="str">
        <f>VLOOKUP(B1593,辅助信息!E:M,9,FALSE)</f>
        <v>ZTWM-CDGS-XS-2024-0030-华西集采-简州大道</v>
      </c>
      <c r="R1593" s="18" t="str">
        <f>_xlfn._xlws.FILTER(辅助信息!D:D,辅助信息!E:E=B1593)</f>
        <v>华西简阳西城嘉苑</v>
      </c>
    </row>
    <row r="1594" hidden="1" spans="2:18">
      <c r="B1594" s="29" t="s">
        <v>81</v>
      </c>
      <c r="C1594" s="57">
        <v>45796</v>
      </c>
      <c r="D1594" s="107" t="str">
        <f>VLOOKUP(B1594,辅助信息!E:K,7,FALSE)</f>
        <v>JWDDCD2025060900080</v>
      </c>
      <c r="E1594" s="107" t="str">
        <f>VLOOKUP(F1594,辅助信息!A:B,2,FALSE)</f>
        <v>螺纹钢</v>
      </c>
      <c r="F1594" s="29" t="s">
        <v>32</v>
      </c>
      <c r="G1594" s="25">
        <v>8</v>
      </c>
      <c r="H1594" s="108">
        <f>_xlfn.XLOOKUP(C1594&amp;F1594&amp;I1594&amp;J1594,'[1]2025年已发货'!$F:$F&amp;'[1]2025年已发货'!$C:$C&amp;'[1]2025年已发货'!$G:$G&amp;'[1]2025年已发货'!$H:$H,'[1]2025年已发货'!$E:$E,"未发货")</f>
        <v>9</v>
      </c>
      <c r="I1594" s="107" t="str">
        <f>VLOOKUP(B1594,辅助信息!E:I,3,FALSE)</f>
        <v>（华西简阳西城嘉苑）四川省成都市简阳市简城街道高屋村</v>
      </c>
      <c r="J1594" s="107" t="str">
        <f>VLOOKUP(B1594,辅助信息!E:I,4,FALSE)</f>
        <v>张瀚镭</v>
      </c>
      <c r="K1594" s="107">
        <f>VLOOKUP(J1594,辅助信息!H:I,2,FALSE)</f>
        <v>15884666220</v>
      </c>
      <c r="L1594" s="109" t="str">
        <f>VLOOKUP(B1594,辅助信息!E:J,6,FALSE)</f>
        <v>现场禁止使用氢能源挂车！优先威钢发货,我方卸车,新老国标钢厂不加价可直发，因陕钢多次出现磅差，项目拒绝使用</v>
      </c>
      <c r="M1594" s="78">
        <v>45800</v>
      </c>
      <c r="O1594" s="49">
        <f ca="1" t="shared" si="81"/>
        <v>0</v>
      </c>
      <c r="P1594" s="49">
        <f ca="1" t="shared" si="82"/>
        <v>53</v>
      </c>
      <c r="Q1594" s="18" t="str">
        <f>VLOOKUP(B1594,辅助信息!E:M,9,FALSE)</f>
        <v>ZTWM-CDGS-XS-2024-0030-华西集采-简州大道</v>
      </c>
      <c r="R1594" s="18" t="str">
        <f>_xlfn._xlws.FILTER(辅助信息!D:D,辅助信息!E:E=B1594)</f>
        <v>华西简阳西城嘉苑</v>
      </c>
    </row>
    <row r="1595" hidden="1" spans="2:18">
      <c r="B1595" s="29" t="s">
        <v>81</v>
      </c>
      <c r="C1595" s="57">
        <v>45796</v>
      </c>
      <c r="D1595" s="107" t="str">
        <f>VLOOKUP(B1595,辅助信息!E:K,7,FALSE)</f>
        <v>JWDDCD2025060900080</v>
      </c>
      <c r="E1595" s="107" t="str">
        <f>VLOOKUP(F1595,辅助信息!A:B,2,FALSE)</f>
        <v>螺纹钢</v>
      </c>
      <c r="F1595" s="29" t="s">
        <v>30</v>
      </c>
      <c r="G1595" s="25">
        <v>13.5</v>
      </c>
      <c r="H1595" s="108">
        <f>_xlfn.XLOOKUP(C1595&amp;F1595&amp;I1595&amp;J1595,'[1]2025年已发货'!$F:$F&amp;'[1]2025年已发货'!$C:$C&amp;'[1]2025年已发货'!$G:$G&amp;'[1]2025年已发货'!$H:$H,'[1]2025年已发货'!$E:$E,"未发货")</f>
        <v>6</v>
      </c>
      <c r="I1595" s="107" t="str">
        <f>VLOOKUP(B1595,辅助信息!E:I,3,FALSE)</f>
        <v>（华西简阳西城嘉苑）四川省成都市简阳市简城街道高屋村</v>
      </c>
      <c r="J1595" s="107" t="str">
        <f>VLOOKUP(B1595,辅助信息!E:I,4,FALSE)</f>
        <v>张瀚镭</v>
      </c>
      <c r="K1595" s="107">
        <f>VLOOKUP(J1595,辅助信息!H:I,2,FALSE)</f>
        <v>15884666220</v>
      </c>
      <c r="L1595" s="109" t="str">
        <f>VLOOKUP(B1595,辅助信息!E:J,6,FALSE)</f>
        <v>现场禁止使用氢能源挂车！优先威钢发货,我方卸车,新老国标钢厂不加价可直发，因陕钢多次出现磅差，项目拒绝使用</v>
      </c>
      <c r="M1595" s="78">
        <v>45800</v>
      </c>
      <c r="O1595" s="49">
        <f ca="1" t="shared" si="81"/>
        <v>0</v>
      </c>
      <c r="P1595" s="49">
        <f ca="1" t="shared" si="82"/>
        <v>53</v>
      </c>
      <c r="Q1595" s="18" t="str">
        <f>VLOOKUP(B1595,辅助信息!E:M,9,FALSE)</f>
        <v>ZTWM-CDGS-XS-2024-0030-华西集采-简州大道</v>
      </c>
      <c r="R1595" s="18" t="str">
        <f>_xlfn._xlws.FILTER(辅助信息!D:D,辅助信息!E:E=B1595)</f>
        <v>华西简阳西城嘉苑</v>
      </c>
    </row>
    <row r="1596" hidden="1" spans="2:18">
      <c r="B1596" s="29" t="s">
        <v>81</v>
      </c>
      <c r="C1596" s="57">
        <v>45796</v>
      </c>
      <c r="D1596" s="107" t="str">
        <f>VLOOKUP(B1596,辅助信息!E:K,7,FALSE)</f>
        <v>JWDDCD2025060900080</v>
      </c>
      <c r="E1596" s="107" t="str">
        <f>VLOOKUP(F1596,辅助信息!A:B,2,FALSE)</f>
        <v>螺纹钢</v>
      </c>
      <c r="F1596" s="29" t="s">
        <v>33</v>
      </c>
      <c r="G1596" s="25">
        <v>20</v>
      </c>
      <c r="H1596" s="108">
        <f>_xlfn.XLOOKUP(C1596&amp;F1596&amp;I1596&amp;J1596,'[1]2025年已发货'!$F:$F&amp;'[1]2025年已发货'!$C:$C&amp;'[1]2025年已发货'!$G:$G&amp;'[1]2025年已发货'!$H:$H,'[1]2025年已发货'!$E:$E,"未发货")</f>
        <v>6</v>
      </c>
      <c r="I1596" s="107" t="str">
        <f>VLOOKUP(B1596,辅助信息!E:I,3,FALSE)</f>
        <v>（华西简阳西城嘉苑）四川省成都市简阳市简城街道高屋村</v>
      </c>
      <c r="J1596" s="107" t="str">
        <f>VLOOKUP(B1596,辅助信息!E:I,4,FALSE)</f>
        <v>张瀚镭</v>
      </c>
      <c r="K1596" s="107">
        <f>VLOOKUP(J1596,辅助信息!H:I,2,FALSE)</f>
        <v>15884666220</v>
      </c>
      <c r="L1596" s="109" t="str">
        <f>VLOOKUP(B1596,辅助信息!E:J,6,FALSE)</f>
        <v>现场禁止使用氢能源挂车！优先威钢发货,我方卸车,新老国标钢厂不加价可直发，因陕钢多次出现磅差，项目拒绝使用</v>
      </c>
      <c r="M1596" s="78">
        <v>45800</v>
      </c>
      <c r="O1596" s="49">
        <f ca="1" t="shared" si="81"/>
        <v>0</v>
      </c>
      <c r="P1596" s="49">
        <f ca="1" t="shared" si="82"/>
        <v>53</v>
      </c>
      <c r="Q1596" s="18" t="str">
        <f>VLOOKUP(B1596,辅助信息!E:M,9,FALSE)</f>
        <v>ZTWM-CDGS-XS-2024-0030-华西集采-简州大道</v>
      </c>
      <c r="R1596" s="18" t="str">
        <f>_xlfn._xlws.FILTER(辅助信息!D:D,辅助信息!E:E=B1596)</f>
        <v>华西简阳西城嘉苑</v>
      </c>
    </row>
    <row r="1597" hidden="1" spans="2:18">
      <c r="B1597" s="29" t="s">
        <v>81</v>
      </c>
      <c r="C1597" s="57">
        <v>45796</v>
      </c>
      <c r="D1597" s="107" t="str">
        <f>VLOOKUP(B1597,辅助信息!E:K,7,FALSE)</f>
        <v>JWDDCD2025060900080</v>
      </c>
      <c r="E1597" s="107" t="str">
        <f>VLOOKUP(F1597,辅助信息!A:B,2,FALSE)</f>
        <v>螺纹钢</v>
      </c>
      <c r="F1597" s="29" t="s">
        <v>28</v>
      </c>
      <c r="G1597" s="25">
        <v>2.7</v>
      </c>
      <c r="H1597" s="108">
        <f>_xlfn.XLOOKUP(C1597&amp;F1597&amp;I1597&amp;J1597,'[1]2025年已发货'!$F:$F&amp;'[1]2025年已发货'!$C:$C&amp;'[1]2025年已发货'!$G:$G&amp;'[1]2025年已发货'!$H:$H,'[1]2025年已发货'!$E:$E,"未发货")</f>
        <v>3</v>
      </c>
      <c r="I1597" s="107" t="str">
        <f>VLOOKUP(B1597,辅助信息!E:I,3,FALSE)</f>
        <v>（华西简阳西城嘉苑）四川省成都市简阳市简城街道高屋村</v>
      </c>
      <c r="J1597" s="107" t="str">
        <f>VLOOKUP(B1597,辅助信息!E:I,4,FALSE)</f>
        <v>张瀚镭</v>
      </c>
      <c r="K1597" s="107">
        <f>VLOOKUP(J1597,辅助信息!H:I,2,FALSE)</f>
        <v>15884666220</v>
      </c>
      <c r="L1597" s="109" t="str">
        <f>VLOOKUP(B1597,辅助信息!E:J,6,FALSE)</f>
        <v>现场禁止使用氢能源挂车！优先威钢发货,我方卸车,新老国标钢厂不加价可直发，因陕钢多次出现磅差，项目拒绝使用</v>
      </c>
      <c r="M1597" s="78">
        <v>45800</v>
      </c>
      <c r="O1597" s="49">
        <f ca="1" t="shared" si="81"/>
        <v>0</v>
      </c>
      <c r="P1597" s="49">
        <f ca="1" t="shared" si="82"/>
        <v>53</v>
      </c>
      <c r="Q1597" s="18" t="str">
        <f>VLOOKUP(B1597,辅助信息!E:M,9,FALSE)</f>
        <v>ZTWM-CDGS-XS-2024-0030-华西集采-简州大道</v>
      </c>
      <c r="R1597" s="18" t="str">
        <f>_xlfn._xlws.FILTER(辅助信息!D:D,辅助信息!E:E=B1597)</f>
        <v>华西简阳西城嘉苑</v>
      </c>
    </row>
    <row r="1598" hidden="1" spans="2:18">
      <c r="B1598" s="29" t="s">
        <v>81</v>
      </c>
      <c r="C1598" s="57">
        <v>45796</v>
      </c>
      <c r="D1598" s="107" t="str">
        <f>VLOOKUP(B1598,辅助信息!E:K,7,FALSE)</f>
        <v>JWDDCD2025060900080</v>
      </c>
      <c r="E1598" s="107" t="str">
        <f>VLOOKUP(F1598,辅助信息!A:B,2,FALSE)</f>
        <v>螺纹钢</v>
      </c>
      <c r="F1598" s="29" t="s">
        <v>18</v>
      </c>
      <c r="G1598" s="25">
        <v>7.5</v>
      </c>
      <c r="H1598" s="108">
        <f>_xlfn.XLOOKUP(C1598&amp;F1598&amp;I1598&amp;J1598,'[1]2025年已发货'!$F:$F&amp;'[1]2025年已发货'!$C:$C&amp;'[1]2025年已发货'!$G:$G&amp;'[1]2025年已发货'!$H:$H,'[1]2025年已发货'!$E:$E,"未发货")</f>
        <v>6</v>
      </c>
      <c r="I1598" s="107" t="str">
        <f>VLOOKUP(B1598,辅助信息!E:I,3,FALSE)</f>
        <v>（华西简阳西城嘉苑）四川省成都市简阳市简城街道高屋村</v>
      </c>
      <c r="J1598" s="107" t="str">
        <f>VLOOKUP(B1598,辅助信息!E:I,4,FALSE)</f>
        <v>张瀚镭</v>
      </c>
      <c r="K1598" s="107">
        <f>VLOOKUP(J1598,辅助信息!H:I,2,FALSE)</f>
        <v>15884666220</v>
      </c>
      <c r="L1598" s="109" t="str">
        <f>VLOOKUP(B1598,辅助信息!E:J,6,FALSE)</f>
        <v>现场禁止使用氢能源挂车！优先威钢发货,我方卸车,新老国标钢厂不加价可直发，因陕钢多次出现磅差，项目拒绝使用</v>
      </c>
      <c r="M1598" s="78">
        <v>45800</v>
      </c>
      <c r="O1598" s="49">
        <f ca="1" t="shared" si="81"/>
        <v>0</v>
      </c>
      <c r="P1598" s="49">
        <f ca="1" t="shared" si="82"/>
        <v>53</v>
      </c>
      <c r="Q1598" s="18" t="str">
        <f>VLOOKUP(B1598,辅助信息!E:M,9,FALSE)</f>
        <v>ZTWM-CDGS-XS-2024-0030-华西集采-简州大道</v>
      </c>
      <c r="R1598" s="18" t="str">
        <f>_xlfn._xlws.FILTER(辅助信息!D:D,辅助信息!E:E=B1598)</f>
        <v>华西简阳西城嘉苑</v>
      </c>
    </row>
    <row r="1599" hidden="1" spans="2:18">
      <c r="B1599" s="29" t="s">
        <v>153</v>
      </c>
      <c r="C1599" s="57">
        <v>45796</v>
      </c>
      <c r="D1599" s="107" t="str">
        <f>VLOOKUP(B1599,辅助信息!E:K,7,FALSE)</f>
        <v>JWDDCD2025050800080</v>
      </c>
      <c r="E1599" s="107" t="str">
        <f>VLOOKUP(F1599,辅助信息!A:B,2,FALSE)</f>
        <v>螺纹钢</v>
      </c>
      <c r="F1599" s="29" t="s">
        <v>27</v>
      </c>
      <c r="G1599" s="25">
        <v>15</v>
      </c>
      <c r="H1599" s="108" t="str">
        <f>_xlfn.XLOOKUP(C1599&amp;F1599&amp;I1599&amp;J1599,'[1]2025年已发货'!$F:$F&amp;'[1]2025年已发货'!$C:$C&amp;'[1]2025年已发货'!$G:$G&amp;'[1]2025年已发货'!$H:$H,'[1]2025年已发货'!$E:$E,"未发货")</f>
        <v>未发货</v>
      </c>
      <c r="I1599" s="107" t="str">
        <f>VLOOKUP(B1599,辅助信息!E:I,3,FALSE)</f>
        <v>(宜宾兴港三江新区长江工业园建设项目-M2-4#厂房)宜宾市翠屏区宜宾汽车零部件配套产业基地(纬五路南)</v>
      </c>
      <c r="J1599" s="107" t="str">
        <f>VLOOKUP(B1599,辅助信息!E:I,4,FALSE)</f>
        <v>李国享</v>
      </c>
      <c r="K1599" s="107">
        <f>VLOOKUP(J1599,辅助信息!H:I,2,FALSE)</f>
        <v>17713876279</v>
      </c>
      <c r="L1599" s="109" t="str">
        <f>VLOOKUP(B1599,辅助信息!E:J,6,FALSE)</f>
        <v>装货前联系收货人核实到场规格，货物最下面用方木垫下方便卸货</v>
      </c>
      <c r="M1599" s="78">
        <v>45797</v>
      </c>
      <c r="O1599" s="49">
        <f ca="1" t="shared" si="81"/>
        <v>0</v>
      </c>
      <c r="P1599" s="49">
        <f ca="1" t="shared" si="82"/>
        <v>56</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7">
        <v>45796</v>
      </c>
      <c r="D1600" s="107" t="str">
        <f>VLOOKUP(B1600,辅助信息!E:K,7,FALSE)</f>
        <v>JWDDCD2025050800080</v>
      </c>
      <c r="E1600" s="107" t="str">
        <f>VLOOKUP(F1600,辅助信息!A:B,2,FALSE)</f>
        <v>螺纹钢</v>
      </c>
      <c r="F1600" s="29" t="s">
        <v>130</v>
      </c>
      <c r="G1600" s="25">
        <v>40</v>
      </c>
      <c r="H1600" s="108" t="str">
        <f>_xlfn.XLOOKUP(C1600&amp;F1600&amp;I1600&amp;J1600,'[1]2025年已发货'!$F:$F&amp;'[1]2025年已发货'!$C:$C&amp;'[1]2025年已发货'!$G:$G&amp;'[1]2025年已发货'!$H:$H,'[1]2025年已发货'!$E:$E,"未发货")</f>
        <v>未发货</v>
      </c>
      <c r="I1600" s="107" t="str">
        <f>VLOOKUP(B1600,辅助信息!E:I,3,FALSE)</f>
        <v>(宜宾兴港三江新区长江工业园建设项目-M2-2#厂房)宜宾市翠屏区宜宾汽车零部件配套产业基地(纬五路南)</v>
      </c>
      <c r="J1600" s="107" t="str">
        <f>VLOOKUP(B1600,辅助信息!E:I,4,FALSE)</f>
        <v>李国享</v>
      </c>
      <c r="K1600" s="107">
        <f>VLOOKUP(J1600,辅助信息!H:I,2,FALSE)</f>
        <v>17713876279</v>
      </c>
      <c r="L1600" s="109" t="str">
        <f>VLOOKUP(B1600,辅助信息!E:J,6,FALSE)</f>
        <v>装货前联系收货人核实到场规格，货物最下面用方木垫下方便卸货</v>
      </c>
      <c r="M1600" s="78">
        <v>45797</v>
      </c>
      <c r="O1600" s="49">
        <f ca="1" t="shared" si="81"/>
        <v>0</v>
      </c>
      <c r="P1600" s="49">
        <f ca="1" t="shared" si="82"/>
        <v>56</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7">
        <v>45796</v>
      </c>
      <c r="D1601" s="107" t="str">
        <f>VLOOKUP(B1601,辅助信息!E:K,7,FALSE)</f>
        <v>JWDDCD2025050800080</v>
      </c>
      <c r="E1601" s="107" t="str">
        <f>VLOOKUP(F1601,辅助信息!A:B,2,FALSE)</f>
        <v>螺纹钢</v>
      </c>
      <c r="F1601" s="29" t="s">
        <v>133</v>
      </c>
      <c r="G1601" s="25">
        <v>60</v>
      </c>
      <c r="H1601" s="108" t="str">
        <f>_xlfn.XLOOKUP(C1601&amp;F1601&amp;I1601&amp;J1601,'[1]2025年已发货'!$F:$F&amp;'[1]2025年已发货'!$C:$C&amp;'[1]2025年已发货'!$G:$G&amp;'[1]2025年已发货'!$H:$H,'[1]2025年已发货'!$E:$E,"未发货")</f>
        <v>未发货</v>
      </c>
      <c r="I1601" s="107" t="str">
        <f>VLOOKUP(B1601,辅助信息!E:I,3,FALSE)</f>
        <v>(宜宾兴港三江新区长江工业园建设项目-M2-5#厂房)宜宾市翠屏区宜宾汽车零部件配套产业基地(纬五路南)</v>
      </c>
      <c r="J1601" s="107" t="str">
        <f>VLOOKUP(B1601,辅助信息!E:I,4,FALSE)</f>
        <v>李国享</v>
      </c>
      <c r="K1601" s="107">
        <f>VLOOKUP(J1601,辅助信息!H:I,2,FALSE)</f>
        <v>17713876279</v>
      </c>
      <c r="L1601" s="109" t="str">
        <f>VLOOKUP(B1601,辅助信息!E:J,6,FALSE)</f>
        <v>装货前联系收货人核实到场规格，货物最下面用方木垫下方便卸货</v>
      </c>
      <c r="M1601" s="78">
        <v>45797</v>
      </c>
      <c r="O1601" s="49">
        <f ca="1" t="shared" ref="O1601:O1613" si="83">IF(OR(M1601="",N1601&lt;&gt;""),"",MAX(M1601-TODAY(),0))</f>
        <v>0</v>
      </c>
      <c r="P1601" s="49">
        <f ca="1" t="shared" ref="P1601:P1613" si="84">IF(M1601="","",IF(N1601&lt;&gt;"",MAX(N1601-M1601,0),IF(TODAY()&gt;M1601,TODAY()-M1601,0)))</f>
        <v>56</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7">
        <v>45798</v>
      </c>
      <c r="D1602" s="107" t="str">
        <f>VLOOKUP(B1602,辅助信息!E:K,7,FALSE)</f>
        <v>JWDDCD2025050800101</v>
      </c>
      <c r="E1602" s="107" t="str">
        <f>VLOOKUP(F1602,辅助信息!A:B,2,FALSE)</f>
        <v>盘螺</v>
      </c>
      <c r="F1602" s="29" t="s">
        <v>26</v>
      </c>
      <c r="G1602" s="25">
        <v>15</v>
      </c>
      <c r="H1602" s="108">
        <v>15</v>
      </c>
      <c r="I1602" s="107" t="str">
        <f>VLOOKUP(B1602,辅助信息!E:I,3,FALSE)</f>
        <v>(中铁科研院宜宾泥溪项目)中铁科研院集团有限公司宜宾市泥溪东互通式立交下穿成贵客专铁路工程项目钢筋加工厂</v>
      </c>
      <c r="J1602" s="107" t="str">
        <f>VLOOKUP(B1602,辅助信息!E:I,4,FALSE)</f>
        <v>蔡鹏</v>
      </c>
      <c r="K1602" s="107">
        <f>VLOOKUP(J1602,辅助信息!H:I,2,FALSE)</f>
        <v>19130850820</v>
      </c>
      <c r="L1602" s="109" t="str">
        <f>VLOOKUP(B1602,辅助信息!E:J,6,FALSE)</f>
        <v>装货前联系收货人核实到场规格，货物最下面用方木垫下方便卸货</v>
      </c>
      <c r="M1602" s="78">
        <v>45800</v>
      </c>
      <c r="O1602" s="49">
        <f ca="1" t="shared" si="83"/>
        <v>0</v>
      </c>
      <c r="P1602" s="49">
        <f ca="1" t="shared" si="84"/>
        <v>53</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7">
        <v>45798</v>
      </c>
      <c r="D1603" s="107" t="str">
        <f>VLOOKUP(B1603,辅助信息!E:K,7,FALSE)</f>
        <v>JWDDCD2025050800101</v>
      </c>
      <c r="E1603" s="107" t="str">
        <f>VLOOKUP(F1603,辅助信息!A:B,2,FALSE)</f>
        <v>螺纹钢</v>
      </c>
      <c r="F1603" s="29" t="s">
        <v>18</v>
      </c>
      <c r="G1603" s="25">
        <v>12</v>
      </c>
      <c r="H1603" s="108">
        <v>12</v>
      </c>
      <c r="I1603" s="107" t="str">
        <f>VLOOKUP(B1603,辅助信息!E:I,3,FALSE)</f>
        <v>(中铁科研院宜宾泥溪项目)中铁科研院集团有限公司宜宾市泥溪东互通式立交下穿成贵客专铁路工程项目钢筋加工厂</v>
      </c>
      <c r="J1603" s="107" t="str">
        <f>VLOOKUP(B1603,辅助信息!E:I,4,FALSE)</f>
        <v>蔡鹏</v>
      </c>
      <c r="K1603" s="107">
        <f>VLOOKUP(J1603,辅助信息!H:I,2,FALSE)</f>
        <v>19130850820</v>
      </c>
      <c r="L1603" s="109" t="str">
        <f>VLOOKUP(B1603,辅助信息!E:J,6,FALSE)</f>
        <v>装货前联系收货人核实到场规格，货物最下面用方木垫下方便卸货</v>
      </c>
      <c r="M1603" s="78">
        <v>45800</v>
      </c>
      <c r="O1603" s="49">
        <f ca="1" t="shared" si="83"/>
        <v>0</v>
      </c>
      <c r="P1603" s="49">
        <f ca="1" t="shared" si="84"/>
        <v>53</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7">
        <v>45798</v>
      </c>
      <c r="D1604" s="107" t="str">
        <f>VLOOKUP(B1604,辅助信息!E:K,7,FALSE)</f>
        <v>JWDDCD2025050800101</v>
      </c>
      <c r="E1604" s="107" t="str">
        <f>VLOOKUP(F1604,辅助信息!A:B,2,FALSE)</f>
        <v>螺纹钢</v>
      </c>
      <c r="F1604" s="29" t="s">
        <v>65</v>
      </c>
      <c r="G1604" s="25">
        <v>6</v>
      </c>
      <c r="H1604" s="108">
        <v>6</v>
      </c>
      <c r="I1604" s="107" t="str">
        <f>VLOOKUP(B1604,辅助信息!E:I,3,FALSE)</f>
        <v>(中铁科研院宜宾泥溪项目)中铁科研院集团有限公司宜宾市泥溪东互通式立交下穿成贵客专铁路工程项目钢筋加工厂</v>
      </c>
      <c r="J1604" s="107" t="str">
        <f>VLOOKUP(B1604,辅助信息!E:I,4,FALSE)</f>
        <v>蔡鹏</v>
      </c>
      <c r="K1604" s="107">
        <f>VLOOKUP(J1604,辅助信息!H:I,2,FALSE)</f>
        <v>19130850820</v>
      </c>
      <c r="L1604" s="109" t="str">
        <f>VLOOKUP(B1604,辅助信息!E:J,6,FALSE)</f>
        <v>装货前联系收货人核实到场规格，货物最下面用方木垫下方便卸货</v>
      </c>
      <c r="M1604" s="78">
        <v>45800</v>
      </c>
      <c r="O1604" s="49">
        <f ca="1" t="shared" si="83"/>
        <v>0</v>
      </c>
      <c r="P1604" s="49">
        <f ca="1" t="shared" si="84"/>
        <v>53</v>
      </c>
      <c r="Q1604" s="18" t="str">
        <f>VLOOKUP(B1604,辅助信息!E:M,9,FALSE)</f>
        <v>ZTWM-CDGS-XS-2025-0050-中铁科研院-宜宾泥溪项目</v>
      </c>
      <c r="R1604" s="18" t="str">
        <f>_xlfn._xlws.FILTER(辅助信息!D:D,辅助信息!E:E=B1604)</f>
        <v>中铁科研院宜宾泥溪项目</v>
      </c>
    </row>
    <row r="1605" hidden="1" spans="2:18">
      <c r="B1605" s="107" t="s">
        <v>81</v>
      </c>
      <c r="C1605" s="57">
        <v>45798</v>
      </c>
      <c r="D1605" s="107" t="str">
        <f>VLOOKUP(B1605,辅助信息!E:K,7,FALSE)</f>
        <v>JWDDCD2025060900080</v>
      </c>
      <c r="E1605" s="107" t="str">
        <f>VLOOKUP(F1605,辅助信息!A:B,2,FALSE)</f>
        <v>盘螺</v>
      </c>
      <c r="F1605" s="107" t="s">
        <v>49</v>
      </c>
      <c r="G1605" s="108">
        <v>7.5</v>
      </c>
      <c r="H1605" s="108" t="str">
        <f>_xlfn.XLOOKUP(C1605&amp;F1605&amp;I1605&amp;J1605,'[1]2025年已发货'!$F:$F&amp;'[1]2025年已发货'!$C:$C&amp;'[1]2025年已发货'!$G:$G&amp;'[1]2025年已发货'!$H:$H,'[1]2025年已发货'!$E:$E,"未发货")</f>
        <v>未发货</v>
      </c>
      <c r="I1605" s="107" t="str">
        <f>VLOOKUP(B1605,辅助信息!E:I,3,FALSE)</f>
        <v>（华西简阳西城嘉苑）四川省成都市简阳市简城街道高屋村</v>
      </c>
      <c r="J1605" s="107" t="str">
        <f>VLOOKUP(B1605,辅助信息!E:I,4,FALSE)</f>
        <v>张瀚镭</v>
      </c>
      <c r="K1605" s="107">
        <f>VLOOKUP(J1605,辅助信息!H:I,2,FALSE)</f>
        <v>15884666220</v>
      </c>
      <c r="L1605" s="109" t="str">
        <f>VLOOKUP(B1605,辅助信息!E:J,6,FALSE)</f>
        <v>现场禁止使用氢能源挂车！优先威钢发货,我方卸车,新老国标钢厂不加价可直发，因陕钢多次出现磅差，项目拒绝使用</v>
      </c>
      <c r="M1605" s="78">
        <v>45800</v>
      </c>
      <c r="O1605" s="49">
        <f ca="1" t="shared" si="83"/>
        <v>0</v>
      </c>
      <c r="P1605" s="49">
        <f ca="1" t="shared" si="84"/>
        <v>53</v>
      </c>
      <c r="Q1605" s="18" t="str">
        <f>VLOOKUP(B1605,辅助信息!E:M,9,FALSE)</f>
        <v>ZTWM-CDGS-XS-2024-0030-华西集采-简州大道</v>
      </c>
      <c r="R1605" s="18" t="str">
        <f>_xlfn._xlws.FILTER(辅助信息!D:D,辅助信息!E:E=B1605)</f>
        <v>华西简阳西城嘉苑</v>
      </c>
    </row>
    <row r="1606" hidden="1" spans="2:18">
      <c r="B1606" s="107" t="s">
        <v>81</v>
      </c>
      <c r="C1606" s="57">
        <v>45798</v>
      </c>
      <c r="D1606" s="107" t="str">
        <f>VLOOKUP(B1606,辅助信息!E:K,7,FALSE)</f>
        <v>JWDDCD2025060900080</v>
      </c>
      <c r="E1606" s="107" t="str">
        <f>VLOOKUP(F1606,辅助信息!A:B,2,FALSE)</f>
        <v>盘螺</v>
      </c>
      <c r="F1606" s="107" t="s">
        <v>41</v>
      </c>
      <c r="G1606" s="108">
        <v>10</v>
      </c>
      <c r="H1606" s="108"/>
      <c r="I1606" s="107" t="str">
        <f>VLOOKUP(B1606,辅助信息!E:I,3,FALSE)</f>
        <v>（华西简阳西城嘉苑）四川省成都市简阳市简城街道高屋村</v>
      </c>
      <c r="J1606" s="107" t="str">
        <f>VLOOKUP(B1606,辅助信息!E:I,4,FALSE)</f>
        <v>张瀚镭</v>
      </c>
      <c r="K1606" s="107">
        <f>VLOOKUP(J1606,辅助信息!H:I,2,FALSE)</f>
        <v>15884666220</v>
      </c>
      <c r="L1606" s="109" t="str">
        <f>VLOOKUP(B1606,辅助信息!E:J,6,FALSE)</f>
        <v>现场禁止使用氢能源挂车！优先威钢发货,我方卸车,新老国标钢厂不加价可直发，因陕钢多次出现磅差，项目拒绝使用</v>
      </c>
      <c r="M1606" s="78">
        <v>45800</v>
      </c>
      <c r="O1606" s="49">
        <f ca="1" t="shared" si="83"/>
        <v>0</v>
      </c>
      <c r="P1606" s="49">
        <f ca="1" t="shared" si="84"/>
        <v>53</v>
      </c>
      <c r="Q1606" s="18" t="str">
        <f>VLOOKUP(B1606,辅助信息!E:M,9,FALSE)</f>
        <v>ZTWM-CDGS-XS-2024-0030-华西集采-简州大道</v>
      </c>
      <c r="R1606" s="18" t="str">
        <f>_xlfn._xlws.FILTER(辅助信息!D:D,辅助信息!E:E=B1606)</f>
        <v>华西简阳西城嘉苑</v>
      </c>
    </row>
    <row r="1607" hidden="1" spans="2:18">
      <c r="B1607" s="107" t="s">
        <v>81</v>
      </c>
      <c r="C1607" s="57">
        <v>45798</v>
      </c>
      <c r="D1607" s="107" t="str">
        <f>VLOOKUP(B1607,辅助信息!E:K,7,FALSE)</f>
        <v>JWDDCD2025060900080</v>
      </c>
      <c r="E1607" s="107" t="str">
        <f>VLOOKUP(F1607,辅助信息!A:B,2,FALSE)</f>
        <v>盘螺</v>
      </c>
      <c r="F1607" s="107" t="s">
        <v>26</v>
      </c>
      <c r="G1607" s="108">
        <v>29</v>
      </c>
      <c r="H1607" s="108">
        <f>_xlfn.XLOOKUP(C1607&amp;F1607&amp;I1607&amp;J1607,'[1]2025年已发货'!$F:$F&amp;'[1]2025年已发货'!$C:$C&amp;'[1]2025年已发货'!$G:$G&amp;'[1]2025年已发货'!$H:$H,'[1]2025年已发货'!$E:$E,"未发货")</f>
        <v>25</v>
      </c>
      <c r="I1607" s="107" t="str">
        <f>VLOOKUP(B1607,辅助信息!E:I,3,FALSE)</f>
        <v>（华西简阳西城嘉苑）四川省成都市简阳市简城街道高屋村</v>
      </c>
      <c r="J1607" s="107" t="str">
        <f>VLOOKUP(B1607,辅助信息!E:I,4,FALSE)</f>
        <v>张瀚镭</v>
      </c>
      <c r="K1607" s="107">
        <f>VLOOKUP(J1607,辅助信息!H:I,2,FALSE)</f>
        <v>15884666220</v>
      </c>
      <c r="L1607" s="109" t="str">
        <f>VLOOKUP(B1607,辅助信息!E:J,6,FALSE)</f>
        <v>现场禁止使用氢能源挂车！优先威钢发货,我方卸车,新老国标钢厂不加价可直发，因陕钢多次出现磅差，项目拒绝使用</v>
      </c>
      <c r="M1607" s="78">
        <v>45800</v>
      </c>
      <c r="O1607" s="49">
        <f ca="1" t="shared" si="83"/>
        <v>0</v>
      </c>
      <c r="P1607" s="49">
        <f ca="1" t="shared" si="84"/>
        <v>53</v>
      </c>
      <c r="Q1607" s="18" t="str">
        <f>VLOOKUP(B1607,辅助信息!E:M,9,FALSE)</f>
        <v>ZTWM-CDGS-XS-2024-0030-华西集采-简州大道</v>
      </c>
      <c r="R1607" s="18" t="str">
        <f>_xlfn._xlws.FILTER(辅助信息!D:D,辅助信息!E:E=B1607)</f>
        <v>华西简阳西城嘉苑</v>
      </c>
    </row>
    <row r="1608" hidden="1" spans="2:18">
      <c r="B1608" s="107" t="s">
        <v>81</v>
      </c>
      <c r="C1608" s="57">
        <v>45798</v>
      </c>
      <c r="D1608" s="107" t="str">
        <f>VLOOKUP(B1608,辅助信息!E:K,7,FALSE)</f>
        <v>JWDDCD2025060900080</v>
      </c>
      <c r="E1608" s="107" t="str">
        <f>VLOOKUP(F1608,辅助信息!A:B,2,FALSE)</f>
        <v>螺纹钢</v>
      </c>
      <c r="F1608" s="107" t="s">
        <v>30</v>
      </c>
      <c r="G1608" s="108">
        <v>13.5</v>
      </c>
      <c r="H1608" s="108" t="str">
        <f>_xlfn.XLOOKUP(C1608&amp;F1608&amp;I1608&amp;J1608,'[1]2025年已发货'!$F:$F&amp;'[1]2025年已发货'!$C:$C&amp;'[1]2025年已发货'!$G:$G&amp;'[1]2025年已发货'!$H:$H,'[1]2025年已发货'!$E:$E,"未发货")</f>
        <v>未发货</v>
      </c>
      <c r="I1608" s="107" t="str">
        <f>VLOOKUP(B1608,辅助信息!E:I,3,FALSE)</f>
        <v>（华西简阳西城嘉苑）四川省成都市简阳市简城街道高屋村</v>
      </c>
      <c r="J1608" s="107" t="str">
        <f>VLOOKUP(B1608,辅助信息!E:I,4,FALSE)</f>
        <v>张瀚镭</v>
      </c>
      <c r="K1608" s="107">
        <f>VLOOKUP(J1608,辅助信息!H:I,2,FALSE)</f>
        <v>15884666220</v>
      </c>
      <c r="L1608" s="109" t="str">
        <f>VLOOKUP(B1608,辅助信息!E:J,6,FALSE)</f>
        <v>现场禁止使用氢能源挂车！优先威钢发货,我方卸车,新老国标钢厂不加价可直发，因陕钢多次出现磅差，项目拒绝使用</v>
      </c>
      <c r="M1608" s="78">
        <v>45800</v>
      </c>
      <c r="O1608" s="49">
        <f ca="1" t="shared" si="83"/>
        <v>0</v>
      </c>
      <c r="P1608" s="49">
        <f ca="1" t="shared" si="84"/>
        <v>53</v>
      </c>
      <c r="Q1608" s="18" t="str">
        <f>VLOOKUP(B1608,辅助信息!E:M,9,FALSE)</f>
        <v>ZTWM-CDGS-XS-2024-0030-华西集采-简州大道</v>
      </c>
      <c r="R1608" s="18" t="str">
        <f>_xlfn._xlws.FILTER(辅助信息!D:D,辅助信息!E:E=B1608)</f>
        <v>华西简阳西城嘉苑</v>
      </c>
    </row>
    <row r="1609" hidden="1" spans="2:18">
      <c r="B1609" s="107" t="s">
        <v>81</v>
      </c>
      <c r="C1609" s="57">
        <v>45798</v>
      </c>
      <c r="D1609" s="107" t="str">
        <f>VLOOKUP(B1609,辅助信息!E:K,7,FALSE)</f>
        <v>JWDDCD2025060900080</v>
      </c>
      <c r="E1609" s="107" t="str">
        <f>VLOOKUP(F1609,辅助信息!A:B,2,FALSE)</f>
        <v>螺纹钢</v>
      </c>
      <c r="F1609" s="107" t="s">
        <v>33</v>
      </c>
      <c r="G1609" s="108">
        <v>14</v>
      </c>
      <c r="H1609" s="108">
        <v>12</v>
      </c>
      <c r="I1609" s="107" t="str">
        <f>VLOOKUP(B1609,辅助信息!E:I,3,FALSE)</f>
        <v>（华西简阳西城嘉苑）四川省成都市简阳市简城街道高屋村</v>
      </c>
      <c r="J1609" s="107" t="str">
        <f>VLOOKUP(B1609,辅助信息!E:I,4,FALSE)</f>
        <v>张瀚镭</v>
      </c>
      <c r="K1609" s="107">
        <f>VLOOKUP(J1609,辅助信息!H:I,2,FALSE)</f>
        <v>15884666220</v>
      </c>
      <c r="L1609" s="109" t="str">
        <f>VLOOKUP(B1609,辅助信息!E:J,6,FALSE)</f>
        <v>现场禁止使用氢能源挂车！优先威钢发货,我方卸车,新老国标钢厂不加价可直发，因陕钢多次出现磅差，项目拒绝使用</v>
      </c>
      <c r="M1609" s="78">
        <v>45800</v>
      </c>
      <c r="O1609" s="49">
        <f ca="1" t="shared" si="83"/>
        <v>0</v>
      </c>
      <c r="P1609" s="49">
        <f ca="1" t="shared" si="84"/>
        <v>53</v>
      </c>
      <c r="Q1609" s="18" t="str">
        <f>VLOOKUP(B1609,辅助信息!E:M,9,FALSE)</f>
        <v>ZTWM-CDGS-XS-2024-0030-华西集采-简州大道</v>
      </c>
      <c r="R1609" s="18" t="str">
        <f>_xlfn._xlws.FILTER(辅助信息!D:D,辅助信息!E:E=B1609)</f>
        <v>华西简阳西城嘉苑</v>
      </c>
    </row>
    <row r="1610" hidden="1" spans="2:17">
      <c r="B1610" s="29" t="s">
        <v>147</v>
      </c>
      <c r="C1610" s="57">
        <v>45798</v>
      </c>
      <c r="D1610" s="107" t="str">
        <f>VLOOKUP(B1610,辅助信息!E:K,7,FALSE)</f>
        <v>JWDDCD2025052800131</v>
      </c>
      <c r="E1610" s="107" t="str">
        <f>VLOOKUP(F1610,辅助信息!A:B,2,FALSE)</f>
        <v>高线</v>
      </c>
      <c r="F1610" s="29" t="s">
        <v>57</v>
      </c>
      <c r="G1610" s="25">
        <v>13</v>
      </c>
      <c r="H1610" s="108" t="str">
        <f>_xlfn.XLOOKUP(C1610&amp;F1610&amp;I1610&amp;J1610,'[1]2025年已发货'!$F:$F&amp;'[1]2025年已发货'!$C:$C&amp;'[1]2025年已发货'!$G:$G&amp;'[1]2025年已发货'!$H:$H,'[1]2025年已发货'!$E:$E,"未发货")</f>
        <v>未发货</v>
      </c>
      <c r="I1610" s="107" t="str">
        <f>VLOOKUP(B1610,辅助信息!E:I,3,FALSE)</f>
        <v>（商投建工达州中医药科技园-4工区-11号楼）达州市通川区达州中医药职业学院犀牛大道北段</v>
      </c>
      <c r="J1610" s="107" t="str">
        <f>VLOOKUP(B1610,辅助信息!E:I,4,FALSE)</f>
        <v>张扬</v>
      </c>
      <c r="K1610" s="107">
        <f>VLOOKUP(J1610,辅助信息!H:I,2,FALSE)</f>
        <v>18381904567</v>
      </c>
      <c r="L1610" s="109" t="str">
        <f>VLOOKUP(B1610,辅助信息!E:J,6,FALSE)</f>
        <v>控制炉批号！多了现场不收！,优先安排达钢,提前联系到场规格及数量</v>
      </c>
      <c r="M1610" s="78">
        <v>45799</v>
      </c>
      <c r="O1610" s="49">
        <f ca="1" t="shared" si="83"/>
        <v>0</v>
      </c>
      <c r="P1610" s="49">
        <f ca="1" t="shared" si="84"/>
        <v>54</v>
      </c>
      <c r="Q1610" s="18" t="str">
        <f>VLOOKUP(B1610,辅助信息!E:M,9,FALSE)</f>
        <v>ZTWM-CDGS-XS-2024-0134-商投建工达州中医药科技成果示范园项目</v>
      </c>
    </row>
    <row r="1611" hidden="1" spans="2:17">
      <c r="B1611" s="29" t="s">
        <v>147</v>
      </c>
      <c r="C1611" s="57">
        <v>45798</v>
      </c>
      <c r="D1611" s="107" t="str">
        <f>VLOOKUP(B1611,辅助信息!E:K,7,FALSE)</f>
        <v>JWDDCD2025052800131</v>
      </c>
      <c r="E1611" s="107" t="str">
        <f>VLOOKUP(F1611,辅助信息!A:B,2,FALSE)</f>
        <v>盘螺</v>
      </c>
      <c r="F1611" s="29" t="s">
        <v>49</v>
      </c>
      <c r="G1611" s="25">
        <v>6</v>
      </c>
      <c r="H1611" s="108" t="str">
        <f>_xlfn.XLOOKUP(C1611&amp;F1611&amp;I1611&amp;J1611,'[1]2025年已发货'!$F:$F&amp;'[1]2025年已发货'!$C:$C&amp;'[1]2025年已发货'!$G:$G&amp;'[1]2025年已发货'!$H:$H,'[1]2025年已发货'!$E:$E,"未发货")</f>
        <v>未发货</v>
      </c>
      <c r="I1611" s="107" t="str">
        <f>VLOOKUP(B1611,辅助信息!E:I,3,FALSE)</f>
        <v>（商投建工达州中医药科技园-4工区-11号楼）达州市通川区达州中医药职业学院犀牛大道北段</v>
      </c>
      <c r="J1611" s="107" t="str">
        <f>VLOOKUP(B1611,辅助信息!E:I,4,FALSE)</f>
        <v>张扬</v>
      </c>
      <c r="K1611" s="107">
        <f>VLOOKUP(J1611,辅助信息!H:I,2,FALSE)</f>
        <v>18381904567</v>
      </c>
      <c r="L1611" s="109" t="str">
        <f>VLOOKUP(B1611,辅助信息!E:J,6,FALSE)</f>
        <v>控制炉批号！多了现场不收！,优先安排达钢,提前联系到场规格及数量</v>
      </c>
      <c r="M1611" s="78">
        <v>45799</v>
      </c>
      <c r="O1611" s="49">
        <f ca="1" t="shared" si="83"/>
        <v>0</v>
      </c>
      <c r="P1611" s="49">
        <f ca="1" t="shared" si="84"/>
        <v>54</v>
      </c>
      <c r="Q1611" s="18" t="str">
        <f>VLOOKUP(B1611,辅助信息!E:M,9,FALSE)</f>
        <v>ZTWM-CDGS-XS-2024-0134-商投建工达州中医药科技成果示范园项目</v>
      </c>
    </row>
    <row r="1612" hidden="1" spans="2:17">
      <c r="B1612" s="29" t="s">
        <v>147</v>
      </c>
      <c r="C1612" s="57">
        <v>45798</v>
      </c>
      <c r="D1612" s="107" t="str">
        <f>VLOOKUP(B1612,辅助信息!E:K,7,FALSE)</f>
        <v>JWDDCD2025052800131</v>
      </c>
      <c r="E1612" s="107" t="str">
        <f>VLOOKUP(F1612,辅助信息!A:B,2,FALSE)</f>
        <v>螺纹钢</v>
      </c>
      <c r="F1612" s="29" t="s">
        <v>32</v>
      </c>
      <c r="G1612" s="25">
        <v>6</v>
      </c>
      <c r="H1612" s="108" t="str">
        <f>_xlfn.XLOOKUP(C1612&amp;F1612&amp;I1612&amp;J1612,'[1]2025年已发货'!$F:$F&amp;'[1]2025年已发货'!$C:$C&amp;'[1]2025年已发货'!$G:$G&amp;'[1]2025年已发货'!$H:$H,'[1]2025年已发货'!$E:$E,"未发货")</f>
        <v>未发货</v>
      </c>
      <c r="I1612" s="107" t="str">
        <f>VLOOKUP(B1612,辅助信息!E:I,3,FALSE)</f>
        <v>（商投建工达州中医药科技园-4工区-11号楼）达州市通川区达州中医药职业学院犀牛大道北段</v>
      </c>
      <c r="J1612" s="107" t="str">
        <f>VLOOKUP(B1612,辅助信息!E:I,4,FALSE)</f>
        <v>张扬</v>
      </c>
      <c r="K1612" s="107">
        <f>VLOOKUP(J1612,辅助信息!H:I,2,FALSE)</f>
        <v>18381904567</v>
      </c>
      <c r="L1612" s="109" t="str">
        <f>VLOOKUP(B1612,辅助信息!E:J,6,FALSE)</f>
        <v>控制炉批号！多了现场不收！,优先安排达钢,提前联系到场规格及数量</v>
      </c>
      <c r="M1612" s="78">
        <v>45799</v>
      </c>
      <c r="O1612" s="49">
        <f ca="1" t="shared" si="83"/>
        <v>0</v>
      </c>
      <c r="P1612" s="49">
        <f ca="1" t="shared" si="84"/>
        <v>54</v>
      </c>
      <c r="Q1612" s="18" t="str">
        <f>VLOOKUP(B1612,辅助信息!E:M,9,FALSE)</f>
        <v>ZTWM-CDGS-XS-2024-0134-商投建工达州中医药科技成果示范园项目</v>
      </c>
    </row>
    <row r="1613" hidden="1" spans="2:17">
      <c r="B1613" s="29" t="s">
        <v>147</v>
      </c>
      <c r="C1613" s="57">
        <v>45798</v>
      </c>
      <c r="D1613" s="107" t="str">
        <f>VLOOKUP(B1613,辅助信息!E:K,7,FALSE)</f>
        <v>JWDDCD2025052800131</v>
      </c>
      <c r="E1613" s="107" t="str">
        <f>VLOOKUP(F1613,辅助信息!A:B,2,FALSE)</f>
        <v>螺纹钢</v>
      </c>
      <c r="F1613" s="29" t="s">
        <v>18</v>
      </c>
      <c r="G1613" s="25">
        <v>9</v>
      </c>
      <c r="H1613" s="108" t="str">
        <f>_xlfn.XLOOKUP(C1613&amp;F1613&amp;I1613&amp;J1613,'[1]2025年已发货'!$F:$F&amp;'[1]2025年已发货'!$C:$C&amp;'[1]2025年已发货'!$G:$G&amp;'[1]2025年已发货'!$H:$H,'[1]2025年已发货'!$E:$E,"未发货")</f>
        <v>未发货</v>
      </c>
      <c r="I1613" s="107" t="str">
        <f>VLOOKUP(B1613,辅助信息!E:I,3,FALSE)</f>
        <v>（商投建工达州中医药科技园-4工区-11号楼）达州市通川区达州中医药职业学院犀牛大道北段</v>
      </c>
      <c r="J1613" s="107" t="str">
        <f>VLOOKUP(B1613,辅助信息!E:I,4,FALSE)</f>
        <v>张扬</v>
      </c>
      <c r="K1613" s="107">
        <f>VLOOKUP(J1613,辅助信息!H:I,2,FALSE)</f>
        <v>18381904567</v>
      </c>
      <c r="L1613" s="109" t="str">
        <f>VLOOKUP(B1613,辅助信息!E:J,6,FALSE)</f>
        <v>控制炉批号！多了现场不收！,优先安排达钢,提前联系到场规格及数量</v>
      </c>
      <c r="M1613" s="78">
        <v>45799</v>
      </c>
      <c r="O1613" s="49">
        <f ca="1" t="shared" si="83"/>
        <v>0</v>
      </c>
      <c r="P1613" s="49">
        <f ca="1" t="shared" si="84"/>
        <v>54</v>
      </c>
      <c r="Q1613" s="18" t="str">
        <f>VLOOKUP(B1613,辅助信息!E:M,9,FALSE)</f>
        <v>ZTWM-CDGS-XS-2024-0134-商投建工达州中医药科技成果示范园项目</v>
      </c>
    </row>
    <row r="1614" hidden="1" spans="2:17">
      <c r="B1614" s="29" t="s">
        <v>81</v>
      </c>
      <c r="C1614" s="57">
        <v>45798</v>
      </c>
      <c r="D1614" s="107" t="str">
        <f>VLOOKUP(B1614,辅助信息!E:K,7,FALSE)</f>
        <v>JWDDCD2025060900080</v>
      </c>
      <c r="E1614" s="107" t="str">
        <f>VLOOKUP(F1614,辅助信息!A:B,2,FALSE)</f>
        <v>盘螺</v>
      </c>
      <c r="F1614" s="29" t="s">
        <v>49</v>
      </c>
      <c r="G1614" s="25">
        <v>3</v>
      </c>
      <c r="H1614" s="108" t="str">
        <f>_xlfn.XLOOKUP(C1614&amp;F1614&amp;I1614&amp;J1614,'[1]2025年已发货'!$F:$F&amp;'[1]2025年已发货'!$C:$C&amp;'[1]2025年已发货'!$G:$G&amp;'[1]2025年已发货'!$H:$H,'[1]2025年已发货'!$E:$E,"未发货")</f>
        <v>未发货</v>
      </c>
      <c r="I1614" s="107" t="str">
        <f>VLOOKUP(B1614,辅助信息!E:I,3,FALSE)</f>
        <v>（华西简阳西城嘉苑）四川省成都市简阳市简城街道高屋村</v>
      </c>
      <c r="J1614" s="107" t="str">
        <f>VLOOKUP(B1614,辅助信息!E:I,4,FALSE)</f>
        <v>张瀚镭</v>
      </c>
      <c r="K1614" s="107">
        <f>VLOOKUP(J1614,辅助信息!H:I,2,FALSE)</f>
        <v>15884666220</v>
      </c>
      <c r="L1614" s="109" t="str">
        <f>VLOOKUP(B1614,辅助信息!E:J,6,FALSE)</f>
        <v>现场禁止使用氢能源挂车！优先威钢发货,我方卸车,新老国标钢厂不加价可直发，因陕钢多次出现磅差，项目拒绝使用</v>
      </c>
      <c r="M1614" s="78">
        <v>45799</v>
      </c>
      <c r="O1614" s="49">
        <f ca="1" t="shared" ref="O1614:O1635" si="85">IF(OR(M1614="",N1614&lt;&gt;""),"",MAX(M1614-TODAY(),0))</f>
        <v>0</v>
      </c>
      <c r="P1614" s="49">
        <f ca="1" t="shared" ref="P1614:P1635" si="86">IF(M1614="","",IF(N1614&lt;&gt;"",MAX(N1614-M1614,0),IF(TODAY()&gt;M1614,TODAY()-M1614,0)))</f>
        <v>54</v>
      </c>
      <c r="Q1614" s="18" t="str">
        <f>VLOOKUP(B1614,辅助信息!E:M,9,FALSE)</f>
        <v>ZTWM-CDGS-XS-2024-0030-华西集采-简州大道</v>
      </c>
    </row>
    <row r="1615" hidden="1" spans="2:17">
      <c r="B1615" s="29" t="s">
        <v>81</v>
      </c>
      <c r="C1615" s="57">
        <v>45798</v>
      </c>
      <c r="D1615" s="107" t="str">
        <f>VLOOKUP(B1615,辅助信息!E:K,7,FALSE)</f>
        <v>JWDDCD2025060900080</v>
      </c>
      <c r="E1615" s="107" t="str">
        <f>VLOOKUP(F1615,辅助信息!A:B,2,FALSE)</f>
        <v>盘螺</v>
      </c>
      <c r="F1615" s="29" t="s">
        <v>40</v>
      </c>
      <c r="G1615" s="25">
        <v>14</v>
      </c>
      <c r="H1615" s="108">
        <f>_xlfn.XLOOKUP(C1615&amp;F1615&amp;I1615&amp;J1615,'[1]2025年已发货'!$F:$F&amp;'[1]2025年已发货'!$C:$C&amp;'[1]2025年已发货'!$G:$G&amp;'[1]2025年已发货'!$H:$H,'[1]2025年已发货'!$E:$E,"未发货")</f>
        <v>15</v>
      </c>
      <c r="I1615" s="107" t="str">
        <f>VLOOKUP(B1615,辅助信息!E:I,3,FALSE)</f>
        <v>（华西简阳西城嘉苑）四川省成都市简阳市简城街道高屋村</v>
      </c>
      <c r="J1615" s="107" t="str">
        <f>VLOOKUP(B1615,辅助信息!E:I,4,FALSE)</f>
        <v>张瀚镭</v>
      </c>
      <c r="K1615" s="107">
        <f>VLOOKUP(J1615,辅助信息!H:I,2,FALSE)</f>
        <v>15884666220</v>
      </c>
      <c r="L1615" s="109" t="str">
        <f>VLOOKUP(B1615,辅助信息!E:J,6,FALSE)</f>
        <v>现场禁止使用氢能源挂车！优先威钢发货,我方卸车,新老国标钢厂不加价可直发，因陕钢多次出现磅差，项目拒绝使用</v>
      </c>
      <c r="M1615" s="78">
        <v>45799</v>
      </c>
      <c r="O1615" s="49">
        <f ca="1" t="shared" si="85"/>
        <v>0</v>
      </c>
      <c r="P1615" s="49">
        <f ca="1" t="shared" si="86"/>
        <v>54</v>
      </c>
      <c r="Q1615" s="18" t="str">
        <f>VLOOKUP(B1615,辅助信息!E:M,9,FALSE)</f>
        <v>ZTWM-CDGS-XS-2024-0030-华西集采-简州大道</v>
      </c>
    </row>
    <row r="1616" hidden="1" spans="2:17">
      <c r="B1616" s="29" t="s">
        <v>81</v>
      </c>
      <c r="C1616" s="57">
        <v>45798</v>
      </c>
      <c r="D1616" s="107" t="str">
        <f>VLOOKUP(B1616,辅助信息!E:K,7,FALSE)</f>
        <v>JWDDCD2025060900080</v>
      </c>
      <c r="E1616" s="107" t="str">
        <f>VLOOKUP(F1616,辅助信息!A:B,2,FALSE)</f>
        <v>盘螺</v>
      </c>
      <c r="F1616" s="29" t="s">
        <v>41</v>
      </c>
      <c r="G1616" s="25">
        <v>30</v>
      </c>
      <c r="H1616" s="108">
        <f>_xlfn.XLOOKUP(C1616&amp;F1616&amp;I1616&amp;J1616,'[1]2025年已发货'!$F:$F&amp;'[1]2025年已发货'!$C:$C&amp;'[1]2025年已发货'!$G:$G&amp;'[1]2025年已发货'!$H:$H,'[1]2025年已发货'!$E:$E,"未发货")</f>
        <v>30</v>
      </c>
      <c r="I1616" s="107" t="str">
        <f>VLOOKUP(B1616,辅助信息!E:I,3,FALSE)</f>
        <v>（华西简阳西城嘉苑）四川省成都市简阳市简城街道高屋村</v>
      </c>
      <c r="J1616" s="107" t="str">
        <f>VLOOKUP(B1616,辅助信息!E:I,4,FALSE)</f>
        <v>张瀚镭</v>
      </c>
      <c r="K1616" s="107">
        <f>VLOOKUP(J1616,辅助信息!H:I,2,FALSE)</f>
        <v>15884666220</v>
      </c>
      <c r="L1616" s="109" t="str">
        <f>VLOOKUP(B1616,辅助信息!E:J,6,FALSE)</f>
        <v>现场禁止使用氢能源挂车！优先威钢发货,我方卸车,新老国标钢厂不加价可直发，因陕钢多次出现磅差，项目拒绝使用</v>
      </c>
      <c r="M1616" s="78">
        <v>45799</v>
      </c>
      <c r="O1616" s="49">
        <f ca="1" t="shared" si="85"/>
        <v>0</v>
      </c>
      <c r="P1616" s="49">
        <f ca="1" t="shared" si="86"/>
        <v>54</v>
      </c>
      <c r="Q1616" s="18" t="str">
        <f>VLOOKUP(B1616,辅助信息!E:M,9,FALSE)</f>
        <v>ZTWM-CDGS-XS-2024-0030-华西集采-简州大道</v>
      </c>
    </row>
    <row r="1617" hidden="1" spans="2:17">
      <c r="B1617" s="29" t="s">
        <v>81</v>
      </c>
      <c r="C1617" s="57">
        <v>45798</v>
      </c>
      <c r="D1617" s="107" t="str">
        <f>VLOOKUP(B1617,辅助信息!E:K,7,FALSE)</f>
        <v>JWDDCD2025060900080</v>
      </c>
      <c r="E1617" s="107" t="str">
        <f>VLOOKUP(F1617,辅助信息!A:B,2,FALSE)</f>
        <v>盘螺</v>
      </c>
      <c r="F1617" s="29" t="s">
        <v>26</v>
      </c>
      <c r="G1617" s="25">
        <v>30</v>
      </c>
      <c r="H1617" s="108"/>
      <c r="I1617" s="107" t="str">
        <f>VLOOKUP(B1617,辅助信息!E:I,3,FALSE)</f>
        <v>（华西简阳西城嘉苑）四川省成都市简阳市简城街道高屋村</v>
      </c>
      <c r="J1617" s="107" t="str">
        <f>VLOOKUP(B1617,辅助信息!E:I,4,FALSE)</f>
        <v>张瀚镭</v>
      </c>
      <c r="K1617" s="107">
        <f>VLOOKUP(J1617,辅助信息!H:I,2,FALSE)</f>
        <v>15884666220</v>
      </c>
      <c r="L1617" s="109" t="str">
        <f>VLOOKUP(B1617,辅助信息!E:J,6,FALSE)</f>
        <v>现场禁止使用氢能源挂车！优先威钢发货,我方卸车,新老国标钢厂不加价可直发，因陕钢多次出现磅差，项目拒绝使用</v>
      </c>
      <c r="M1617" s="78">
        <v>45799</v>
      </c>
      <c r="O1617" s="49">
        <f ca="1" t="shared" si="85"/>
        <v>0</v>
      </c>
      <c r="P1617" s="49">
        <f ca="1" t="shared" si="86"/>
        <v>54</v>
      </c>
      <c r="Q1617" s="18" t="str">
        <f>VLOOKUP(B1617,辅助信息!E:M,9,FALSE)</f>
        <v>ZTWM-CDGS-XS-2024-0030-华西集采-简州大道</v>
      </c>
    </row>
    <row r="1618" hidden="1" spans="2:17">
      <c r="B1618" s="29" t="s">
        <v>81</v>
      </c>
      <c r="C1618" s="57">
        <v>45798</v>
      </c>
      <c r="D1618" s="107" t="str">
        <f>VLOOKUP(B1618,辅助信息!E:K,7,FALSE)</f>
        <v>JWDDCD2025060900080</v>
      </c>
      <c r="E1618" s="107" t="str">
        <f>VLOOKUP(F1618,辅助信息!A:B,2,FALSE)</f>
        <v>螺纹钢</v>
      </c>
      <c r="F1618" s="29" t="s">
        <v>32</v>
      </c>
      <c r="G1618" s="25">
        <v>5</v>
      </c>
      <c r="H1618" s="108">
        <f>_xlfn.XLOOKUP(C1618&amp;F1618&amp;I1618&amp;J1618,'[1]2025年已发货'!$F:$F&amp;'[1]2025年已发货'!$C:$C&amp;'[1]2025年已发货'!$G:$G&amp;'[1]2025年已发货'!$H:$H,'[1]2025年已发货'!$E:$E,"未发货")</f>
        <v>6</v>
      </c>
      <c r="I1618" s="107" t="str">
        <f>VLOOKUP(B1618,辅助信息!E:I,3,FALSE)</f>
        <v>（华西简阳西城嘉苑）四川省成都市简阳市简城街道高屋村</v>
      </c>
      <c r="J1618" s="107" t="str">
        <f>VLOOKUP(B1618,辅助信息!E:I,4,FALSE)</f>
        <v>张瀚镭</v>
      </c>
      <c r="K1618" s="107">
        <f>VLOOKUP(J1618,辅助信息!H:I,2,FALSE)</f>
        <v>15884666220</v>
      </c>
      <c r="L1618" s="109" t="str">
        <f>VLOOKUP(B1618,辅助信息!E:J,6,FALSE)</f>
        <v>现场禁止使用氢能源挂车！优先威钢发货,我方卸车,新老国标钢厂不加价可直发，因陕钢多次出现磅差，项目拒绝使用</v>
      </c>
      <c r="M1618" s="78">
        <v>45799</v>
      </c>
      <c r="O1618" s="49">
        <f ca="1" t="shared" si="85"/>
        <v>0</v>
      </c>
      <c r="P1618" s="49">
        <f ca="1" t="shared" si="86"/>
        <v>54</v>
      </c>
      <c r="Q1618" s="18" t="str">
        <f>VLOOKUP(B1618,辅助信息!E:M,9,FALSE)</f>
        <v>ZTWM-CDGS-XS-2024-0030-华西集采-简州大道</v>
      </c>
    </row>
    <row r="1619" hidden="1" spans="2:17">
      <c r="B1619" s="29" t="s">
        <v>81</v>
      </c>
      <c r="C1619" s="57">
        <v>45798</v>
      </c>
      <c r="D1619" s="107" t="str">
        <f>VLOOKUP(B1619,辅助信息!E:K,7,FALSE)</f>
        <v>JWDDCD2025060900080</v>
      </c>
      <c r="E1619" s="107" t="str">
        <f>VLOOKUP(F1619,辅助信息!A:B,2,FALSE)</f>
        <v>螺纹钢</v>
      </c>
      <c r="F1619" s="29" t="s">
        <v>30</v>
      </c>
      <c r="G1619" s="25">
        <v>20</v>
      </c>
      <c r="H1619" s="108" t="str">
        <f>_xlfn.XLOOKUP(C1619&amp;F1619&amp;I1619&amp;J1619,'[1]2025年已发货'!$F:$F&amp;'[1]2025年已发货'!$C:$C&amp;'[1]2025年已发货'!$G:$G&amp;'[1]2025年已发货'!$H:$H,'[1]2025年已发货'!$E:$E,"未发货")</f>
        <v>未发货</v>
      </c>
      <c r="I1619" s="107" t="str">
        <f>VLOOKUP(B1619,辅助信息!E:I,3,FALSE)</f>
        <v>（华西简阳西城嘉苑）四川省成都市简阳市简城街道高屋村</v>
      </c>
      <c r="J1619" s="107" t="str">
        <f>VLOOKUP(B1619,辅助信息!E:I,4,FALSE)</f>
        <v>张瀚镭</v>
      </c>
      <c r="K1619" s="107">
        <f>VLOOKUP(J1619,辅助信息!H:I,2,FALSE)</f>
        <v>15884666220</v>
      </c>
      <c r="L1619" s="109" t="str">
        <f>VLOOKUP(B1619,辅助信息!E:J,6,FALSE)</f>
        <v>现场禁止使用氢能源挂车！优先威钢发货,我方卸车,新老国标钢厂不加价可直发，因陕钢多次出现磅差，项目拒绝使用</v>
      </c>
      <c r="M1619" s="78">
        <v>45799</v>
      </c>
      <c r="O1619" s="49">
        <f ca="1" t="shared" si="85"/>
        <v>0</v>
      </c>
      <c r="P1619" s="49">
        <f ca="1" t="shared" si="86"/>
        <v>54</v>
      </c>
      <c r="Q1619" s="18" t="str">
        <f>VLOOKUP(B1619,辅助信息!E:M,9,FALSE)</f>
        <v>ZTWM-CDGS-XS-2024-0030-华西集采-简州大道</v>
      </c>
    </row>
    <row r="1620" hidden="1" spans="2:17">
      <c r="B1620" s="29" t="s">
        <v>81</v>
      </c>
      <c r="C1620" s="57">
        <v>45798</v>
      </c>
      <c r="D1620" s="107" t="str">
        <f>VLOOKUP(B1620,辅助信息!E:K,7,FALSE)</f>
        <v>JWDDCD2025060900080</v>
      </c>
      <c r="E1620" s="107" t="str">
        <f>VLOOKUP(F1620,辅助信息!A:B,2,FALSE)</f>
        <v>螺纹钢</v>
      </c>
      <c r="F1620" s="29" t="s">
        <v>33</v>
      </c>
      <c r="G1620" s="25">
        <v>12</v>
      </c>
      <c r="H1620" s="108">
        <v>12</v>
      </c>
      <c r="I1620" s="107" t="str">
        <f>VLOOKUP(B1620,辅助信息!E:I,3,FALSE)</f>
        <v>（华西简阳西城嘉苑）四川省成都市简阳市简城街道高屋村</v>
      </c>
      <c r="J1620" s="107" t="str">
        <f>VLOOKUP(B1620,辅助信息!E:I,4,FALSE)</f>
        <v>张瀚镭</v>
      </c>
      <c r="K1620" s="107">
        <f>VLOOKUP(J1620,辅助信息!H:I,2,FALSE)</f>
        <v>15884666220</v>
      </c>
      <c r="L1620" s="109" t="str">
        <f>VLOOKUP(B1620,辅助信息!E:J,6,FALSE)</f>
        <v>现场禁止使用氢能源挂车！优先威钢发货,我方卸车,新老国标钢厂不加价可直发，因陕钢多次出现磅差，项目拒绝使用</v>
      </c>
      <c r="M1620" s="78">
        <v>45799</v>
      </c>
      <c r="O1620" s="49">
        <f ca="1" t="shared" si="85"/>
        <v>0</v>
      </c>
      <c r="P1620" s="49">
        <f ca="1" t="shared" si="86"/>
        <v>54</v>
      </c>
      <c r="Q1620" s="18" t="str">
        <f>VLOOKUP(B1620,辅助信息!E:M,9,FALSE)</f>
        <v>ZTWM-CDGS-XS-2024-0030-华西集采-简州大道</v>
      </c>
    </row>
    <row r="1621" hidden="1" spans="2:17">
      <c r="B1621" s="29" t="s">
        <v>81</v>
      </c>
      <c r="C1621" s="57">
        <v>45798</v>
      </c>
      <c r="D1621" s="107" t="str">
        <f>VLOOKUP(B1621,辅助信息!E:K,7,FALSE)</f>
        <v>JWDDCD2025060900080</v>
      </c>
      <c r="E1621" s="107" t="str">
        <f>VLOOKUP(F1621,辅助信息!A:B,2,FALSE)</f>
        <v>螺纹钢</v>
      </c>
      <c r="F1621" s="29" t="s">
        <v>28</v>
      </c>
      <c r="G1621" s="25">
        <v>3</v>
      </c>
      <c r="H1621" s="108">
        <f>_xlfn.XLOOKUP(C1621&amp;F1621&amp;I1621&amp;J1621,'[1]2025年已发货'!$F:$F&amp;'[1]2025年已发货'!$C:$C&amp;'[1]2025年已发货'!$G:$G&amp;'[1]2025年已发货'!$H:$H,'[1]2025年已发货'!$E:$E,"未发货")</f>
        <v>3</v>
      </c>
      <c r="I1621" s="107" t="str">
        <f>VLOOKUP(B1621,辅助信息!E:I,3,FALSE)</f>
        <v>（华西简阳西城嘉苑）四川省成都市简阳市简城街道高屋村</v>
      </c>
      <c r="J1621" s="107" t="str">
        <f>VLOOKUP(B1621,辅助信息!E:I,4,FALSE)</f>
        <v>张瀚镭</v>
      </c>
      <c r="K1621" s="107">
        <f>VLOOKUP(J1621,辅助信息!H:I,2,FALSE)</f>
        <v>15884666220</v>
      </c>
      <c r="L1621" s="109" t="str">
        <f>VLOOKUP(B1621,辅助信息!E:J,6,FALSE)</f>
        <v>现场禁止使用氢能源挂车！优先威钢发货,我方卸车,新老国标钢厂不加价可直发，因陕钢多次出现磅差，项目拒绝使用</v>
      </c>
      <c r="M1621" s="78">
        <v>45799</v>
      </c>
      <c r="O1621" s="49">
        <f ca="1" t="shared" si="85"/>
        <v>0</v>
      </c>
      <c r="P1621" s="49">
        <f ca="1" t="shared" si="86"/>
        <v>54</v>
      </c>
      <c r="Q1621" s="18" t="str">
        <f>VLOOKUP(B1621,辅助信息!E:M,9,FALSE)</f>
        <v>ZTWM-CDGS-XS-2024-0030-华西集采-简州大道</v>
      </c>
    </row>
    <row r="1622" hidden="1" spans="2:17">
      <c r="B1622" s="29" t="s">
        <v>81</v>
      </c>
      <c r="C1622" s="57">
        <v>45798</v>
      </c>
      <c r="D1622" s="107" t="str">
        <f>VLOOKUP(B1622,辅助信息!E:K,7,FALSE)</f>
        <v>JWDDCD2025060900080</v>
      </c>
      <c r="E1622" s="107" t="str">
        <f>VLOOKUP(F1622,辅助信息!A:B,2,FALSE)</f>
        <v>螺纹钢</v>
      </c>
      <c r="F1622" s="29" t="s">
        <v>18</v>
      </c>
      <c r="G1622" s="25">
        <v>3</v>
      </c>
      <c r="H1622" s="108">
        <f>_xlfn.XLOOKUP(C1622&amp;F1622&amp;I1622&amp;J1622,'[1]2025年已发货'!$F:$F&amp;'[1]2025年已发货'!$C:$C&amp;'[1]2025年已发货'!$G:$G&amp;'[1]2025年已发货'!$H:$H,'[1]2025年已发货'!$E:$E,"未发货")</f>
        <v>3</v>
      </c>
      <c r="I1622" s="107" t="str">
        <f>VLOOKUP(B1622,辅助信息!E:I,3,FALSE)</f>
        <v>（华西简阳西城嘉苑）四川省成都市简阳市简城街道高屋村</v>
      </c>
      <c r="J1622" s="107" t="str">
        <f>VLOOKUP(B1622,辅助信息!E:I,4,FALSE)</f>
        <v>张瀚镭</v>
      </c>
      <c r="K1622" s="107">
        <f>VLOOKUP(J1622,辅助信息!H:I,2,FALSE)</f>
        <v>15884666220</v>
      </c>
      <c r="L1622" s="109" t="str">
        <f>VLOOKUP(B1622,辅助信息!E:J,6,FALSE)</f>
        <v>现场禁止使用氢能源挂车！优先威钢发货,我方卸车,新老国标钢厂不加价可直发，因陕钢多次出现磅差，项目拒绝使用</v>
      </c>
      <c r="M1622" s="78">
        <v>45799</v>
      </c>
      <c r="O1622" s="49">
        <f ca="1" t="shared" si="85"/>
        <v>0</v>
      </c>
      <c r="P1622" s="49">
        <f ca="1" t="shared" si="86"/>
        <v>54</v>
      </c>
      <c r="Q1622" s="18" t="str">
        <f>VLOOKUP(B1622,辅助信息!E:M,9,FALSE)</f>
        <v>ZTWM-CDGS-XS-2024-0030-华西集采-简州大道</v>
      </c>
    </row>
    <row r="1623" hidden="1" spans="2:17">
      <c r="B1623" s="29" t="s">
        <v>155</v>
      </c>
      <c r="C1623" s="57">
        <v>45798</v>
      </c>
      <c r="D1623" s="107" t="str">
        <f>VLOOKUP(B1623,辅助信息!E:K,7,FALSE)</f>
        <v>JWDDCD2024101600133</v>
      </c>
      <c r="E1623" s="107" t="str">
        <f>VLOOKUP(F1623,辅助信息!A:B,2,FALSE)</f>
        <v>高线</v>
      </c>
      <c r="F1623" s="29" t="s">
        <v>51</v>
      </c>
      <c r="G1623" s="25">
        <v>2.5</v>
      </c>
      <c r="H1623" s="108">
        <f>_xlfn.XLOOKUP(C1623&amp;F1623&amp;I1623&amp;J1623,'[1]2025年已发货'!$F:$F&amp;'[1]2025年已发货'!$C:$C&amp;'[1]2025年已发货'!$G:$G&amp;'[1]2025年已发货'!$H:$H,'[1]2025年已发货'!$E:$E,"未发货")</f>
        <v>2.5</v>
      </c>
      <c r="I1623" s="107" t="str">
        <f>VLOOKUP(B1623,辅助信息!E:I,3,FALSE)</f>
        <v>(五冶钢构宜宾高县月江镇建设项目-308亩平场项目)宜宾市高县月江镇三转湾(308亩平场项目)</v>
      </c>
      <c r="J1623" s="107" t="str">
        <f>VLOOKUP(B1623,辅助信息!E:I,4,FALSE)</f>
        <v>张朝亮</v>
      </c>
      <c r="K1623" s="107">
        <f>VLOOKUP(J1623,辅助信息!H:I,2,FALSE)</f>
        <v>15228205853</v>
      </c>
      <c r="L1623" s="109" t="str">
        <f>VLOOKUP(B1623,辅助信息!E:J,6,FALSE)</f>
        <v>送货单要求：送货单位：宜宾罗投资产管理有限公司,收货单位：中国五冶集团有限公司,装货前联系收货人核实到场规格</v>
      </c>
      <c r="M1623" s="78">
        <v>45799</v>
      </c>
      <c r="O1623" s="49">
        <f ca="1" t="shared" si="85"/>
        <v>0</v>
      </c>
      <c r="P1623" s="49">
        <f ca="1" t="shared" si="86"/>
        <v>54</v>
      </c>
      <c r="Q1623" s="18" t="str">
        <f>VLOOKUP(B1623,辅助信息!E:M,9,FALSE)</f>
        <v>ZTWM-CDGS-XS-2024-0169-中冶西部钢构-宜宾市南溪区幸福路东路,高县月江镇建设项目</v>
      </c>
    </row>
    <row r="1624" hidden="1" spans="2:17">
      <c r="B1624" s="29" t="s">
        <v>155</v>
      </c>
      <c r="C1624" s="57">
        <v>45798</v>
      </c>
      <c r="D1624" s="107" t="str">
        <f>VLOOKUP(B1624,辅助信息!E:K,7,FALSE)</f>
        <v>JWDDCD2024101600133</v>
      </c>
      <c r="E1624" s="107" t="str">
        <f>VLOOKUP(F1624,辅助信息!A:B,2,FALSE)</f>
        <v>盘螺</v>
      </c>
      <c r="F1624" s="29" t="s">
        <v>26</v>
      </c>
      <c r="G1624" s="25">
        <v>7</v>
      </c>
      <c r="H1624" s="108">
        <f>_xlfn.XLOOKUP(C1624&amp;F1624&amp;I1624&amp;J1624,'[1]2025年已发货'!$F:$F&amp;'[1]2025年已发货'!$C:$C&amp;'[1]2025年已发货'!$G:$G&amp;'[1]2025年已发货'!$H:$H,'[1]2025年已发货'!$E:$E,"未发货")</f>
        <v>7</v>
      </c>
      <c r="I1624" s="107" t="str">
        <f>VLOOKUP(B1624,辅助信息!E:I,3,FALSE)</f>
        <v>(五冶钢构宜宾高县月江镇建设项目-308亩平场项目)宜宾市高县月江镇三转湾(308亩平场项目)</v>
      </c>
      <c r="J1624" s="107" t="str">
        <f>VLOOKUP(B1624,辅助信息!E:I,4,FALSE)</f>
        <v>张朝亮</v>
      </c>
      <c r="K1624" s="107">
        <f>VLOOKUP(J1624,辅助信息!H:I,2,FALSE)</f>
        <v>15228205853</v>
      </c>
      <c r="L1624" s="109" t="str">
        <f>VLOOKUP(B1624,辅助信息!E:J,6,FALSE)</f>
        <v>送货单要求：送货单位：宜宾罗投资产管理有限公司,收货单位：中国五冶集团有限公司,装货前联系收货人核实到场规格</v>
      </c>
      <c r="M1624" s="78">
        <v>45799</v>
      </c>
      <c r="O1624" s="49">
        <f ca="1" t="shared" si="85"/>
        <v>0</v>
      </c>
      <c r="P1624" s="49">
        <f ca="1" t="shared" si="86"/>
        <v>54</v>
      </c>
      <c r="Q1624" s="18" t="str">
        <f>VLOOKUP(B1624,辅助信息!E:M,9,FALSE)</f>
        <v>ZTWM-CDGS-XS-2024-0169-中冶西部钢构-宜宾市南溪区幸福路东路,高县月江镇建设项目</v>
      </c>
    </row>
    <row r="1625" hidden="1" spans="2:17">
      <c r="B1625" s="29" t="s">
        <v>155</v>
      </c>
      <c r="C1625" s="57">
        <v>45798</v>
      </c>
      <c r="D1625" s="107" t="str">
        <f>VLOOKUP(B1625,辅助信息!E:K,7,FALSE)</f>
        <v>JWDDCD2024101600133</v>
      </c>
      <c r="E1625" s="107" t="str">
        <f>VLOOKUP(F1625,辅助信息!A:B,2,FALSE)</f>
        <v>螺纹钢</v>
      </c>
      <c r="F1625" s="29" t="s">
        <v>18</v>
      </c>
      <c r="G1625" s="25">
        <v>24</v>
      </c>
      <c r="H1625" s="108">
        <f>_xlfn.XLOOKUP(C1625&amp;F1625&amp;I1625&amp;J1625,'[1]2025年已发货'!$F:$F&amp;'[1]2025年已发货'!$C:$C&amp;'[1]2025年已发货'!$G:$G&amp;'[1]2025年已发货'!$H:$H,'[1]2025年已发货'!$E:$E,"未发货")</f>
        <v>24</v>
      </c>
      <c r="I1625" s="107" t="str">
        <f>VLOOKUP(B1625,辅助信息!E:I,3,FALSE)</f>
        <v>(五冶钢构宜宾高县月江镇建设项目-308亩平场项目)宜宾市高县月江镇三转湾(308亩平场项目)</v>
      </c>
      <c r="J1625" s="107" t="str">
        <f>VLOOKUP(B1625,辅助信息!E:I,4,FALSE)</f>
        <v>张朝亮</v>
      </c>
      <c r="K1625" s="107">
        <f>VLOOKUP(J1625,辅助信息!H:I,2,FALSE)</f>
        <v>15228205853</v>
      </c>
      <c r="L1625" s="109" t="str">
        <f>VLOOKUP(B1625,辅助信息!E:J,6,FALSE)</f>
        <v>送货单要求：送货单位：宜宾罗投资产管理有限公司,收货单位：中国五冶集团有限公司,装货前联系收货人核实到场规格</v>
      </c>
      <c r="M1625" s="78">
        <v>45799</v>
      </c>
      <c r="O1625" s="49">
        <f ca="1" t="shared" si="85"/>
        <v>0</v>
      </c>
      <c r="P1625" s="49">
        <f ca="1" t="shared" si="86"/>
        <v>54</v>
      </c>
      <c r="Q1625" s="18" t="str">
        <f>VLOOKUP(B1625,辅助信息!E:M,9,FALSE)</f>
        <v>ZTWM-CDGS-XS-2024-0169-中冶西部钢构-宜宾市南溪区幸福路东路,高县月江镇建设项目</v>
      </c>
    </row>
    <row r="1626" hidden="1" spans="2:17">
      <c r="B1626" s="107" t="s">
        <v>147</v>
      </c>
      <c r="C1626" s="57">
        <v>45800</v>
      </c>
      <c r="D1626" s="107" t="str">
        <f>VLOOKUP(B1626,辅助信息!E:K,7,FALSE)</f>
        <v>JWDDCD2025052800131</v>
      </c>
      <c r="E1626" s="107" t="str">
        <f>VLOOKUP(F1626,辅助信息!A:B,2,FALSE)</f>
        <v>高线</v>
      </c>
      <c r="F1626" s="107" t="s">
        <v>57</v>
      </c>
      <c r="G1626" s="108">
        <v>13</v>
      </c>
      <c r="H1626" s="108">
        <f>_xlfn.XLOOKUP(C1626&amp;F1626&amp;I1626&amp;J1626,'[1]2025年已发货'!$F:$F&amp;'[1]2025年已发货'!$C:$C&amp;'[1]2025年已发货'!$G:$G&amp;'[1]2025年已发货'!$H:$H,'[1]2025年已发货'!$E:$E,"未发货")</f>
        <v>13</v>
      </c>
      <c r="I1626" s="107" t="str">
        <f>VLOOKUP(B1626,辅助信息!E:I,3,FALSE)</f>
        <v>（商投建工达州中医药科技园-4工区-11号楼）达州市通川区达州中医药职业学院犀牛大道北段</v>
      </c>
      <c r="J1626" s="107" t="str">
        <f>VLOOKUP(B1626,辅助信息!E:I,4,FALSE)</f>
        <v>张扬</v>
      </c>
      <c r="K1626" s="107">
        <f>VLOOKUP(J1626,辅助信息!H:I,2,FALSE)</f>
        <v>18381904567</v>
      </c>
      <c r="L1626" s="109" t="str">
        <f>VLOOKUP(B1626,辅助信息!E:J,6,FALSE)</f>
        <v>控制炉批号！多了现场不收！,优先安排达钢,提前联系到场规格及数量</v>
      </c>
      <c r="M1626" s="78">
        <v>45799</v>
      </c>
      <c r="O1626" s="49">
        <f ca="1" t="shared" si="85"/>
        <v>0</v>
      </c>
      <c r="P1626" s="49">
        <f ca="1" t="shared" si="86"/>
        <v>54</v>
      </c>
      <c r="Q1626" s="18" t="str">
        <f>VLOOKUP(B1626,辅助信息!E:M,9,FALSE)</f>
        <v>ZTWM-CDGS-XS-2024-0134-商投建工达州中医药科技成果示范园项目</v>
      </c>
    </row>
    <row r="1627" hidden="1" spans="2:17">
      <c r="B1627" s="107" t="s">
        <v>147</v>
      </c>
      <c r="C1627" s="57">
        <v>45800</v>
      </c>
      <c r="D1627" s="107" t="str">
        <f>VLOOKUP(B1627,辅助信息!E:K,7,FALSE)</f>
        <v>JWDDCD2025052800131</v>
      </c>
      <c r="E1627" s="107" t="str">
        <f>VLOOKUP(F1627,辅助信息!A:B,2,FALSE)</f>
        <v>盘螺</v>
      </c>
      <c r="F1627" s="107" t="s">
        <v>49</v>
      </c>
      <c r="G1627" s="108">
        <v>6</v>
      </c>
      <c r="H1627" s="108">
        <f>_xlfn.XLOOKUP(C1627&amp;F1627&amp;I1627&amp;J1627,'[1]2025年已发货'!$F:$F&amp;'[1]2025年已发货'!$C:$C&amp;'[1]2025年已发货'!$G:$G&amp;'[1]2025年已发货'!$H:$H,'[1]2025年已发货'!$E:$E,"未发货")</f>
        <v>6</v>
      </c>
      <c r="I1627" s="107" t="str">
        <f>VLOOKUP(B1627,辅助信息!E:I,3,FALSE)</f>
        <v>（商投建工达州中医药科技园-4工区-11号楼）达州市通川区达州中医药职业学院犀牛大道北段</v>
      </c>
      <c r="J1627" s="107" t="str">
        <f>VLOOKUP(B1627,辅助信息!E:I,4,FALSE)</f>
        <v>张扬</v>
      </c>
      <c r="K1627" s="107">
        <f>VLOOKUP(J1627,辅助信息!H:I,2,FALSE)</f>
        <v>18381904567</v>
      </c>
      <c r="L1627" s="109" t="str">
        <f>VLOOKUP(B1627,辅助信息!E:J,6,FALSE)</f>
        <v>控制炉批号！多了现场不收！,优先安排达钢,提前联系到场规格及数量</v>
      </c>
      <c r="M1627" s="78">
        <v>45799</v>
      </c>
      <c r="O1627" s="49">
        <f ca="1" t="shared" si="85"/>
        <v>0</v>
      </c>
      <c r="P1627" s="49">
        <f ca="1" t="shared" si="86"/>
        <v>54</v>
      </c>
      <c r="Q1627" s="18" t="str">
        <f>VLOOKUP(B1627,辅助信息!E:M,9,FALSE)</f>
        <v>ZTWM-CDGS-XS-2024-0134-商投建工达州中医药科技成果示范园项目</v>
      </c>
    </row>
    <row r="1628" hidden="1" spans="2:17">
      <c r="B1628" s="107" t="s">
        <v>147</v>
      </c>
      <c r="C1628" s="57">
        <v>45800</v>
      </c>
      <c r="D1628" s="107" t="str">
        <f>VLOOKUP(B1628,辅助信息!E:K,7,FALSE)</f>
        <v>JWDDCD2025052800131</v>
      </c>
      <c r="E1628" s="107" t="str">
        <f>VLOOKUP(F1628,辅助信息!A:B,2,FALSE)</f>
        <v>螺纹钢</v>
      </c>
      <c r="F1628" s="107" t="s">
        <v>32</v>
      </c>
      <c r="G1628" s="108">
        <v>6</v>
      </c>
      <c r="H1628" s="108">
        <f>_xlfn.XLOOKUP(C1628&amp;F1628&amp;I1628&amp;J1628,'[1]2025年已发货'!$F:$F&amp;'[1]2025年已发货'!$C:$C&amp;'[1]2025年已发货'!$G:$G&amp;'[1]2025年已发货'!$H:$H,'[1]2025年已发货'!$E:$E,"未发货")</f>
        <v>6</v>
      </c>
      <c r="I1628" s="107" t="str">
        <f>VLOOKUP(B1628,辅助信息!E:I,3,FALSE)</f>
        <v>（商投建工达州中医药科技园-4工区-11号楼）达州市通川区达州中医药职业学院犀牛大道北段</v>
      </c>
      <c r="J1628" s="107" t="str">
        <f>VLOOKUP(B1628,辅助信息!E:I,4,FALSE)</f>
        <v>张扬</v>
      </c>
      <c r="K1628" s="107">
        <f>VLOOKUP(J1628,辅助信息!H:I,2,FALSE)</f>
        <v>18381904567</v>
      </c>
      <c r="L1628" s="109" t="str">
        <f>VLOOKUP(B1628,辅助信息!E:J,6,FALSE)</f>
        <v>控制炉批号！多了现场不收！,优先安排达钢,提前联系到场规格及数量</v>
      </c>
      <c r="M1628" s="78">
        <v>45799</v>
      </c>
      <c r="O1628" s="49">
        <f ca="1" t="shared" si="85"/>
        <v>0</v>
      </c>
      <c r="P1628" s="49">
        <f ca="1" t="shared" si="86"/>
        <v>54</v>
      </c>
      <c r="Q1628" s="18" t="str">
        <f>VLOOKUP(B1628,辅助信息!E:M,9,FALSE)</f>
        <v>ZTWM-CDGS-XS-2024-0134-商投建工达州中医药科技成果示范园项目</v>
      </c>
    </row>
    <row r="1629" hidden="1" spans="2:17">
      <c r="B1629" s="107" t="s">
        <v>147</v>
      </c>
      <c r="C1629" s="57">
        <v>45800</v>
      </c>
      <c r="D1629" s="107" t="str">
        <f>VLOOKUP(B1629,辅助信息!E:K,7,FALSE)</f>
        <v>JWDDCD2025052800131</v>
      </c>
      <c r="E1629" s="107" t="str">
        <f>VLOOKUP(F1629,辅助信息!A:B,2,FALSE)</f>
        <v>螺纹钢</v>
      </c>
      <c r="F1629" s="107" t="s">
        <v>18</v>
      </c>
      <c r="G1629" s="108">
        <v>9</v>
      </c>
      <c r="H1629" s="108">
        <f>_xlfn.XLOOKUP(C1629&amp;F1629&amp;I1629&amp;J1629,'[1]2025年已发货'!$F:$F&amp;'[1]2025年已发货'!$C:$C&amp;'[1]2025年已发货'!$G:$G&amp;'[1]2025年已发货'!$H:$H,'[1]2025年已发货'!$E:$E,"未发货")</f>
        <v>9</v>
      </c>
      <c r="I1629" s="107" t="str">
        <f>VLOOKUP(B1629,辅助信息!E:I,3,FALSE)</f>
        <v>（商投建工达州中医药科技园-4工区-11号楼）达州市通川区达州中医药职业学院犀牛大道北段</v>
      </c>
      <c r="J1629" s="107" t="str">
        <f>VLOOKUP(B1629,辅助信息!E:I,4,FALSE)</f>
        <v>张扬</v>
      </c>
      <c r="K1629" s="107">
        <f>VLOOKUP(J1629,辅助信息!H:I,2,FALSE)</f>
        <v>18381904567</v>
      </c>
      <c r="L1629" s="109" t="str">
        <f>VLOOKUP(B1629,辅助信息!E:J,6,FALSE)</f>
        <v>控制炉批号！多了现场不收！,优先安排达钢,提前联系到场规格及数量</v>
      </c>
      <c r="M1629" s="78">
        <v>45799</v>
      </c>
      <c r="O1629" s="49">
        <f ca="1" t="shared" si="85"/>
        <v>0</v>
      </c>
      <c r="P1629" s="49">
        <f ca="1" t="shared" si="86"/>
        <v>54</v>
      </c>
      <c r="Q1629" s="18" t="str">
        <f>VLOOKUP(B1629,辅助信息!E:M,9,FALSE)</f>
        <v>ZTWM-CDGS-XS-2024-0134-商投建工达州中医药科技成果示范园项目</v>
      </c>
    </row>
    <row r="1630" hidden="1" spans="2:18">
      <c r="B1630" s="29" t="s">
        <v>127</v>
      </c>
      <c r="C1630" s="57">
        <v>45800</v>
      </c>
      <c r="D1630" s="107" t="str">
        <f>VLOOKUP(B1630,辅助信息!E:K,7,FALSE)</f>
        <v>JWDDCD2025051000019</v>
      </c>
      <c r="E1630" s="107" t="str">
        <f>VLOOKUP(F1630,辅助信息!A:B,2,FALSE)</f>
        <v>盘螺</v>
      </c>
      <c r="F1630" s="29" t="s">
        <v>49</v>
      </c>
      <c r="G1630" s="25">
        <v>35</v>
      </c>
      <c r="H1630" s="108">
        <f>_xlfn.XLOOKUP(C1630&amp;F1630&amp;I1630&amp;J1630,'[1]2025年已发货'!$F:$F&amp;'[1]2025年已发货'!$C:$C&amp;'[1]2025年已发货'!$G:$G&amp;'[1]2025年已发货'!$H:$H,'[1]2025年已发货'!$E:$E,"未发货")</f>
        <v>35</v>
      </c>
      <c r="I1630" s="107" t="str">
        <f>VLOOKUP(B1630,辅助信息!E:I,3,FALSE)</f>
        <v>(五冶钢构医学科学产业园建设项目房建三部-管网总坪)四川省南充市顺庆区搬罾街道学府大道二段</v>
      </c>
      <c r="J1630" s="107" t="str">
        <f>VLOOKUP(B1630,辅助信息!E:I,4,FALSE)</f>
        <v>郑林</v>
      </c>
      <c r="K1630" s="107">
        <f>VLOOKUP(J1630,辅助信息!H:I,2,FALSE)</f>
        <v>18349955455</v>
      </c>
      <c r="L1630" s="109" t="str">
        <f>VLOOKUP(B1630,辅助信息!E:J,6,FALSE)</f>
        <v>送货单：送货单位：南充思临新材料科技有限公司,收货单位：五冶集团川北(南充)建设有限公司,项目名称：南充医学科学产业园,送货车型13米,装货前联系收货人核实到场规格</v>
      </c>
      <c r="M1630" s="78">
        <v>45803</v>
      </c>
      <c r="O1630" s="49">
        <f ca="1" t="shared" si="85"/>
        <v>0</v>
      </c>
      <c r="P1630" s="49">
        <f ca="1" t="shared" si="86"/>
        <v>50</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7">
        <v>45800</v>
      </c>
      <c r="D1631" s="107" t="str">
        <f>VLOOKUP(B1631,辅助信息!E:K,7,FALSE)</f>
        <v>JWDDCD2025052800131</v>
      </c>
      <c r="E1631" s="107" t="str">
        <f>VLOOKUP(F1631,辅助信息!A:B,2,FALSE)</f>
        <v>螺纹钢</v>
      </c>
      <c r="F1631" s="29" t="s">
        <v>27</v>
      </c>
      <c r="G1631" s="25">
        <v>25</v>
      </c>
      <c r="H1631" s="108">
        <f>_xlfn.XLOOKUP(C1631&amp;F1631&amp;I1631&amp;J1631,'[1]2025年已发货'!$F:$F&amp;'[1]2025年已发货'!$C:$C&amp;'[1]2025年已发货'!$G:$G&amp;'[1]2025年已发货'!$H:$H,'[1]2025年已发货'!$E:$E,"未发货")</f>
        <v>25</v>
      </c>
      <c r="I1631" s="107" t="str">
        <f>VLOOKUP(B1631,辅助信息!E:I,3,FALSE)</f>
        <v>（商投建工达州中医药科技园-2工区-2号桥）达州市通川区达州中医药职业学院犀牛大道北段</v>
      </c>
      <c r="J1631" s="107" t="str">
        <f>VLOOKUP(B1631,辅助信息!E:I,4,FALSE)</f>
        <v>李波</v>
      </c>
      <c r="K1631" s="107">
        <f>VLOOKUP(J1631,辅助信息!H:I,2,FALSE)</f>
        <v>18381899787</v>
      </c>
      <c r="L1631" s="109" t="str">
        <f>VLOOKUP(B1631,辅助信息!E:J,6,FALSE)</f>
        <v>控制炉批号！多了现场不收！,优先安排达钢,提前联系到场规格及数量</v>
      </c>
      <c r="M1631" s="78">
        <v>45803</v>
      </c>
      <c r="O1631" s="49">
        <f ca="1" t="shared" si="85"/>
        <v>0</v>
      </c>
      <c r="P1631" s="49">
        <f ca="1" t="shared" si="86"/>
        <v>50</v>
      </c>
      <c r="Q1631" s="18" t="str">
        <f>VLOOKUP(B1631,辅助信息!E:M,9,FALSE)</f>
        <v>ZTWM-CDGS-XS-2024-0134-商投建工达州中医药科技成果示范园项目</v>
      </c>
      <c r="R1631" s="18" t="str">
        <f>_xlfn._xlws.FILTER(辅助信息!D:D,辅助信息!E:E=B1631)</f>
        <v>商投建工达州中医药科技园</v>
      </c>
    </row>
    <row r="1632" hidden="1" spans="2:18">
      <c r="B1632" s="29" t="s">
        <v>156</v>
      </c>
      <c r="C1632" s="57">
        <v>45800</v>
      </c>
      <c r="D1632" s="107" t="str">
        <f>VLOOKUP(B1632,辅助信息!E:K,7,FALSE)</f>
        <v>JWDDCD2025052800131</v>
      </c>
      <c r="E1632" s="107" t="str">
        <f>VLOOKUP(F1632,辅助信息!A:B,2,FALSE)</f>
        <v>螺纹钢</v>
      </c>
      <c r="F1632" s="29" t="s">
        <v>32</v>
      </c>
      <c r="G1632" s="25">
        <v>42</v>
      </c>
      <c r="H1632" s="108">
        <f>_xlfn.XLOOKUP(C1632&amp;F1632&amp;I1632&amp;J1632,'[1]2025年已发货'!$F:$F&amp;'[1]2025年已发货'!$C:$C&amp;'[1]2025年已发货'!$G:$G&amp;'[1]2025年已发货'!$H:$H,'[1]2025年已发货'!$E:$E,"未发货")</f>
        <v>42</v>
      </c>
      <c r="I1632" s="107" t="str">
        <f>VLOOKUP(B1632,辅助信息!E:I,3,FALSE)</f>
        <v>（商投建工达州中医药科技园-2工区-2号桥）达州市通川区达州中医药职业学院犀牛大道北段</v>
      </c>
      <c r="J1632" s="107" t="str">
        <f>VLOOKUP(B1632,辅助信息!E:I,4,FALSE)</f>
        <v>李波</v>
      </c>
      <c r="K1632" s="107">
        <f>VLOOKUP(J1632,辅助信息!H:I,2,FALSE)</f>
        <v>18381899787</v>
      </c>
      <c r="L1632" s="109" t="str">
        <f>VLOOKUP(B1632,辅助信息!E:J,6,FALSE)</f>
        <v>控制炉批号！多了现场不收！,优先安排达钢,提前联系到场规格及数量</v>
      </c>
      <c r="M1632" s="78">
        <v>45803</v>
      </c>
      <c r="O1632" s="49">
        <f ca="1" t="shared" si="85"/>
        <v>0</v>
      </c>
      <c r="P1632" s="49">
        <f ca="1" t="shared" si="86"/>
        <v>50</v>
      </c>
      <c r="Q1632" s="18" t="str">
        <f>VLOOKUP(B1632,辅助信息!E:M,9,FALSE)</f>
        <v>ZTWM-CDGS-XS-2024-0134-商投建工达州中医药科技成果示范园项目</v>
      </c>
      <c r="R1632" s="18" t="str">
        <f>_xlfn._xlws.FILTER(辅助信息!D:D,辅助信息!E:E=B1632)</f>
        <v>商投建工达州中医药科技园</v>
      </c>
    </row>
    <row r="1633" hidden="1" spans="2:18">
      <c r="B1633" s="29" t="s">
        <v>156</v>
      </c>
      <c r="C1633" s="57">
        <v>45800</v>
      </c>
      <c r="D1633" s="107" t="str">
        <f>VLOOKUP(B1633,辅助信息!E:K,7,FALSE)</f>
        <v>JWDDCD2025052800131</v>
      </c>
      <c r="E1633" s="107" t="str">
        <f>VLOOKUP(F1633,辅助信息!A:B,2,FALSE)</f>
        <v>螺纹钢</v>
      </c>
      <c r="F1633" s="29" t="s">
        <v>33</v>
      </c>
      <c r="G1633" s="25">
        <v>80</v>
      </c>
      <c r="H1633" s="108">
        <f>_xlfn.XLOOKUP(C1633&amp;F1633&amp;I1633&amp;J1633,'[1]2025年已发货'!$F:$F&amp;'[1]2025年已发货'!$C:$C&amp;'[1]2025年已发货'!$G:$G&amp;'[1]2025年已发货'!$H:$H,'[1]2025年已发货'!$E:$E,"未发货")</f>
        <v>80</v>
      </c>
      <c r="I1633" s="107" t="str">
        <f>VLOOKUP(B1633,辅助信息!E:I,3,FALSE)</f>
        <v>（商投建工达州中医药科技园-2工区-2号桥）达州市通川区达州中医药职业学院犀牛大道北段</v>
      </c>
      <c r="J1633" s="107" t="str">
        <f>VLOOKUP(B1633,辅助信息!E:I,4,FALSE)</f>
        <v>李波</v>
      </c>
      <c r="K1633" s="107">
        <f>VLOOKUP(J1633,辅助信息!H:I,2,FALSE)</f>
        <v>18381899787</v>
      </c>
      <c r="L1633" s="109" t="str">
        <f>VLOOKUP(B1633,辅助信息!E:J,6,FALSE)</f>
        <v>控制炉批号！多了现场不收！,优先安排达钢,提前联系到场规格及数量</v>
      </c>
      <c r="M1633" s="78">
        <v>45803</v>
      </c>
      <c r="O1633" s="49">
        <f ca="1" t="shared" si="85"/>
        <v>0</v>
      </c>
      <c r="P1633" s="49">
        <f ca="1" t="shared" si="86"/>
        <v>50</v>
      </c>
      <c r="Q1633" s="18" t="str">
        <f>VLOOKUP(B1633,辅助信息!E:M,9,FALSE)</f>
        <v>ZTWM-CDGS-XS-2024-0134-商投建工达州中医药科技成果示范园项目</v>
      </c>
      <c r="R1633" s="18" t="str">
        <f>_xlfn._xlws.FILTER(辅助信息!D:D,辅助信息!E:E=B1633)</f>
        <v>商投建工达州中医药科技园</v>
      </c>
    </row>
    <row r="1634" hidden="1" spans="2:18">
      <c r="B1634" s="29" t="s">
        <v>156</v>
      </c>
      <c r="C1634" s="57">
        <v>45800</v>
      </c>
      <c r="D1634" s="107" t="str">
        <f>VLOOKUP(B1634,辅助信息!E:K,7,FALSE)</f>
        <v>JWDDCD2025052800131</v>
      </c>
      <c r="E1634" s="107" t="str">
        <f>VLOOKUP(F1634,辅助信息!A:B,2,FALSE)</f>
        <v>螺纹钢</v>
      </c>
      <c r="F1634" s="29" t="s">
        <v>28</v>
      </c>
      <c r="G1634" s="25">
        <v>34</v>
      </c>
      <c r="H1634" s="108">
        <f>_xlfn.XLOOKUP(C1634&amp;F1634&amp;I1634&amp;J1634,'[1]2025年已发货'!$F:$F&amp;'[1]2025年已发货'!$C:$C&amp;'[1]2025年已发货'!$G:$G&amp;'[1]2025年已发货'!$H:$H,'[1]2025年已发货'!$E:$E,"未发货")</f>
        <v>34</v>
      </c>
      <c r="I1634" s="107" t="str">
        <f>VLOOKUP(B1634,辅助信息!E:I,3,FALSE)</f>
        <v>（商投建工达州中医药科技园-2工区-2号桥）达州市通川区达州中医药职业学院犀牛大道北段</v>
      </c>
      <c r="J1634" s="107" t="str">
        <f>VLOOKUP(B1634,辅助信息!E:I,4,FALSE)</f>
        <v>李波</v>
      </c>
      <c r="K1634" s="107">
        <f>VLOOKUP(J1634,辅助信息!H:I,2,FALSE)</f>
        <v>18381899787</v>
      </c>
      <c r="L1634" s="109" t="str">
        <f>VLOOKUP(B1634,辅助信息!E:J,6,FALSE)</f>
        <v>控制炉批号！多了现场不收！,优先安排达钢,提前联系到场规格及数量</v>
      </c>
      <c r="M1634" s="78">
        <v>45803</v>
      </c>
      <c r="O1634" s="49">
        <f ca="1" t="shared" si="85"/>
        <v>0</v>
      </c>
      <c r="P1634" s="49">
        <f ca="1" t="shared" si="86"/>
        <v>50</v>
      </c>
      <c r="Q1634" s="18" t="str">
        <f>VLOOKUP(B1634,辅助信息!E:M,9,FALSE)</f>
        <v>ZTWM-CDGS-XS-2024-0134-商投建工达州中医药科技成果示范园项目</v>
      </c>
      <c r="R1634" s="18" t="str">
        <f>_xlfn._xlws.FILTER(辅助信息!D:D,辅助信息!E:E=B1634)</f>
        <v>商投建工达州中医药科技园</v>
      </c>
    </row>
    <row r="1635" hidden="1" spans="2:18">
      <c r="B1635" s="29" t="s">
        <v>156</v>
      </c>
      <c r="C1635" s="57">
        <v>45800</v>
      </c>
      <c r="D1635" s="107" t="str">
        <f>VLOOKUP(B1635,辅助信息!E:K,7,FALSE)</f>
        <v>JWDDCD2025052800131</v>
      </c>
      <c r="E1635" s="107" t="str">
        <f>VLOOKUP(F1635,辅助信息!A:B,2,FALSE)</f>
        <v>螺纹钢</v>
      </c>
      <c r="F1635" s="29" t="s">
        <v>65</v>
      </c>
      <c r="G1635" s="25">
        <v>445</v>
      </c>
      <c r="H1635" s="108">
        <f>_xlfn.XLOOKUP(C1635&amp;F1635&amp;I1635&amp;J1635,'[1]2025年已发货'!$F:$F&amp;'[1]2025年已发货'!$C:$C&amp;'[1]2025年已发货'!$G:$G&amp;'[1]2025年已发货'!$H:$H,'[1]2025年已发货'!$E:$E,"未发货")</f>
        <v>445</v>
      </c>
      <c r="I1635" s="107" t="str">
        <f>VLOOKUP(B1635,辅助信息!E:I,3,FALSE)</f>
        <v>（商投建工达州中医药科技园-2工区-2号桥）达州市通川区达州中医药职业学院犀牛大道北段</v>
      </c>
      <c r="J1635" s="107" t="str">
        <f>VLOOKUP(B1635,辅助信息!E:I,4,FALSE)</f>
        <v>李波</v>
      </c>
      <c r="K1635" s="107">
        <f>VLOOKUP(J1635,辅助信息!H:I,2,FALSE)</f>
        <v>18381899787</v>
      </c>
      <c r="L1635" s="109" t="str">
        <f>VLOOKUP(B1635,辅助信息!E:J,6,FALSE)</f>
        <v>控制炉批号！多了现场不收！,优先安排达钢,提前联系到场规格及数量</v>
      </c>
      <c r="M1635" s="78">
        <v>45803</v>
      </c>
      <c r="O1635" s="49">
        <f ca="1" t="shared" si="85"/>
        <v>0</v>
      </c>
      <c r="P1635" s="49">
        <f ca="1" t="shared" si="86"/>
        <v>50</v>
      </c>
      <c r="Q1635" s="18" t="str">
        <f>VLOOKUP(B1635,辅助信息!E:M,9,FALSE)</f>
        <v>ZTWM-CDGS-XS-2024-0134-商投建工达州中医药科技成果示范园项目</v>
      </c>
      <c r="R1635" s="18" t="str">
        <f>_xlfn._xlws.FILTER(辅助信息!D:D,辅助信息!E:E=B1635)</f>
        <v>商投建工达州中医药科技园</v>
      </c>
    </row>
    <row r="1636" hidden="1" spans="2:18">
      <c r="B1636" s="29" t="s">
        <v>56</v>
      </c>
      <c r="C1636" s="57">
        <v>45803</v>
      </c>
      <c r="D1636" s="107" t="str">
        <f>VLOOKUP(B1636,辅助信息!E:K,7,FALSE)</f>
        <v>JWDDCD2025052800131</v>
      </c>
      <c r="E1636" s="107" t="str">
        <f>VLOOKUP(F1636,辅助信息!A:B,2,FALSE)</f>
        <v>盘螺</v>
      </c>
      <c r="F1636" s="29" t="s">
        <v>49</v>
      </c>
      <c r="G1636" s="25">
        <v>12</v>
      </c>
      <c r="H1636" s="108" t="str">
        <f>_xlfn.XLOOKUP(C1636&amp;F1636&amp;I1636&amp;J1636,'[1]2025年已发货'!$F:$F&amp;'[1]2025年已发货'!$C:$C&amp;'[1]2025年已发货'!$G:$G&amp;'[1]2025年已发货'!$H:$H,'[1]2025年已发货'!$E:$E,"未发货")</f>
        <v>未发货</v>
      </c>
      <c r="I1636" s="107" t="str">
        <f>VLOOKUP(B1636,辅助信息!E:I,3,FALSE)</f>
        <v>（商投建工达州中医药科技园-4工区-7号楼）达州市通川区达州中医药职业学院犀牛大道北段</v>
      </c>
      <c r="J1636" s="107" t="str">
        <f>VLOOKUP(B1636,辅助信息!E:I,4,FALSE)</f>
        <v>张扬</v>
      </c>
      <c r="K1636" s="107">
        <f>VLOOKUP(J1636,辅助信息!H:I,2,FALSE)</f>
        <v>18381904567</v>
      </c>
      <c r="L1636" s="109" t="str">
        <f>VLOOKUP(B1636,辅助信息!E:J,6,FALSE)</f>
        <v>控制炉批号！多了现场不收！,优先安排达钢,提前联系到场规格及数量</v>
      </c>
      <c r="M1636" s="78">
        <v>45805</v>
      </c>
      <c r="O1636" s="49">
        <f ca="1" t="shared" ref="O1636:O1654" si="87">IF(OR(M1636="",N1636&lt;&gt;""),"",MAX(M1636-TODAY(),0))</f>
        <v>0</v>
      </c>
      <c r="P1636" s="49">
        <f ca="1" t="shared" ref="P1636:P1654" si="88">IF(M1636="","",IF(N1636&lt;&gt;"",MAX(N1636-M1636,0),IF(TODAY()&gt;M1636,TODAY()-M1636,0)))</f>
        <v>48</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7">
        <v>45803</v>
      </c>
      <c r="D1637" s="107" t="str">
        <f>VLOOKUP(B1637,辅助信息!E:K,7,FALSE)</f>
        <v>JWDDCD2025052800131</v>
      </c>
      <c r="E1637" s="107" t="str">
        <f>VLOOKUP(F1637,辅助信息!A:B,2,FALSE)</f>
        <v>盘螺</v>
      </c>
      <c r="F1637" s="29" t="s">
        <v>40</v>
      </c>
      <c r="G1637" s="25">
        <v>24</v>
      </c>
      <c r="H1637" s="108" t="str">
        <f>_xlfn.XLOOKUP(C1637&amp;F1637&amp;I1637&amp;J1637,'[1]2025年已发货'!$F:$F&amp;'[1]2025年已发货'!$C:$C&amp;'[1]2025年已发货'!$G:$G&amp;'[1]2025年已发货'!$H:$H,'[1]2025年已发货'!$E:$E,"未发货")</f>
        <v>未发货</v>
      </c>
      <c r="I1637" s="107" t="str">
        <f>VLOOKUP(B1637,辅助信息!E:I,3,FALSE)</f>
        <v>（商投建工达州中医药科技园-4工区-7号楼）达州市通川区达州中医药职业学院犀牛大道北段</v>
      </c>
      <c r="J1637" s="107" t="str">
        <f>VLOOKUP(B1637,辅助信息!E:I,4,FALSE)</f>
        <v>张扬</v>
      </c>
      <c r="K1637" s="107">
        <f>VLOOKUP(J1637,辅助信息!H:I,2,FALSE)</f>
        <v>18381904567</v>
      </c>
      <c r="L1637" s="109" t="str">
        <f>VLOOKUP(B1637,辅助信息!E:J,6,FALSE)</f>
        <v>控制炉批号！多了现场不收！,优先安排达钢,提前联系到场规格及数量</v>
      </c>
      <c r="M1637" s="78">
        <v>45805</v>
      </c>
      <c r="O1637" s="49">
        <f ca="1" t="shared" si="87"/>
        <v>0</v>
      </c>
      <c r="P1637" s="49">
        <f ca="1" t="shared" si="88"/>
        <v>48</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7">
        <v>45803</v>
      </c>
      <c r="D1638" s="107" t="str">
        <f>VLOOKUP(B1638,辅助信息!E:K,7,FALSE)</f>
        <v>JWDDCD2024101600133</v>
      </c>
      <c r="E1638" s="107" t="str">
        <f>VLOOKUP(F1638,辅助信息!A:B,2,FALSE)</f>
        <v>螺纹钢</v>
      </c>
      <c r="F1638" s="29" t="s">
        <v>27</v>
      </c>
      <c r="G1638" s="25">
        <v>9</v>
      </c>
      <c r="H1638" s="108">
        <f>_xlfn.XLOOKUP(C1638&amp;F1638&amp;I1638&amp;J1638,'[1]2025年已发货'!$F:$F&amp;'[1]2025年已发货'!$C:$C&amp;'[1]2025年已发货'!$G:$G&amp;'[1]2025年已发货'!$H:$H,'[1]2025年已发货'!$E:$E,"未发货")</f>
        <v>9</v>
      </c>
      <c r="I1638" s="107" t="str">
        <f>VLOOKUP(B1638,辅助信息!E:I,3,FALSE)</f>
        <v>（五冶钢构宜宾高县月江镇建设项目）  四川省宜宾市高县月江镇刚记超市斜对面(还阳组团沪碳二期项目)</v>
      </c>
      <c r="J1638" s="107" t="str">
        <f>VLOOKUP(B1638,辅助信息!E:I,4,FALSE)</f>
        <v>张朝亮</v>
      </c>
      <c r="K1638" s="107">
        <f>VLOOKUP(J1638,辅助信息!H:I,2,FALSE)</f>
        <v>15228205853</v>
      </c>
      <c r="L1638" s="109" t="str">
        <f>VLOOKUP(B1638,辅助信息!E:J,6,FALSE)</f>
        <v>提前联系到场规格</v>
      </c>
      <c r="M1638" s="78">
        <v>45804</v>
      </c>
      <c r="O1638" s="49">
        <f ca="1" t="shared" si="87"/>
        <v>0</v>
      </c>
      <c r="P1638" s="49">
        <f ca="1" t="shared" si="88"/>
        <v>49</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7">
        <v>45803</v>
      </c>
      <c r="D1639" s="107" t="str">
        <f>VLOOKUP(B1639,辅助信息!E:K,7,FALSE)</f>
        <v>JWDDCD2024101600133</v>
      </c>
      <c r="E1639" s="107" t="str">
        <f>VLOOKUP(F1639,辅助信息!A:B,2,FALSE)</f>
        <v>螺纹钢</v>
      </c>
      <c r="F1639" s="29" t="s">
        <v>19</v>
      </c>
      <c r="G1639" s="25">
        <v>9</v>
      </c>
      <c r="H1639" s="108">
        <f>_xlfn.XLOOKUP(C1639&amp;F1639&amp;I1639&amp;J1639,'[1]2025年已发货'!$F:$F&amp;'[1]2025年已发货'!$C:$C&amp;'[1]2025年已发货'!$G:$G&amp;'[1]2025年已发货'!$H:$H,'[1]2025年已发货'!$E:$E,"未发货")</f>
        <v>9</v>
      </c>
      <c r="I1639" s="107" t="str">
        <f>VLOOKUP(B1639,辅助信息!E:I,3,FALSE)</f>
        <v>（五冶钢构宜宾高县月江镇建设项目）  四川省宜宾市高县月江镇刚记超市斜对面(还阳组团沪碳二期项目)</v>
      </c>
      <c r="J1639" s="107" t="str">
        <f>VLOOKUP(B1639,辅助信息!E:I,4,FALSE)</f>
        <v>张朝亮</v>
      </c>
      <c r="K1639" s="107">
        <f>VLOOKUP(J1639,辅助信息!H:I,2,FALSE)</f>
        <v>15228205853</v>
      </c>
      <c r="L1639" s="109" t="str">
        <f>VLOOKUP(B1639,辅助信息!E:J,6,FALSE)</f>
        <v>提前联系到场规格</v>
      </c>
      <c r="M1639" s="78">
        <v>45804</v>
      </c>
      <c r="O1639" s="49">
        <f ca="1" t="shared" si="87"/>
        <v>0</v>
      </c>
      <c r="P1639" s="49">
        <f ca="1" t="shared" si="88"/>
        <v>49</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7">
        <v>45803</v>
      </c>
      <c r="D1640" s="107" t="str">
        <f>VLOOKUP(B1640,辅助信息!E:K,7,FALSE)</f>
        <v>JWDDCD2024101600133</v>
      </c>
      <c r="E1640" s="107" t="str">
        <f>VLOOKUP(F1640,辅助信息!A:B,2,FALSE)</f>
        <v>螺纹钢</v>
      </c>
      <c r="F1640" s="29" t="s">
        <v>32</v>
      </c>
      <c r="G1640" s="25">
        <v>12</v>
      </c>
      <c r="H1640" s="108">
        <f>_xlfn.XLOOKUP(C1640&amp;F1640&amp;I1640&amp;J1640,'[1]2025年已发货'!$F:$F&amp;'[1]2025年已发货'!$C:$C&amp;'[1]2025年已发货'!$G:$G&amp;'[1]2025年已发货'!$H:$H,'[1]2025年已发货'!$E:$E,"未发货")</f>
        <v>12</v>
      </c>
      <c r="I1640" s="107" t="str">
        <f>VLOOKUP(B1640,辅助信息!E:I,3,FALSE)</f>
        <v>（五冶钢构宜宾高县月江镇建设项目）  四川省宜宾市高县月江镇刚记超市斜对面(还阳组团沪碳二期项目)</v>
      </c>
      <c r="J1640" s="107" t="str">
        <f>VLOOKUP(B1640,辅助信息!E:I,4,FALSE)</f>
        <v>张朝亮</v>
      </c>
      <c r="K1640" s="107">
        <f>VLOOKUP(J1640,辅助信息!H:I,2,FALSE)</f>
        <v>15228205853</v>
      </c>
      <c r="L1640" s="109" t="str">
        <f>VLOOKUP(B1640,辅助信息!E:J,6,FALSE)</f>
        <v>提前联系到场规格</v>
      </c>
      <c r="M1640" s="78">
        <v>45804</v>
      </c>
      <c r="O1640" s="49">
        <f ca="1" t="shared" si="87"/>
        <v>0</v>
      </c>
      <c r="P1640" s="49">
        <f ca="1" t="shared" si="88"/>
        <v>49</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7">
        <v>45803</v>
      </c>
      <c r="D1641" s="107" t="str">
        <f>VLOOKUP(B1641,辅助信息!E:K,7,FALSE)</f>
        <v>JWDDCD2024101600133</v>
      </c>
      <c r="E1641" s="107" t="str">
        <f>VLOOKUP(F1641,辅助信息!A:B,2,FALSE)</f>
        <v>螺纹钢</v>
      </c>
      <c r="F1641" s="29" t="s">
        <v>30</v>
      </c>
      <c r="G1641" s="25">
        <v>24</v>
      </c>
      <c r="H1641" s="108">
        <f>_xlfn.XLOOKUP(C1641&amp;F1641&amp;I1641&amp;J1641,'[1]2025年已发货'!$F:$F&amp;'[1]2025年已发货'!$C:$C&amp;'[1]2025年已发货'!$G:$G&amp;'[1]2025年已发货'!$H:$H,'[1]2025年已发货'!$E:$E,"未发货")</f>
        <v>24</v>
      </c>
      <c r="I1641" s="107" t="str">
        <f>VLOOKUP(B1641,辅助信息!E:I,3,FALSE)</f>
        <v>（五冶钢构宜宾高县月江镇建设项目）  四川省宜宾市高县月江镇刚记超市斜对面(还阳组团沪碳二期项目)</v>
      </c>
      <c r="J1641" s="107" t="str">
        <f>VLOOKUP(B1641,辅助信息!E:I,4,FALSE)</f>
        <v>张朝亮</v>
      </c>
      <c r="K1641" s="107">
        <f>VLOOKUP(J1641,辅助信息!H:I,2,FALSE)</f>
        <v>15228205853</v>
      </c>
      <c r="L1641" s="109" t="str">
        <f>VLOOKUP(B1641,辅助信息!E:J,6,FALSE)</f>
        <v>提前联系到场规格</v>
      </c>
      <c r="M1641" s="78">
        <v>45804</v>
      </c>
      <c r="O1641" s="49">
        <f ca="1" t="shared" si="87"/>
        <v>0</v>
      </c>
      <c r="P1641" s="49">
        <f ca="1" t="shared" si="88"/>
        <v>49</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7">
        <v>45803</v>
      </c>
      <c r="D1642" s="107" t="str">
        <f>VLOOKUP(B1642,辅助信息!E:K,7,FALSE)</f>
        <v>JWDDCD2024101600133</v>
      </c>
      <c r="E1642" s="107" t="str">
        <f>VLOOKUP(F1642,辅助信息!A:B,2,FALSE)</f>
        <v>螺纹钢</v>
      </c>
      <c r="F1642" s="29" t="s">
        <v>28</v>
      </c>
      <c r="G1642" s="25">
        <v>12</v>
      </c>
      <c r="H1642" s="108">
        <f>_xlfn.XLOOKUP(C1642&amp;F1642&amp;I1642&amp;J1642,'[1]2025年已发货'!$F:$F&amp;'[1]2025年已发货'!$C:$C&amp;'[1]2025年已发货'!$G:$G&amp;'[1]2025年已发货'!$H:$H,'[1]2025年已发货'!$E:$E,"未发货")</f>
        <v>12</v>
      </c>
      <c r="I1642" s="107" t="str">
        <f>VLOOKUP(B1642,辅助信息!E:I,3,FALSE)</f>
        <v>（五冶钢构宜宾高县月江镇建设项目）  四川省宜宾市高县月江镇刚记超市斜对面(还阳组团沪碳二期项目)</v>
      </c>
      <c r="J1642" s="107" t="str">
        <f>VLOOKUP(B1642,辅助信息!E:I,4,FALSE)</f>
        <v>张朝亮</v>
      </c>
      <c r="K1642" s="107">
        <f>VLOOKUP(J1642,辅助信息!H:I,2,FALSE)</f>
        <v>15228205853</v>
      </c>
      <c r="L1642" s="109" t="str">
        <f>VLOOKUP(B1642,辅助信息!E:J,6,FALSE)</f>
        <v>提前联系到场规格</v>
      </c>
      <c r="M1642" s="78">
        <v>45804</v>
      </c>
      <c r="O1642" s="49">
        <f ca="1" t="shared" si="87"/>
        <v>0</v>
      </c>
      <c r="P1642" s="49">
        <f ca="1" t="shared" si="88"/>
        <v>49</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7">
        <v>45803</v>
      </c>
      <c r="D1643" s="107" t="str">
        <f>VLOOKUP(B1643,辅助信息!E:K,7,FALSE)</f>
        <v>JWDDCD2024101600133</v>
      </c>
      <c r="E1643" s="107" t="str">
        <f>VLOOKUP(F1643,辅助信息!A:B,2,FALSE)</f>
        <v>螺纹钢</v>
      </c>
      <c r="F1643" s="29" t="s">
        <v>18</v>
      </c>
      <c r="G1643" s="25">
        <v>6</v>
      </c>
      <c r="H1643" s="108">
        <f>_xlfn.XLOOKUP(C1643&amp;F1643&amp;I1643&amp;J1643,'[1]2025年已发货'!$F:$F&amp;'[1]2025年已发货'!$C:$C&amp;'[1]2025年已发货'!$G:$G&amp;'[1]2025年已发货'!$H:$H,'[1]2025年已发货'!$E:$E,"未发货")</f>
        <v>6</v>
      </c>
      <c r="I1643" s="107" t="str">
        <f>VLOOKUP(B1643,辅助信息!E:I,3,FALSE)</f>
        <v>（五冶钢构宜宾高县月江镇建设项目）  四川省宜宾市高县月江镇刚记超市斜对面(还阳组团沪碳二期项目)</v>
      </c>
      <c r="J1643" s="107" t="str">
        <f>VLOOKUP(B1643,辅助信息!E:I,4,FALSE)</f>
        <v>张朝亮</v>
      </c>
      <c r="K1643" s="107">
        <f>VLOOKUP(J1643,辅助信息!H:I,2,FALSE)</f>
        <v>15228205853</v>
      </c>
      <c r="L1643" s="109" t="str">
        <f>VLOOKUP(B1643,辅助信息!E:J,6,FALSE)</f>
        <v>提前联系到场规格</v>
      </c>
      <c r="M1643" s="78">
        <v>45804</v>
      </c>
      <c r="O1643" s="49">
        <f ca="1" t="shared" si="87"/>
        <v>0</v>
      </c>
      <c r="P1643" s="49">
        <f ca="1" t="shared" si="88"/>
        <v>49</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79" t="s">
        <v>157</v>
      </c>
      <c r="B1644" s="110" t="s">
        <v>158</v>
      </c>
      <c r="C1644" s="57">
        <v>45803</v>
      </c>
      <c r="D1644" s="107" t="str">
        <f>VLOOKUP(B1644,辅助信息!E:K,7,FALSE)</f>
        <v>JWDDCD2025051800044</v>
      </c>
      <c r="E1644" s="107" t="str">
        <f>VLOOKUP(F1644,辅助信息!A:B,2,FALSE)</f>
        <v>高线</v>
      </c>
      <c r="F1644" s="29" t="s">
        <v>53</v>
      </c>
      <c r="G1644" s="25">
        <v>17</v>
      </c>
      <c r="H1644" s="108" t="str">
        <f>_xlfn.XLOOKUP(C1644&amp;F1644&amp;I1644&amp;J1644,'[1]2025年已发货'!$F:$F&amp;'[1]2025年已发货'!$C:$C&amp;'[1]2025年已发货'!$G:$G&amp;'[1]2025年已发货'!$H:$H,'[1]2025年已发货'!$E:$E,"未发货")</f>
        <v>未发货</v>
      </c>
      <c r="I1644" s="107" t="str">
        <f>VLOOKUP(B1644,辅助信息!E:I,3,FALSE)</f>
        <v>(五冶建设龙泉芙蓉花语项目-2地块)龙泉驿区北川路双堰塘钓鱼东100米(北川路)</v>
      </c>
      <c r="J1644" s="107" t="str">
        <f>VLOOKUP(B1644,辅助信息!E:I,4,FALSE)</f>
        <v>白燕军</v>
      </c>
      <c r="K1644" s="107">
        <f>VLOOKUP(J1644,辅助信息!H:I,2,FALSE)</f>
        <v>15982002377</v>
      </c>
      <c r="L1644" s="109" t="str">
        <f>VLOOKUP(B1644,辅助信息!E:J,6,FALSE)</f>
        <v>五冶建设送货单,4份材质书,锈货不收，项目名称：中冶成勘-成都安置房项目，装货前联系收货人核实到场规格,没提前告知进场规格现场不给予接收</v>
      </c>
      <c r="M1644" s="78">
        <v>45803</v>
      </c>
      <c r="O1644" s="49">
        <f ca="1" t="shared" si="87"/>
        <v>0</v>
      </c>
      <c r="P1644" s="49">
        <f ca="1" t="shared" si="88"/>
        <v>50</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79"/>
      <c r="B1645" s="110" t="s">
        <v>158</v>
      </c>
      <c r="C1645" s="57">
        <v>45803</v>
      </c>
      <c r="D1645" s="107" t="str">
        <f>VLOOKUP(B1645,辅助信息!E:K,7,FALSE)</f>
        <v>JWDDCD2025051800044</v>
      </c>
      <c r="E1645" s="107" t="str">
        <f>VLOOKUP(F1645,辅助信息!A:B,2,FALSE)</f>
        <v>螺纹钢</v>
      </c>
      <c r="F1645" s="29" t="s">
        <v>32</v>
      </c>
      <c r="G1645" s="25">
        <v>10</v>
      </c>
      <c r="H1645" s="108" t="str">
        <f>_xlfn.XLOOKUP(C1645&amp;F1645&amp;I1645&amp;J1645,'[1]2025年已发货'!$F:$F&amp;'[1]2025年已发货'!$C:$C&amp;'[1]2025年已发货'!$G:$G&amp;'[1]2025年已发货'!$H:$H,'[1]2025年已发货'!$E:$E,"未发货")</f>
        <v>未发货</v>
      </c>
      <c r="I1645" s="107" t="str">
        <f>VLOOKUP(B1645,辅助信息!E:I,3,FALSE)</f>
        <v>(五冶建设龙泉芙蓉花语项目-2地块)龙泉驿区北川路双堰塘钓鱼东100米(北川路)</v>
      </c>
      <c r="J1645" s="107" t="str">
        <f>VLOOKUP(B1645,辅助信息!E:I,4,FALSE)</f>
        <v>白燕军</v>
      </c>
      <c r="K1645" s="107">
        <f>VLOOKUP(J1645,辅助信息!H:I,2,FALSE)</f>
        <v>15982002377</v>
      </c>
      <c r="L1645" s="109" t="str">
        <f>VLOOKUP(B1645,辅助信息!E:J,6,FALSE)</f>
        <v>五冶建设送货单,4份材质书,锈货不收，项目名称：中冶成勘-成都安置房项目，装货前联系收货人核实到场规格,没提前告知进场规格现场不给予接收</v>
      </c>
      <c r="M1645" s="78">
        <v>45803</v>
      </c>
      <c r="O1645" s="49">
        <f ca="1" t="shared" si="87"/>
        <v>0</v>
      </c>
      <c r="P1645" s="49">
        <f ca="1" t="shared" si="88"/>
        <v>50</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7">
        <v>45803</v>
      </c>
      <c r="D1646" s="107" t="str">
        <f>VLOOKUP(B1646,辅助信息!E:K,7,FALSE)</f>
        <v>JWDDCD2024121000136</v>
      </c>
      <c r="E1646" s="107" t="str">
        <f>VLOOKUP(F1646,辅助信息!A:B,2,FALSE)</f>
        <v>高线</v>
      </c>
      <c r="F1646" s="29" t="s">
        <v>57</v>
      </c>
      <c r="G1646" s="25">
        <v>2.5</v>
      </c>
      <c r="H1646" s="108">
        <f>_xlfn.XLOOKUP(C1646&amp;F1646&amp;I1646&amp;J1646,'[1]2025年已发货'!$F:$F&amp;'[1]2025年已发货'!$C:$C&amp;'[1]2025年已发货'!$G:$G&amp;'[1]2025年已发货'!$H:$H,'[1]2025年已发货'!$E:$E,"未发货")</f>
        <v>2.5</v>
      </c>
      <c r="I1646" s="107" t="str">
        <f>VLOOKUP(B1646,辅助信息!E:I,3,FALSE)</f>
        <v>（四川商建-射洪城乡一体化项目）遂宁市射洪市忠新幼儿园北侧约220米新溪小区</v>
      </c>
      <c r="J1646" s="107" t="str">
        <f>VLOOKUP(B1646,辅助信息!E:I,4,FALSE)</f>
        <v>柏子刚</v>
      </c>
      <c r="K1646" s="107">
        <f>VLOOKUP(J1646,辅助信息!H:I,2,FALSE)</f>
        <v>15692885305</v>
      </c>
      <c r="L1646" s="109" t="str">
        <f>VLOOKUP(B1646,辅助信息!E:J,6,FALSE)</f>
        <v>提前联系到场规格及数量</v>
      </c>
      <c r="M1646" s="78">
        <v>45804</v>
      </c>
      <c r="O1646" s="49">
        <f ca="1" t="shared" si="87"/>
        <v>0</v>
      </c>
      <c r="P1646" s="49">
        <f ca="1" t="shared" si="88"/>
        <v>49</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7">
        <v>45803</v>
      </c>
      <c r="D1647" s="107" t="str">
        <f>VLOOKUP(B1647,辅助信息!E:K,7,FALSE)</f>
        <v>JWDDCD2024121000136</v>
      </c>
      <c r="E1647" s="107" t="str">
        <f>VLOOKUP(F1647,辅助信息!A:B,2,FALSE)</f>
        <v>高线</v>
      </c>
      <c r="F1647" s="29" t="s">
        <v>53</v>
      </c>
      <c r="G1647" s="25">
        <v>7.5</v>
      </c>
      <c r="H1647" s="108">
        <f>_xlfn.XLOOKUP(C1647&amp;F1647&amp;I1647&amp;J1647,'[1]2025年已发货'!$F:$F&amp;'[1]2025年已发货'!$C:$C&amp;'[1]2025年已发货'!$G:$G&amp;'[1]2025年已发货'!$H:$H,'[1]2025年已发货'!$E:$E,"未发货")</f>
        <v>7.5</v>
      </c>
      <c r="I1647" s="107" t="str">
        <f>VLOOKUP(B1647,辅助信息!E:I,3,FALSE)</f>
        <v>（四川商建-射洪城乡一体化项目）遂宁市射洪市忠新幼儿园北侧约220米新溪小区</v>
      </c>
      <c r="J1647" s="107" t="str">
        <f>VLOOKUP(B1647,辅助信息!E:I,4,FALSE)</f>
        <v>柏子刚</v>
      </c>
      <c r="K1647" s="107">
        <f>VLOOKUP(J1647,辅助信息!H:I,2,FALSE)</f>
        <v>15692885305</v>
      </c>
      <c r="L1647" s="109" t="str">
        <f>VLOOKUP(B1647,辅助信息!E:J,6,FALSE)</f>
        <v>提前联系到场规格及数量</v>
      </c>
      <c r="M1647" s="78">
        <v>45804</v>
      </c>
      <c r="O1647" s="49">
        <f ca="1" t="shared" si="87"/>
        <v>0</v>
      </c>
      <c r="P1647" s="49">
        <f ca="1" t="shared" si="88"/>
        <v>49</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7">
        <v>45803</v>
      </c>
      <c r="D1648" s="107" t="str">
        <f>VLOOKUP(B1648,辅助信息!E:K,7,FALSE)</f>
        <v>JWDDCD2024121000136</v>
      </c>
      <c r="E1648" s="107" t="str">
        <f>VLOOKUP(F1648,辅助信息!A:B,2,FALSE)</f>
        <v>高线</v>
      </c>
      <c r="F1648" s="29" t="s">
        <v>51</v>
      </c>
      <c r="G1648" s="25">
        <v>7.5</v>
      </c>
      <c r="H1648" s="108">
        <f>_xlfn.XLOOKUP(C1648&amp;F1648&amp;I1648&amp;J1648,'[1]2025年已发货'!$F:$F&amp;'[1]2025年已发货'!$C:$C&amp;'[1]2025年已发货'!$G:$G&amp;'[1]2025年已发货'!$H:$H,'[1]2025年已发货'!$E:$E,"未发货")</f>
        <v>7.5</v>
      </c>
      <c r="I1648" s="107" t="str">
        <f>VLOOKUP(B1648,辅助信息!E:I,3,FALSE)</f>
        <v>（四川商建-射洪城乡一体化项目）遂宁市射洪市忠新幼儿园北侧约220米新溪小区</v>
      </c>
      <c r="J1648" s="107" t="str">
        <f>VLOOKUP(B1648,辅助信息!E:I,4,FALSE)</f>
        <v>柏子刚</v>
      </c>
      <c r="K1648" s="107">
        <f>VLOOKUP(J1648,辅助信息!H:I,2,FALSE)</f>
        <v>15692885305</v>
      </c>
      <c r="L1648" s="109" t="str">
        <f>VLOOKUP(B1648,辅助信息!E:J,6,FALSE)</f>
        <v>提前联系到场规格及数量</v>
      </c>
      <c r="M1648" s="78">
        <v>45804</v>
      </c>
      <c r="O1648" s="49">
        <f ca="1" t="shared" si="87"/>
        <v>0</v>
      </c>
      <c r="P1648" s="49">
        <f ca="1" t="shared" si="88"/>
        <v>49</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7">
        <v>45803</v>
      </c>
      <c r="D1649" s="107" t="str">
        <f>VLOOKUP(B1649,辅助信息!E:K,7,FALSE)</f>
        <v>JWDDCD2024121000136</v>
      </c>
      <c r="E1649" s="107" t="str">
        <f>VLOOKUP(F1649,辅助信息!A:B,2,FALSE)</f>
        <v>盘螺</v>
      </c>
      <c r="F1649" s="29" t="s">
        <v>49</v>
      </c>
      <c r="G1649" s="25">
        <v>18</v>
      </c>
      <c r="H1649" s="108">
        <f>_xlfn.XLOOKUP(C1649&amp;F1649&amp;I1649&amp;J1649,'[1]2025年已发货'!$F:$F&amp;'[1]2025年已发货'!$C:$C&amp;'[1]2025年已发货'!$G:$G&amp;'[1]2025年已发货'!$H:$H,'[1]2025年已发货'!$E:$E,"未发货")</f>
        <v>18</v>
      </c>
      <c r="I1649" s="107" t="str">
        <f>VLOOKUP(B1649,辅助信息!E:I,3,FALSE)</f>
        <v>（四川商建-射洪城乡一体化项目）遂宁市射洪市忠新幼儿园北侧约220米新溪小区</v>
      </c>
      <c r="J1649" s="107" t="str">
        <f>VLOOKUP(B1649,辅助信息!E:I,4,FALSE)</f>
        <v>柏子刚</v>
      </c>
      <c r="K1649" s="107">
        <f>VLOOKUP(J1649,辅助信息!H:I,2,FALSE)</f>
        <v>15692885305</v>
      </c>
      <c r="L1649" s="109" t="str">
        <f>VLOOKUP(B1649,辅助信息!E:J,6,FALSE)</f>
        <v>提前联系到场规格及数量</v>
      </c>
      <c r="M1649" s="78">
        <v>45804</v>
      </c>
      <c r="O1649" s="49">
        <f ca="1" t="shared" si="87"/>
        <v>0</v>
      </c>
      <c r="P1649" s="49">
        <f ca="1" t="shared" si="88"/>
        <v>49</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7">
        <v>45803</v>
      </c>
      <c r="D1650" s="107" t="str">
        <f>VLOOKUP(B1650,辅助信息!E:K,7,FALSE)</f>
        <v>JWDDCD2025060900080</v>
      </c>
      <c r="E1650" s="107" t="str">
        <f>VLOOKUP(F1650,辅助信息!A:B,2,FALSE)</f>
        <v>盘螺</v>
      </c>
      <c r="F1650" s="29" t="s">
        <v>49</v>
      </c>
      <c r="G1650" s="25">
        <v>10</v>
      </c>
      <c r="H1650" s="108">
        <f>_xlfn.XLOOKUP(C1650&amp;F1650&amp;I1650&amp;J1650,'[1]2025年已发货'!$F:$F&amp;'[1]2025年已发货'!$C:$C&amp;'[1]2025年已发货'!$G:$G&amp;'[1]2025年已发货'!$H:$H,'[1]2025年已发货'!$E:$E,"未发货")</f>
        <v>10</v>
      </c>
      <c r="I1650" s="107" t="str">
        <f>VLOOKUP(B1650,辅助信息!E:I,3,FALSE)</f>
        <v>（华西简阳西城嘉苑）四川省成都市简阳市简城街道高屋村</v>
      </c>
      <c r="J1650" s="107" t="str">
        <f>VLOOKUP(B1650,辅助信息!E:I,4,FALSE)</f>
        <v>张瀚镭</v>
      </c>
      <c r="K1650" s="107">
        <f>VLOOKUP(J1650,辅助信息!H:I,2,FALSE)</f>
        <v>15884666220</v>
      </c>
      <c r="L1650" s="109" t="str">
        <f>VLOOKUP(B1650,辅助信息!E:J,6,FALSE)</f>
        <v>现场禁止使用氢能源挂车！优先威钢发货,我方卸车,新老国标钢厂不加价可直发，因陕钢多次出现磅差，项目拒绝使用</v>
      </c>
      <c r="M1650" s="78">
        <v>45799</v>
      </c>
      <c r="O1650" s="49">
        <f ca="1" t="shared" si="87"/>
        <v>0</v>
      </c>
      <c r="P1650" s="49">
        <f ca="1" t="shared" si="88"/>
        <v>54</v>
      </c>
      <c r="Q1650" s="18" t="str">
        <f>VLOOKUP(B1650,辅助信息!E:M,9,FALSE)</f>
        <v>ZTWM-CDGS-XS-2024-0030-华西集采-简州大道</v>
      </c>
    </row>
    <row r="1651" hidden="1" spans="2:18">
      <c r="B1651" s="29" t="s">
        <v>81</v>
      </c>
      <c r="C1651" s="57">
        <v>45803</v>
      </c>
      <c r="D1651" s="107" t="str">
        <f>VLOOKUP(B1651,辅助信息!E:K,7,FALSE)</f>
        <v>JWDDCD2025060900080</v>
      </c>
      <c r="E1651" s="107" t="str">
        <f>VLOOKUP(F1651,辅助信息!A:B,2,FALSE)</f>
        <v>螺纹钢</v>
      </c>
      <c r="F1651" s="29" t="s">
        <v>30</v>
      </c>
      <c r="G1651" s="25">
        <v>25</v>
      </c>
      <c r="H1651" s="108">
        <f>_xlfn.XLOOKUP(C1651&amp;F1651&amp;I1651&amp;J1651,'[1]2025年已发货'!$F:$F&amp;'[1]2025年已发货'!$C:$C&amp;'[1]2025年已发货'!$G:$G&amp;'[1]2025年已发货'!$H:$H,'[1]2025年已发货'!$E:$E,"未发货")</f>
        <v>25</v>
      </c>
      <c r="I1651" s="107" t="str">
        <f>VLOOKUP(B1651,辅助信息!E:I,3,FALSE)</f>
        <v>（华西简阳西城嘉苑）四川省成都市简阳市简城街道高屋村</v>
      </c>
      <c r="J1651" s="107" t="str">
        <f>VLOOKUP(B1651,辅助信息!E:I,4,FALSE)</f>
        <v>张瀚镭</v>
      </c>
      <c r="K1651" s="107">
        <f>VLOOKUP(J1651,辅助信息!H:I,2,FALSE)</f>
        <v>15884666220</v>
      </c>
      <c r="L1651" s="109" t="str">
        <f>VLOOKUP(B1651,辅助信息!E:J,6,FALSE)</f>
        <v>现场禁止使用氢能源挂车！优先威钢发货,我方卸车,新老国标钢厂不加价可直发，因陕钢多次出现磅差，项目拒绝使用</v>
      </c>
      <c r="M1651" s="78">
        <v>45807</v>
      </c>
      <c r="O1651" s="49">
        <f ca="1" t="shared" si="87"/>
        <v>0</v>
      </c>
      <c r="P1651" s="49">
        <f ca="1" t="shared" si="88"/>
        <v>46</v>
      </c>
      <c r="Q1651" s="18" t="str">
        <f>VLOOKUP(B1651,辅助信息!E:M,9,FALSE)</f>
        <v>ZTWM-CDGS-XS-2024-0030-华西集采-简州大道</v>
      </c>
      <c r="R1651" s="18" t="str">
        <f>_xlfn._xlws.FILTER(辅助信息!D:D,辅助信息!E:E=B1651)</f>
        <v>华西简阳西城嘉苑</v>
      </c>
    </row>
    <row r="1652" hidden="1" spans="2:18">
      <c r="B1652" s="29" t="s">
        <v>44</v>
      </c>
      <c r="C1652" s="57">
        <v>45803</v>
      </c>
      <c r="D1652" s="107" t="str">
        <f>VLOOKUP(B1652,辅助信息!E:K,7,FALSE)</f>
        <v>JWDDCD2025060600053</v>
      </c>
      <c r="E1652" s="107" t="str">
        <f>VLOOKUP(F1652,辅助信息!A:B,2,FALSE)</f>
        <v>盘螺</v>
      </c>
      <c r="F1652" s="29" t="s">
        <v>49</v>
      </c>
      <c r="G1652" s="25">
        <v>17.5</v>
      </c>
      <c r="H1652" s="108">
        <f>_xlfn.XLOOKUP(C1652&amp;F1652&amp;I1652&amp;J1652,'[1]2025年已发货'!$F:$F&amp;'[1]2025年已发货'!$C:$C&amp;'[1]2025年已发货'!$G:$G&amp;'[1]2025年已发货'!$H:$H,'[1]2025年已发货'!$E:$E,"未发货")</f>
        <v>17.5</v>
      </c>
      <c r="I1652" s="107" t="str">
        <f>VLOOKUP(B1652,辅助信息!E:I,3,FALSE)</f>
        <v>（华西酒城南）成都市武侯区火车南站西路8号酒城南项目</v>
      </c>
      <c r="J1652" s="107" t="str">
        <f>VLOOKUP(B1652,辅助信息!E:I,4,FALSE)</f>
        <v>龙耀宇</v>
      </c>
      <c r="K1652" s="107">
        <f>VLOOKUP(J1652,辅助信息!H:I,2,FALSE)</f>
        <v>18384145895</v>
      </c>
      <c r="L1652" s="109" t="str">
        <f>VLOOKUP(B1652,辅助信息!E:J,6,FALSE)</f>
        <v>对方卸车</v>
      </c>
      <c r="M1652" s="78">
        <v>45804</v>
      </c>
      <c r="O1652" s="49">
        <f ca="1" t="shared" si="87"/>
        <v>0</v>
      </c>
      <c r="P1652" s="49">
        <f ca="1" t="shared" si="88"/>
        <v>49</v>
      </c>
      <c r="Q1652" s="18" t="str">
        <f>VLOOKUP(B1652,辅助信息!E:M,9,FALSE)</f>
        <v>ZTWM-CDGS-XS-2024-0189-华西集采-酒城南项目</v>
      </c>
      <c r="R1652" s="18" t="str">
        <f>_xlfn._xlws.FILTER(辅助信息!D:D,辅助信息!E:E=B1652)</f>
        <v>华西酒城南</v>
      </c>
    </row>
    <row r="1653" hidden="1" spans="2:18">
      <c r="B1653" s="29" t="s">
        <v>44</v>
      </c>
      <c r="C1653" s="57">
        <v>45803</v>
      </c>
      <c r="D1653" s="107" t="str">
        <f>VLOOKUP(B1653,辅助信息!E:K,7,FALSE)</f>
        <v>JWDDCD2025060600053</v>
      </c>
      <c r="E1653" s="107" t="str">
        <f>VLOOKUP(F1653,辅助信息!A:B,2,FALSE)</f>
        <v>盘螺</v>
      </c>
      <c r="F1653" s="29" t="s">
        <v>41</v>
      </c>
      <c r="G1653" s="25">
        <v>2.5</v>
      </c>
      <c r="H1653" s="108">
        <f>_xlfn.XLOOKUP(C1653&amp;F1653&amp;I1653&amp;J1653,'[1]2025年已发货'!$F:$F&amp;'[1]2025年已发货'!$C:$C&amp;'[1]2025年已发货'!$G:$G&amp;'[1]2025年已发货'!$H:$H,'[1]2025年已发货'!$E:$E,"未发货")</f>
        <v>2.5</v>
      </c>
      <c r="I1653" s="107" t="str">
        <f>VLOOKUP(B1653,辅助信息!E:I,3,FALSE)</f>
        <v>（华西酒城南）成都市武侯区火车南站西路8号酒城南项目</v>
      </c>
      <c r="J1653" s="107" t="str">
        <f>VLOOKUP(B1653,辅助信息!E:I,4,FALSE)</f>
        <v>龙耀宇</v>
      </c>
      <c r="K1653" s="107">
        <f>VLOOKUP(J1653,辅助信息!H:I,2,FALSE)</f>
        <v>18384145895</v>
      </c>
      <c r="L1653" s="109" t="str">
        <f>VLOOKUP(B1653,辅助信息!E:J,6,FALSE)</f>
        <v>对方卸车</v>
      </c>
      <c r="M1653" s="78">
        <v>45804</v>
      </c>
      <c r="O1653" s="49">
        <f ca="1" t="shared" si="87"/>
        <v>0</v>
      </c>
      <c r="P1653" s="49">
        <f ca="1" t="shared" si="88"/>
        <v>49</v>
      </c>
      <c r="Q1653" s="18" t="str">
        <f>VLOOKUP(B1653,辅助信息!E:M,9,FALSE)</f>
        <v>ZTWM-CDGS-XS-2024-0189-华西集采-酒城南项目</v>
      </c>
      <c r="R1653" s="18" t="str">
        <f>_xlfn._xlws.FILTER(辅助信息!D:D,辅助信息!E:E=B1653)</f>
        <v>华西酒城南</v>
      </c>
    </row>
    <row r="1654" hidden="1" spans="2:18">
      <c r="B1654" s="29" t="s">
        <v>44</v>
      </c>
      <c r="C1654" s="57">
        <v>45803</v>
      </c>
      <c r="D1654" s="107" t="str">
        <f>VLOOKUP(B1654,辅助信息!E:K,7,FALSE)</f>
        <v>JWDDCD2025060600053</v>
      </c>
      <c r="E1654" s="107" t="str">
        <f>VLOOKUP(F1654,辅助信息!A:B,2,FALSE)</f>
        <v>盘螺</v>
      </c>
      <c r="F1654" s="29" t="s">
        <v>26</v>
      </c>
      <c r="G1654" s="25">
        <v>15</v>
      </c>
      <c r="H1654" s="108">
        <f>_xlfn.XLOOKUP(C1654&amp;F1654&amp;I1654&amp;J1654,'[1]2025年已发货'!$F:$F&amp;'[1]2025年已发货'!$C:$C&amp;'[1]2025年已发货'!$G:$G&amp;'[1]2025年已发货'!$H:$H,'[1]2025年已发货'!$E:$E,"未发货")</f>
        <v>15</v>
      </c>
      <c r="I1654" s="107" t="str">
        <f>VLOOKUP(B1654,辅助信息!E:I,3,FALSE)</f>
        <v>（华西酒城南）成都市武侯区火车南站西路8号酒城南项目</v>
      </c>
      <c r="J1654" s="107" t="str">
        <f>VLOOKUP(B1654,辅助信息!E:I,4,FALSE)</f>
        <v>龙耀宇</v>
      </c>
      <c r="K1654" s="107">
        <f>VLOOKUP(J1654,辅助信息!H:I,2,FALSE)</f>
        <v>18384145895</v>
      </c>
      <c r="L1654" s="109" t="str">
        <f>VLOOKUP(B1654,辅助信息!E:J,6,FALSE)</f>
        <v>对方卸车</v>
      </c>
      <c r="M1654" s="78">
        <v>45804</v>
      </c>
      <c r="O1654" s="49">
        <f ca="1" t="shared" si="87"/>
        <v>0</v>
      </c>
      <c r="P1654" s="49">
        <f ca="1" t="shared" si="88"/>
        <v>49</v>
      </c>
      <c r="Q1654" s="18" t="str">
        <f>VLOOKUP(B1654,辅助信息!E:M,9,FALSE)</f>
        <v>ZTWM-CDGS-XS-2024-0189-华西集采-酒城南项目</v>
      </c>
      <c r="R1654" s="18" t="str">
        <f>_xlfn._xlws.FILTER(辅助信息!D:D,辅助信息!E:E=B1654)</f>
        <v>华西酒城南</v>
      </c>
    </row>
    <row r="1655" hidden="1" spans="2:18">
      <c r="B1655" s="29" t="s">
        <v>151</v>
      </c>
      <c r="C1655" s="57">
        <v>45803</v>
      </c>
      <c r="D1655" s="107" t="str">
        <f>VLOOKUP(B1655,辅助信息!E:K,7,FALSE)</f>
        <v>JWDDCD2025051000019</v>
      </c>
      <c r="E1655" s="107" t="str">
        <f>VLOOKUP(F1655,辅助信息!A:B,2,FALSE)</f>
        <v>螺纹钢</v>
      </c>
      <c r="F1655" s="29" t="s">
        <v>27</v>
      </c>
      <c r="G1655" s="25">
        <v>3</v>
      </c>
      <c r="H1655" s="108">
        <f>_xlfn.XLOOKUP(C1655&amp;F1655&amp;I1655&amp;J1655,'[1]2025年已发货'!$F:$F&amp;'[1]2025年已发货'!$C:$C&amp;'[1]2025年已发货'!$G:$G&amp;'[1]2025年已发货'!$H:$H,'[1]2025年已发货'!$E:$E,"未发货")</f>
        <v>3</v>
      </c>
      <c r="I1655" s="107" t="str">
        <f>VLOOKUP(B1655,辅助信息!E:I,3,FALSE)</f>
        <v>(五冶钢构医学科学产业园建设项目房建一部-四标（3-7）)四川省南充市顺庆区搬罾街道学府大道二段</v>
      </c>
      <c r="J1655" s="107" t="str">
        <f>VLOOKUP(B1655,辅助信息!E:I,4,FALSE)</f>
        <v>胡泽宇</v>
      </c>
      <c r="K1655" s="107">
        <f>VLOOKUP(J1655,辅助信息!H:I,2,FALSE)</f>
        <v>18141337338</v>
      </c>
      <c r="L1655" s="109" t="str">
        <f>VLOOKUP(B1655,辅助信息!E:J,6,FALSE)</f>
        <v>送货单：送货单位：南充思临新材料科技有限公司,收货单位：五冶集团川北(南充)建设有限公司,项目名称：南充医学科学产业园,送货车型13米,装货前联系收货人核实到场规格</v>
      </c>
      <c r="M1655" s="78">
        <v>45804</v>
      </c>
      <c r="O1655" s="49">
        <f ca="1" t="shared" ref="O1655:O1664" si="89">IF(OR(M1655="",N1655&lt;&gt;""),"",MAX(M1655-TODAY(),0))</f>
        <v>0</v>
      </c>
      <c r="P1655" s="49">
        <f ca="1" t="shared" ref="P1655:P1664" si="90">IF(M1655="","",IF(N1655&lt;&gt;"",MAX(N1655-M1655,0),IF(TODAY()&gt;M1655,TODAY()-M1655,0)))</f>
        <v>49</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7">
        <v>45803</v>
      </c>
      <c r="D1656" s="107" t="str">
        <f>VLOOKUP(B1656,辅助信息!E:K,7,FALSE)</f>
        <v>JWDDCD2025051000019</v>
      </c>
      <c r="E1656" s="107" t="str">
        <f>VLOOKUP(F1656,辅助信息!A:B,2,FALSE)</f>
        <v>螺纹钢</v>
      </c>
      <c r="F1656" s="29" t="s">
        <v>19</v>
      </c>
      <c r="G1656" s="25">
        <v>30</v>
      </c>
      <c r="H1656" s="108">
        <f>_xlfn.XLOOKUP(C1656&amp;F1656&amp;I1656&amp;J1656,'[1]2025年已发货'!$F:$F&amp;'[1]2025年已发货'!$C:$C&amp;'[1]2025年已发货'!$G:$G&amp;'[1]2025年已发货'!$H:$H,'[1]2025年已发货'!$E:$E,"未发货")</f>
        <v>30</v>
      </c>
      <c r="I1656" s="107" t="str">
        <f>VLOOKUP(B1656,辅助信息!E:I,3,FALSE)</f>
        <v>(五冶钢构医学科学产业园建设项目房建一部-四标（3-7）)四川省南充市顺庆区搬罾街道学府大道二段</v>
      </c>
      <c r="J1656" s="107" t="str">
        <f>VLOOKUP(B1656,辅助信息!E:I,4,FALSE)</f>
        <v>胡泽宇</v>
      </c>
      <c r="K1656" s="107">
        <f>VLOOKUP(J1656,辅助信息!H:I,2,FALSE)</f>
        <v>18141337338</v>
      </c>
      <c r="L1656" s="109" t="str">
        <f>VLOOKUP(B1656,辅助信息!E:J,6,FALSE)</f>
        <v>送货单：送货单位：南充思临新材料科技有限公司,收货单位：五冶集团川北(南充)建设有限公司,项目名称：南充医学科学产业园,送货车型13米,装货前联系收货人核实到场规格</v>
      </c>
      <c r="M1656" s="78">
        <v>45804</v>
      </c>
      <c r="O1656" s="49">
        <f ca="1" t="shared" si="89"/>
        <v>0</v>
      </c>
      <c r="P1656" s="49">
        <f ca="1" t="shared" si="90"/>
        <v>49</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7">
        <v>45803</v>
      </c>
      <c r="D1657" s="107" t="str">
        <f>VLOOKUP(B1657,辅助信息!E:K,7,FALSE)</f>
        <v>JWDDCD2025051000019</v>
      </c>
      <c r="E1657" s="107" t="str">
        <f>VLOOKUP(F1657,辅助信息!A:B,2,FALSE)</f>
        <v>螺纹钢</v>
      </c>
      <c r="F1657" s="29" t="s">
        <v>32</v>
      </c>
      <c r="G1657" s="25">
        <v>3</v>
      </c>
      <c r="H1657" s="108">
        <f>_xlfn.XLOOKUP(C1657&amp;F1657&amp;I1657&amp;J1657,'[1]2025年已发货'!$F:$F&amp;'[1]2025年已发货'!$C:$C&amp;'[1]2025年已发货'!$G:$G&amp;'[1]2025年已发货'!$H:$H,'[1]2025年已发货'!$E:$E,"未发货")</f>
        <v>3</v>
      </c>
      <c r="I1657" s="107" t="str">
        <f>VLOOKUP(B1657,辅助信息!E:I,3,FALSE)</f>
        <v>(五冶钢构医学科学产业园建设项目房建一部-四标（3-7）)四川省南充市顺庆区搬罾街道学府大道二段</v>
      </c>
      <c r="J1657" s="107" t="str">
        <f>VLOOKUP(B1657,辅助信息!E:I,4,FALSE)</f>
        <v>胡泽宇</v>
      </c>
      <c r="K1657" s="107">
        <f>VLOOKUP(J1657,辅助信息!H:I,2,FALSE)</f>
        <v>18141337338</v>
      </c>
      <c r="L1657" s="109" t="str">
        <f>VLOOKUP(B1657,辅助信息!E:J,6,FALSE)</f>
        <v>送货单：送货单位：南充思临新材料科技有限公司,收货单位：五冶集团川北(南充)建设有限公司,项目名称：南充医学科学产业园,送货车型13米,装货前联系收货人核实到场规格</v>
      </c>
      <c r="M1657" s="78">
        <v>45804</v>
      </c>
      <c r="O1657" s="49">
        <f ca="1" t="shared" si="89"/>
        <v>0</v>
      </c>
      <c r="P1657" s="49">
        <f ca="1" t="shared" si="90"/>
        <v>49</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7">
        <v>45803</v>
      </c>
      <c r="D1658" s="107" t="str">
        <f>VLOOKUP(B1658,辅助信息!E:K,7,FALSE)</f>
        <v>JWDDCD2025052800131</v>
      </c>
      <c r="E1658" s="107" t="str">
        <f>VLOOKUP(F1658,辅助信息!A:B,2,FALSE)</f>
        <v>螺纹钢</v>
      </c>
      <c r="F1658" s="29" t="s">
        <v>66</v>
      </c>
      <c r="G1658" s="25">
        <v>9</v>
      </c>
      <c r="H1658" s="108" t="str">
        <f>_xlfn.XLOOKUP(C1658&amp;F1658&amp;I1658&amp;J1658,'[1]2025年已发货'!$F:$F&amp;'[1]2025年已发货'!$C:$C&amp;'[1]2025年已发货'!$G:$G&amp;'[1]2025年已发货'!$H:$H,'[1]2025年已发货'!$E:$E,"未发货")</f>
        <v>未发货</v>
      </c>
      <c r="I1658" s="107" t="str">
        <f>VLOOKUP(B1658,辅助信息!E:I,3,FALSE)</f>
        <v>（商投建工达州中医药科技园-3工区）达州市通川区达州中医药职业学院犀牛大道北段</v>
      </c>
      <c r="J1658" s="107" t="str">
        <f>VLOOKUP(B1658,辅助信息!E:I,4,FALSE)</f>
        <v>程黄刚</v>
      </c>
      <c r="K1658" s="107">
        <f>VLOOKUP(J1658,辅助信息!H:I,2,FALSE)</f>
        <v>15108211617</v>
      </c>
      <c r="L1658" s="109" t="str">
        <f>VLOOKUP(B1658,辅助信息!E:J,6,FALSE)</f>
        <v>控制炉批号！多了现场不收！,优先安排达钢,提前联系到场规格及数量</v>
      </c>
      <c r="M1658" s="78">
        <v>45806</v>
      </c>
      <c r="O1658" s="49">
        <f ca="1" t="shared" si="89"/>
        <v>0</v>
      </c>
      <c r="P1658" s="49">
        <f ca="1" t="shared" si="90"/>
        <v>47</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7">
        <v>45803</v>
      </c>
      <c r="D1659" s="107" t="str">
        <f>VLOOKUP(B1659,辅助信息!E:K,7,FALSE)</f>
        <v>JWDDCD2025052800131</v>
      </c>
      <c r="E1659" s="107" t="str">
        <f>VLOOKUP(F1659,辅助信息!A:B,2,FALSE)</f>
        <v>螺纹钢</v>
      </c>
      <c r="F1659" s="29" t="s">
        <v>82</v>
      </c>
      <c r="G1659" s="25">
        <v>6</v>
      </c>
      <c r="H1659" s="108" t="str">
        <f>_xlfn.XLOOKUP(C1659&amp;F1659&amp;I1659&amp;J1659,'[1]2025年已发货'!$F:$F&amp;'[1]2025年已发货'!$C:$C&amp;'[1]2025年已发货'!$G:$G&amp;'[1]2025年已发货'!$H:$H,'[1]2025年已发货'!$E:$E,"未发货")</f>
        <v>未发货</v>
      </c>
      <c r="I1659" s="107" t="str">
        <f>VLOOKUP(B1659,辅助信息!E:I,3,FALSE)</f>
        <v>（商投建工达州中医药科技园-3工区）达州市通川区达州中医药职业学院犀牛大道北段</v>
      </c>
      <c r="J1659" s="107" t="str">
        <f>VLOOKUP(B1659,辅助信息!E:I,4,FALSE)</f>
        <v>程黄刚</v>
      </c>
      <c r="K1659" s="107">
        <f>VLOOKUP(J1659,辅助信息!H:I,2,FALSE)</f>
        <v>15108211617</v>
      </c>
      <c r="L1659" s="109" t="str">
        <f>VLOOKUP(B1659,辅助信息!E:J,6,FALSE)</f>
        <v>控制炉批号！多了现场不收！,优先安排达钢,提前联系到场规格及数量</v>
      </c>
      <c r="M1659" s="78">
        <v>45806</v>
      </c>
      <c r="O1659" s="49">
        <f ca="1" t="shared" si="89"/>
        <v>0</v>
      </c>
      <c r="P1659" s="49">
        <f ca="1" t="shared" si="90"/>
        <v>47</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7">
        <v>45803</v>
      </c>
      <c r="D1660" s="107" t="str">
        <f>VLOOKUP(B1660,辅助信息!E:K,7,FALSE)</f>
        <v>JWDDCD2025052800131</v>
      </c>
      <c r="E1660" s="107" t="str">
        <f>VLOOKUP(F1660,辅助信息!A:B,2,FALSE)</f>
        <v>螺纹钢</v>
      </c>
      <c r="F1660" s="29" t="s">
        <v>45</v>
      </c>
      <c r="G1660" s="25">
        <v>6</v>
      </c>
      <c r="H1660" s="108" t="str">
        <f>_xlfn.XLOOKUP(C1660&amp;F1660&amp;I1660&amp;J1660,'[1]2025年已发货'!$F:$F&amp;'[1]2025年已发货'!$C:$C&amp;'[1]2025年已发货'!$G:$G&amp;'[1]2025年已发货'!$H:$H,'[1]2025年已发货'!$E:$E,"未发货")</f>
        <v>未发货</v>
      </c>
      <c r="I1660" s="107" t="str">
        <f>VLOOKUP(B1660,辅助信息!E:I,3,FALSE)</f>
        <v>（商投建工达州中医药科技园-3工区）达州市通川区达州中医药职业学院犀牛大道北段</v>
      </c>
      <c r="J1660" s="107" t="str">
        <f>VLOOKUP(B1660,辅助信息!E:I,4,FALSE)</f>
        <v>程黄刚</v>
      </c>
      <c r="K1660" s="107">
        <f>VLOOKUP(J1660,辅助信息!H:I,2,FALSE)</f>
        <v>15108211617</v>
      </c>
      <c r="L1660" s="109" t="str">
        <f>VLOOKUP(B1660,辅助信息!E:J,6,FALSE)</f>
        <v>控制炉批号！多了现场不收！,优先安排达钢,提前联系到场规格及数量</v>
      </c>
      <c r="M1660" s="78">
        <v>45806</v>
      </c>
      <c r="O1660" s="49">
        <f ca="1" t="shared" si="89"/>
        <v>0</v>
      </c>
      <c r="P1660" s="49">
        <f ca="1" t="shared" si="90"/>
        <v>47</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7">
        <v>45803</v>
      </c>
      <c r="D1661" s="107" t="str">
        <f>VLOOKUP(B1661,辅助信息!E:K,7,FALSE)</f>
        <v>JWDDCD2025052800131</v>
      </c>
      <c r="E1661" s="107" t="str">
        <f>VLOOKUP(F1661,辅助信息!A:B,2,FALSE)</f>
        <v>螺纹钢</v>
      </c>
      <c r="F1661" s="29" t="s">
        <v>21</v>
      </c>
      <c r="G1661" s="25">
        <v>6</v>
      </c>
      <c r="H1661" s="108" t="str">
        <f>_xlfn.XLOOKUP(C1661&amp;F1661&amp;I1661&amp;J1661,'[1]2025年已发货'!$F:$F&amp;'[1]2025年已发货'!$C:$C&amp;'[1]2025年已发货'!$G:$G&amp;'[1]2025年已发货'!$H:$H,'[1]2025年已发货'!$E:$E,"未发货")</f>
        <v>未发货</v>
      </c>
      <c r="I1661" s="107" t="str">
        <f>VLOOKUP(B1661,辅助信息!E:I,3,FALSE)</f>
        <v>（商投建工达州中医药科技园-3工区）达州市通川区达州中医药职业学院犀牛大道北段</v>
      </c>
      <c r="J1661" s="107" t="str">
        <f>VLOOKUP(B1661,辅助信息!E:I,4,FALSE)</f>
        <v>程黄刚</v>
      </c>
      <c r="K1661" s="107">
        <f>VLOOKUP(J1661,辅助信息!H:I,2,FALSE)</f>
        <v>15108211617</v>
      </c>
      <c r="L1661" s="109" t="str">
        <f>VLOOKUP(B1661,辅助信息!E:J,6,FALSE)</f>
        <v>控制炉批号！多了现场不收！,优先安排达钢,提前联系到场规格及数量</v>
      </c>
      <c r="M1661" s="78">
        <v>45806</v>
      </c>
      <c r="O1661" s="49">
        <f ca="1" t="shared" si="89"/>
        <v>0</v>
      </c>
      <c r="P1661" s="49">
        <f ca="1" t="shared" si="90"/>
        <v>47</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7">
        <v>45803</v>
      </c>
      <c r="D1662" s="107" t="str">
        <f>VLOOKUP(B1662,辅助信息!E:K,7,FALSE)</f>
        <v>JWDDCD2025052800131</v>
      </c>
      <c r="E1662" s="107" t="str">
        <f>VLOOKUP(F1662,辅助信息!A:B,2,FALSE)</f>
        <v>螺纹钢</v>
      </c>
      <c r="F1662" s="29" t="s">
        <v>58</v>
      </c>
      <c r="G1662" s="25">
        <v>9</v>
      </c>
      <c r="H1662" s="108" t="str">
        <f>_xlfn.XLOOKUP(C1662&amp;F1662&amp;I1662&amp;J1662,'[1]2025年已发货'!$F:$F&amp;'[1]2025年已发货'!$C:$C&amp;'[1]2025年已发货'!$G:$G&amp;'[1]2025年已发货'!$H:$H,'[1]2025年已发货'!$E:$E,"未发货")</f>
        <v>未发货</v>
      </c>
      <c r="I1662" s="107" t="str">
        <f>VLOOKUP(B1662,辅助信息!E:I,3,FALSE)</f>
        <v>（商投建工达州中医药科技园-3工区）达州市通川区达州中医药职业学院犀牛大道北段</v>
      </c>
      <c r="J1662" s="107" t="str">
        <f>VLOOKUP(B1662,辅助信息!E:I,4,FALSE)</f>
        <v>程黄刚</v>
      </c>
      <c r="K1662" s="107">
        <f>VLOOKUP(J1662,辅助信息!H:I,2,FALSE)</f>
        <v>15108211617</v>
      </c>
      <c r="L1662" s="109" t="str">
        <f>VLOOKUP(B1662,辅助信息!E:J,6,FALSE)</f>
        <v>控制炉批号！多了现场不收！,优先安排达钢,提前联系到场规格及数量</v>
      </c>
      <c r="M1662" s="78">
        <v>45806</v>
      </c>
      <c r="O1662" s="49">
        <f ca="1" t="shared" si="89"/>
        <v>0</v>
      </c>
      <c r="P1662" s="49">
        <f ca="1" t="shared" si="90"/>
        <v>47</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7">
        <v>45803</v>
      </c>
      <c r="D1663" s="107" t="str">
        <f>VLOOKUP(B1663,辅助信息!E:K,7,FALSE)</f>
        <v>JWDDCD2025052800131</v>
      </c>
      <c r="E1663" s="107" t="str">
        <f>VLOOKUP(F1663,辅助信息!A:B,2,FALSE)</f>
        <v>螺纹钢</v>
      </c>
      <c r="F1663" s="29" t="s">
        <v>46</v>
      </c>
      <c r="G1663" s="25">
        <v>9</v>
      </c>
      <c r="H1663" s="108" t="str">
        <f>_xlfn.XLOOKUP(C1663&amp;F1663&amp;I1663&amp;J1663,'[1]2025年已发货'!$F:$F&amp;'[1]2025年已发货'!$C:$C&amp;'[1]2025年已发货'!$G:$G&amp;'[1]2025年已发货'!$H:$H,'[1]2025年已发货'!$E:$E,"未发货")</f>
        <v>未发货</v>
      </c>
      <c r="I1663" s="107" t="str">
        <f>VLOOKUP(B1663,辅助信息!E:I,3,FALSE)</f>
        <v>（商投建工达州中医药科技园-3工区）达州市通川区达州中医药职业学院犀牛大道北段</v>
      </c>
      <c r="J1663" s="107" t="str">
        <f>VLOOKUP(B1663,辅助信息!E:I,4,FALSE)</f>
        <v>程黄刚</v>
      </c>
      <c r="K1663" s="107">
        <f>VLOOKUP(J1663,辅助信息!H:I,2,FALSE)</f>
        <v>15108211617</v>
      </c>
      <c r="L1663" s="109" t="str">
        <f>VLOOKUP(B1663,辅助信息!E:J,6,FALSE)</f>
        <v>控制炉批号！多了现场不收！,优先安排达钢,提前联系到场规格及数量</v>
      </c>
      <c r="M1663" s="78">
        <v>45806</v>
      </c>
      <c r="O1663" s="49">
        <f ca="1" t="shared" si="89"/>
        <v>0</v>
      </c>
      <c r="P1663" s="49">
        <f ca="1" t="shared" si="90"/>
        <v>47</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7">
        <v>45803</v>
      </c>
      <c r="D1664" s="107" t="str">
        <f>VLOOKUP(B1664,辅助信息!E:K,7,FALSE)</f>
        <v>JWDDCD2025052800131</v>
      </c>
      <c r="E1664" s="107" t="str">
        <f>VLOOKUP(F1664,辅助信息!A:B,2,FALSE)</f>
        <v>螺纹钢</v>
      </c>
      <c r="F1664" s="29" t="s">
        <v>22</v>
      </c>
      <c r="G1664" s="25">
        <v>27</v>
      </c>
      <c r="H1664" s="108" t="str">
        <f>_xlfn.XLOOKUP(C1664&amp;F1664&amp;I1664&amp;J1664,'[1]2025年已发货'!$F:$F&amp;'[1]2025年已发货'!$C:$C&amp;'[1]2025年已发货'!$G:$G&amp;'[1]2025年已发货'!$H:$H,'[1]2025年已发货'!$E:$E,"未发货")</f>
        <v>未发货</v>
      </c>
      <c r="I1664" s="107" t="str">
        <f>VLOOKUP(B1664,辅助信息!E:I,3,FALSE)</f>
        <v>（商投建工达州中医药科技园-3工区）达州市通川区达州中医药职业学院犀牛大道北段</v>
      </c>
      <c r="J1664" s="107" t="str">
        <f>VLOOKUP(B1664,辅助信息!E:I,4,FALSE)</f>
        <v>程黄刚</v>
      </c>
      <c r="K1664" s="107">
        <f>VLOOKUP(J1664,辅助信息!H:I,2,FALSE)</f>
        <v>15108211617</v>
      </c>
      <c r="L1664" s="109" t="str">
        <f>VLOOKUP(B1664,辅助信息!E:J,6,FALSE)</f>
        <v>控制炉批号！多了现场不收！,优先安排达钢,提前联系到场规格及数量</v>
      </c>
      <c r="M1664" s="78">
        <v>45806</v>
      </c>
      <c r="O1664" s="49">
        <f ca="1" t="shared" si="89"/>
        <v>0</v>
      </c>
      <c r="P1664" s="49">
        <f ca="1" t="shared" si="90"/>
        <v>47</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7">
        <v>45806</v>
      </c>
      <c r="D1665" s="107" t="str">
        <f>VLOOKUP(B1665,辅助信息!E:K,7,FALSE)</f>
        <v>JWDDCD2025051800046</v>
      </c>
      <c r="E1665" s="107" t="str">
        <f>VLOOKUP(F1665,辅助信息!A:B,2,FALSE)</f>
        <v>盘螺</v>
      </c>
      <c r="F1665" s="29" t="s">
        <v>40</v>
      </c>
      <c r="G1665" s="25">
        <v>12</v>
      </c>
      <c r="H1665" s="108">
        <f>_xlfn.XLOOKUP(C1665&amp;F1665&amp;I1665&amp;J1665,'[1]2025年已发货'!$F:$F&amp;'[1]2025年已发货'!$C:$C&amp;'[1]2025年已发货'!$G:$G&amp;'[1]2025年已发货'!$H:$H,'[1]2025年已发货'!$E:$E,"未发货")</f>
        <v>12</v>
      </c>
      <c r="I1665" s="107" t="str">
        <f>VLOOKUP(B1665,辅助信息!E:I,3,FALSE)</f>
        <v>（华西萌海科创农业生态谷）成都市简阳市白金山水库</v>
      </c>
      <c r="J1665" s="107" t="str">
        <f>VLOOKUP(B1665,辅助信息!E:I,4,FALSE)</f>
        <v>石清国</v>
      </c>
      <c r="K1665" s="107">
        <f>VLOOKUP(J1665,辅助信息!H:I,2,FALSE)</f>
        <v>13458642015</v>
      </c>
      <c r="L1665" s="109" t="str">
        <f>VLOOKUP(B1665,辅助信息!E:J,6,FALSE)</f>
        <v>优先威钢,我方卸车,新老国标钢厂不加价可直发</v>
      </c>
      <c r="M1665" s="78">
        <v>45807</v>
      </c>
      <c r="O1665" s="49">
        <f ca="1" t="shared" ref="O1665:O1685" si="91">IF(OR(M1665="",N1665&lt;&gt;""),"",MAX(M1665-TODAY(),0))</f>
        <v>0</v>
      </c>
      <c r="P1665" s="49">
        <f ca="1" t="shared" ref="P1665:P1685" si="92">IF(M1665="","",IF(N1665&lt;&gt;"",MAX(N1665-M1665,0),IF(TODAY()&gt;M1665,TODAY()-M1665,0)))</f>
        <v>46</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7">
        <v>45806</v>
      </c>
      <c r="D1666" s="107" t="str">
        <f>VLOOKUP(B1666,辅助信息!E:K,7,FALSE)</f>
        <v>JWDDCD2025051800046</v>
      </c>
      <c r="E1666" s="107" t="str">
        <f>VLOOKUP(F1666,辅助信息!A:B,2,FALSE)</f>
        <v>盘螺</v>
      </c>
      <c r="F1666" s="29" t="s">
        <v>41</v>
      </c>
      <c r="G1666" s="25">
        <v>15</v>
      </c>
      <c r="H1666" s="108">
        <f>_xlfn.XLOOKUP(C1666&amp;F1666&amp;I1666&amp;J1666,'[1]2025年已发货'!$F:$F&amp;'[1]2025年已发货'!$C:$C&amp;'[1]2025年已发货'!$G:$G&amp;'[1]2025年已发货'!$H:$H,'[1]2025年已发货'!$E:$E,"未发货")</f>
        <v>15</v>
      </c>
      <c r="I1666" s="107" t="str">
        <f>VLOOKUP(B1666,辅助信息!E:I,3,FALSE)</f>
        <v>（华西萌海科创农业生态谷）成都市简阳市白金山水库</v>
      </c>
      <c r="J1666" s="107" t="str">
        <f>VLOOKUP(B1666,辅助信息!E:I,4,FALSE)</f>
        <v>石清国</v>
      </c>
      <c r="K1666" s="107">
        <f>VLOOKUP(J1666,辅助信息!H:I,2,FALSE)</f>
        <v>13458642015</v>
      </c>
      <c r="L1666" s="109" t="str">
        <f>VLOOKUP(B1666,辅助信息!E:J,6,FALSE)</f>
        <v>优先威钢,我方卸车,新老国标钢厂不加价可直发</v>
      </c>
      <c r="M1666" s="78">
        <v>45807</v>
      </c>
      <c r="O1666" s="49">
        <f ca="1" t="shared" si="91"/>
        <v>0</v>
      </c>
      <c r="P1666" s="49">
        <f ca="1" t="shared" si="92"/>
        <v>46</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7">
        <v>45806</v>
      </c>
      <c r="D1667" s="107" t="str">
        <f>VLOOKUP(B1667,辅助信息!E:K,7,FALSE)</f>
        <v>JWDDCD2025051800046</v>
      </c>
      <c r="E1667" s="107" t="str">
        <f>VLOOKUP(F1667,辅助信息!A:B,2,FALSE)</f>
        <v>螺纹钢</v>
      </c>
      <c r="F1667" s="29" t="s">
        <v>27</v>
      </c>
      <c r="G1667" s="25">
        <v>5</v>
      </c>
      <c r="H1667" s="108">
        <f>_xlfn.XLOOKUP(C1667&amp;F1667&amp;I1667&amp;J1667,'[1]2025年已发货'!$F:$F&amp;'[1]2025年已发货'!$C:$C&amp;'[1]2025年已发货'!$G:$G&amp;'[1]2025年已发货'!$H:$H,'[1]2025年已发货'!$E:$E,"未发货")</f>
        <v>5</v>
      </c>
      <c r="I1667" s="107" t="str">
        <f>VLOOKUP(B1667,辅助信息!E:I,3,FALSE)</f>
        <v>（华西萌海科创农业生态谷）成都市简阳市白金山水库</v>
      </c>
      <c r="J1667" s="107" t="str">
        <f>VLOOKUP(B1667,辅助信息!E:I,4,FALSE)</f>
        <v>石清国</v>
      </c>
      <c r="K1667" s="107">
        <f>VLOOKUP(J1667,辅助信息!H:I,2,FALSE)</f>
        <v>13458642015</v>
      </c>
      <c r="L1667" s="109" t="str">
        <f>VLOOKUP(B1667,辅助信息!E:J,6,FALSE)</f>
        <v>优先威钢,我方卸车,新老国标钢厂不加价可直发</v>
      </c>
      <c r="M1667" s="78">
        <v>45807</v>
      </c>
      <c r="O1667" s="49">
        <f ca="1" t="shared" si="91"/>
        <v>0</v>
      </c>
      <c r="P1667" s="49">
        <f ca="1" t="shared" si="92"/>
        <v>46</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7">
        <v>45806</v>
      </c>
      <c r="D1668" s="107" t="str">
        <f>VLOOKUP(B1668,辅助信息!E:K,7,FALSE)</f>
        <v>JWDDCD2025051800046</v>
      </c>
      <c r="E1668" s="107" t="str">
        <f>VLOOKUP(F1668,辅助信息!A:B,2,FALSE)</f>
        <v>螺纹钢</v>
      </c>
      <c r="F1668" s="29" t="s">
        <v>19</v>
      </c>
      <c r="G1668" s="25">
        <v>3</v>
      </c>
      <c r="H1668" s="108">
        <f>_xlfn.XLOOKUP(C1668&amp;F1668&amp;I1668&amp;J1668,'[1]2025年已发货'!$F:$F&amp;'[1]2025年已发货'!$C:$C&amp;'[1]2025年已发货'!$G:$G&amp;'[1]2025年已发货'!$H:$H,'[1]2025年已发货'!$E:$E,"未发货")</f>
        <v>3</v>
      </c>
      <c r="I1668" s="107" t="str">
        <f>VLOOKUP(B1668,辅助信息!E:I,3,FALSE)</f>
        <v>（华西萌海科创农业生态谷）成都市简阳市白金山水库</v>
      </c>
      <c r="J1668" s="107" t="str">
        <f>VLOOKUP(B1668,辅助信息!E:I,4,FALSE)</f>
        <v>石清国</v>
      </c>
      <c r="K1668" s="107">
        <f>VLOOKUP(J1668,辅助信息!H:I,2,FALSE)</f>
        <v>13458642015</v>
      </c>
      <c r="L1668" s="109" t="str">
        <f>VLOOKUP(B1668,辅助信息!E:J,6,FALSE)</f>
        <v>优先威钢,我方卸车,新老国标钢厂不加价可直发</v>
      </c>
      <c r="M1668" s="78">
        <v>45807</v>
      </c>
      <c r="O1668" s="49">
        <f ca="1" t="shared" si="91"/>
        <v>0</v>
      </c>
      <c r="P1668" s="49">
        <f ca="1" t="shared" si="92"/>
        <v>46</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7">
        <v>45806</v>
      </c>
      <c r="D1669" s="107" t="str">
        <f>VLOOKUP(B1669,辅助信息!E:K,7,FALSE)</f>
        <v>JWDDCD2025051800046</v>
      </c>
      <c r="E1669" s="107" t="str">
        <f>VLOOKUP(F1669,辅助信息!A:B,2,FALSE)</f>
        <v>螺纹钢</v>
      </c>
      <c r="F1669" s="29" t="s">
        <v>82</v>
      </c>
      <c r="G1669" s="25">
        <v>3</v>
      </c>
      <c r="H1669" s="108">
        <f>_xlfn.XLOOKUP(C1669&amp;F1669&amp;I1669&amp;J1669,'[1]2025年已发货'!$F:$F&amp;'[1]2025年已发货'!$C:$C&amp;'[1]2025年已发货'!$G:$G&amp;'[1]2025年已发货'!$H:$H,'[1]2025年已发货'!$E:$E,"未发货")</f>
        <v>3</v>
      </c>
      <c r="I1669" s="107" t="str">
        <f>VLOOKUP(B1669,辅助信息!E:I,3,FALSE)</f>
        <v>（华西萌海科创农业生态谷）成都市简阳市白金山水库</v>
      </c>
      <c r="J1669" s="107" t="str">
        <f>VLOOKUP(B1669,辅助信息!E:I,4,FALSE)</f>
        <v>石清国</v>
      </c>
      <c r="K1669" s="107">
        <f>VLOOKUP(J1669,辅助信息!H:I,2,FALSE)</f>
        <v>13458642015</v>
      </c>
      <c r="L1669" s="109" t="str">
        <f>VLOOKUP(B1669,辅助信息!E:J,6,FALSE)</f>
        <v>优先威钢,我方卸车,新老国标钢厂不加价可直发</v>
      </c>
      <c r="M1669" s="78">
        <v>45807</v>
      </c>
      <c r="O1669" s="49">
        <f ca="1" t="shared" si="91"/>
        <v>0</v>
      </c>
      <c r="P1669" s="49">
        <f ca="1" t="shared" si="92"/>
        <v>46</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7">
        <v>45806</v>
      </c>
      <c r="D1670" s="107" t="str">
        <f>VLOOKUP(B1670,辅助信息!E:K,7,FALSE)</f>
        <v>JWDDCD2025051800046</v>
      </c>
      <c r="E1670" s="107" t="str">
        <f>VLOOKUP(F1670,辅助信息!A:B,2,FALSE)</f>
        <v>螺纹钢</v>
      </c>
      <c r="F1670" s="29" t="s">
        <v>45</v>
      </c>
      <c r="G1670" s="25">
        <v>3</v>
      </c>
      <c r="H1670" s="108">
        <f>_xlfn.XLOOKUP(C1670&amp;F1670&amp;I1670&amp;J1670,'[1]2025年已发货'!$F:$F&amp;'[1]2025年已发货'!$C:$C&amp;'[1]2025年已发货'!$G:$G&amp;'[1]2025年已发货'!$H:$H,'[1]2025年已发货'!$E:$E,"未发货")</f>
        <v>3</v>
      </c>
      <c r="I1670" s="107" t="str">
        <f>VLOOKUP(B1670,辅助信息!E:I,3,FALSE)</f>
        <v>（华西萌海科创农业生态谷）成都市简阳市白金山水库</v>
      </c>
      <c r="J1670" s="107" t="str">
        <f>VLOOKUP(B1670,辅助信息!E:I,4,FALSE)</f>
        <v>石清国</v>
      </c>
      <c r="K1670" s="107">
        <f>VLOOKUP(J1670,辅助信息!H:I,2,FALSE)</f>
        <v>13458642015</v>
      </c>
      <c r="L1670" s="109" t="str">
        <f>VLOOKUP(B1670,辅助信息!E:J,6,FALSE)</f>
        <v>优先威钢,我方卸车,新老国标钢厂不加价可直发</v>
      </c>
      <c r="M1670" s="78">
        <v>45807</v>
      </c>
      <c r="O1670" s="49">
        <f ca="1" t="shared" si="91"/>
        <v>0</v>
      </c>
      <c r="P1670" s="49">
        <f ca="1" t="shared" si="92"/>
        <v>46</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7">
        <v>45806</v>
      </c>
      <c r="D1671" s="107" t="str">
        <f>VLOOKUP(B1671,辅助信息!E:K,7,FALSE)</f>
        <v>JWDDCD2025051800046</v>
      </c>
      <c r="E1671" s="107" t="str">
        <f>VLOOKUP(F1671,辅助信息!A:B,2,FALSE)</f>
        <v>螺纹钢</v>
      </c>
      <c r="F1671" s="29" t="s">
        <v>58</v>
      </c>
      <c r="G1671" s="25">
        <v>3</v>
      </c>
      <c r="H1671" s="108">
        <f>_xlfn.XLOOKUP(C1671&amp;F1671&amp;I1671&amp;J1671,'[1]2025年已发货'!$F:$F&amp;'[1]2025年已发货'!$C:$C&amp;'[1]2025年已发货'!$G:$G&amp;'[1]2025年已发货'!$H:$H,'[1]2025年已发货'!$E:$E,"未发货")</f>
        <v>3</v>
      </c>
      <c r="I1671" s="107" t="str">
        <f>VLOOKUP(B1671,辅助信息!E:I,3,FALSE)</f>
        <v>（华西萌海科创农业生态谷）成都市简阳市白金山水库</v>
      </c>
      <c r="J1671" s="107" t="str">
        <f>VLOOKUP(B1671,辅助信息!E:I,4,FALSE)</f>
        <v>石清国</v>
      </c>
      <c r="K1671" s="107">
        <f>VLOOKUP(J1671,辅助信息!H:I,2,FALSE)</f>
        <v>13458642015</v>
      </c>
      <c r="L1671" s="109" t="str">
        <f>VLOOKUP(B1671,辅助信息!E:J,6,FALSE)</f>
        <v>优先威钢,我方卸车,新老国标钢厂不加价可直发</v>
      </c>
      <c r="M1671" s="78">
        <v>45807</v>
      </c>
      <c r="O1671" s="49">
        <f ca="1" t="shared" si="91"/>
        <v>0</v>
      </c>
      <c r="P1671" s="49">
        <f ca="1" t="shared" si="92"/>
        <v>46</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7">
        <v>45806</v>
      </c>
      <c r="D1672" s="107" t="str">
        <f>VLOOKUP(B1672,辅助信息!E:K,7,FALSE)</f>
        <v>JWDDCD2025051800046</v>
      </c>
      <c r="E1672" s="107" t="str">
        <f>VLOOKUP(F1672,辅助信息!A:B,2,FALSE)</f>
        <v>螺纹钢</v>
      </c>
      <c r="F1672" s="29" t="s">
        <v>22</v>
      </c>
      <c r="G1672" s="25">
        <v>26</v>
      </c>
      <c r="H1672" s="108">
        <f>_xlfn.XLOOKUP(C1672&amp;F1672&amp;I1672&amp;J1672,'[1]2025年已发货'!$F:$F&amp;'[1]2025年已发货'!$C:$C&amp;'[1]2025年已发货'!$G:$G&amp;'[1]2025年已发货'!$H:$H,'[1]2025年已发货'!$E:$E,"未发货")</f>
        <v>26</v>
      </c>
      <c r="I1672" s="107" t="str">
        <f>VLOOKUP(B1672,辅助信息!E:I,3,FALSE)</f>
        <v>（华西萌海科创农业生态谷）成都市简阳市白金山水库</v>
      </c>
      <c r="J1672" s="107" t="str">
        <f>VLOOKUP(B1672,辅助信息!E:I,4,FALSE)</f>
        <v>石清国</v>
      </c>
      <c r="K1672" s="107">
        <f>VLOOKUP(J1672,辅助信息!H:I,2,FALSE)</f>
        <v>13458642015</v>
      </c>
      <c r="L1672" s="109" t="str">
        <f>VLOOKUP(B1672,辅助信息!E:J,6,FALSE)</f>
        <v>优先威钢,我方卸车,新老国标钢厂不加价可直发</v>
      </c>
      <c r="M1672" s="78">
        <v>45807</v>
      </c>
      <c r="O1672" s="49">
        <f ca="1" t="shared" si="91"/>
        <v>0</v>
      </c>
      <c r="P1672" s="49">
        <f ca="1" t="shared" si="92"/>
        <v>46</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7">
        <v>45806</v>
      </c>
      <c r="D1673" s="107" t="str">
        <f>VLOOKUP(B1673,辅助信息!E:K,7,FALSE)</f>
        <v>JWDDCD2025052800131</v>
      </c>
      <c r="E1673" s="107" t="str">
        <f>VLOOKUP(F1673,辅助信息!A:B,2,FALSE)</f>
        <v>螺纹钢</v>
      </c>
      <c r="F1673" s="29" t="s">
        <v>66</v>
      </c>
      <c r="G1673" s="25">
        <v>6</v>
      </c>
      <c r="H1673" s="108">
        <f>_xlfn.XLOOKUP(C1673&amp;F1673&amp;I1673&amp;J1673,'[1]2025年已发货'!$F:$F&amp;'[1]2025年已发货'!$C:$C&amp;'[1]2025年已发货'!$G:$G&amp;'[1]2025年已发货'!$H:$H,'[1]2025年已发货'!$E:$E,"未发货")</f>
        <v>6</v>
      </c>
      <c r="I1673" s="107" t="str">
        <f>VLOOKUP(B1673,辅助信息!E:I,3,FALSE)</f>
        <v>（商投建工达州中医药科技园-4工区-7号楼）达州市通川区达州中医药职业学院犀牛大道北段</v>
      </c>
      <c r="J1673" s="107" t="str">
        <f>VLOOKUP(B1673,辅助信息!E:I,4,FALSE)</f>
        <v>张扬</v>
      </c>
      <c r="K1673" s="107">
        <f>VLOOKUP(J1673,辅助信息!H:I,2,FALSE)</f>
        <v>18381904567</v>
      </c>
      <c r="L1673" s="109" t="str">
        <f>VLOOKUP(B1673,辅助信息!E:J,6,FALSE)</f>
        <v>控制炉批号！多了现场不收！,优先安排达钢,提前联系到场规格及数量</v>
      </c>
      <c r="M1673" s="78">
        <v>45807</v>
      </c>
      <c r="O1673" s="49">
        <f ca="1" t="shared" si="91"/>
        <v>0</v>
      </c>
      <c r="P1673" s="49">
        <f ca="1" t="shared" si="92"/>
        <v>46</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7">
        <v>45806</v>
      </c>
      <c r="D1674" s="107" t="str">
        <f>VLOOKUP(B1674,辅助信息!E:K,7,FALSE)</f>
        <v>JWDDCD2025052800131</v>
      </c>
      <c r="E1674" s="107" t="str">
        <f>VLOOKUP(F1674,辅助信息!A:B,2,FALSE)</f>
        <v>螺纹钢</v>
      </c>
      <c r="F1674" s="29" t="s">
        <v>45</v>
      </c>
      <c r="G1674" s="25">
        <v>9</v>
      </c>
      <c r="H1674" s="108">
        <f>_xlfn.XLOOKUP(C1674&amp;F1674&amp;I1674&amp;J1674,'[1]2025年已发货'!$F:$F&amp;'[1]2025年已发货'!$C:$C&amp;'[1]2025年已发货'!$G:$G&amp;'[1]2025年已发货'!$H:$H,'[1]2025年已发货'!$E:$E,"未发货")</f>
        <v>9</v>
      </c>
      <c r="I1674" s="107" t="str">
        <f>VLOOKUP(B1674,辅助信息!E:I,3,FALSE)</f>
        <v>（商投建工达州中医药科技园-4工区-7号楼）达州市通川区达州中医药职业学院犀牛大道北段</v>
      </c>
      <c r="J1674" s="107" t="str">
        <f>VLOOKUP(B1674,辅助信息!E:I,4,FALSE)</f>
        <v>张扬</v>
      </c>
      <c r="K1674" s="107">
        <f>VLOOKUP(J1674,辅助信息!H:I,2,FALSE)</f>
        <v>18381904567</v>
      </c>
      <c r="L1674" s="109" t="str">
        <f>VLOOKUP(B1674,辅助信息!E:J,6,FALSE)</f>
        <v>控制炉批号！多了现场不收！,优先安排达钢,提前联系到场规格及数量</v>
      </c>
      <c r="M1674" s="78">
        <v>45807</v>
      </c>
      <c r="O1674" s="49">
        <f ca="1" t="shared" si="91"/>
        <v>0</v>
      </c>
      <c r="P1674" s="49">
        <f ca="1" t="shared" si="92"/>
        <v>46</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7">
        <v>45806</v>
      </c>
      <c r="D1675" s="107" t="str">
        <f>VLOOKUP(B1675,辅助信息!E:K,7,FALSE)</f>
        <v>JWDDCD2025052800131</v>
      </c>
      <c r="E1675" s="107" t="str">
        <f>VLOOKUP(F1675,辅助信息!A:B,2,FALSE)</f>
        <v>螺纹钢</v>
      </c>
      <c r="F1675" s="29" t="s">
        <v>58</v>
      </c>
      <c r="G1675" s="25">
        <v>12</v>
      </c>
      <c r="H1675" s="108">
        <f>_xlfn.XLOOKUP(C1675&amp;F1675&amp;I1675&amp;J1675,'[1]2025年已发货'!$F:$F&amp;'[1]2025年已发货'!$C:$C&amp;'[1]2025年已发货'!$G:$G&amp;'[1]2025年已发货'!$H:$H,'[1]2025年已发货'!$E:$E,"未发货")</f>
        <v>12</v>
      </c>
      <c r="I1675" s="107" t="str">
        <f>VLOOKUP(B1675,辅助信息!E:I,3,FALSE)</f>
        <v>（商投建工达州中医药科技园-4工区-7号楼）达州市通川区达州中医药职业学院犀牛大道北段</v>
      </c>
      <c r="J1675" s="107" t="str">
        <f>VLOOKUP(B1675,辅助信息!E:I,4,FALSE)</f>
        <v>张扬</v>
      </c>
      <c r="K1675" s="107">
        <f>VLOOKUP(J1675,辅助信息!H:I,2,FALSE)</f>
        <v>18381904567</v>
      </c>
      <c r="L1675" s="109" t="str">
        <f>VLOOKUP(B1675,辅助信息!E:J,6,FALSE)</f>
        <v>控制炉批号！多了现场不收！,优先安排达钢,提前联系到场规格及数量</v>
      </c>
      <c r="M1675" s="78">
        <v>45807</v>
      </c>
      <c r="O1675" s="49">
        <f ca="1" t="shared" si="91"/>
        <v>0</v>
      </c>
      <c r="P1675" s="49">
        <f ca="1" t="shared" si="92"/>
        <v>46</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7">
        <v>45806</v>
      </c>
      <c r="D1676" s="107" t="str">
        <f>VLOOKUP(B1676,辅助信息!E:K,7,FALSE)</f>
        <v>JWDDCD2025052800131</v>
      </c>
      <c r="E1676" s="107" t="str">
        <f>VLOOKUP(F1676,辅助信息!A:B,2,FALSE)</f>
        <v>螺纹钢</v>
      </c>
      <c r="F1676" s="29" t="s">
        <v>22</v>
      </c>
      <c r="G1676" s="25">
        <v>9</v>
      </c>
      <c r="H1676" s="108">
        <f>_xlfn.XLOOKUP(C1676&amp;F1676&amp;I1676&amp;J1676,'[1]2025年已发货'!$F:$F&amp;'[1]2025年已发货'!$C:$C&amp;'[1]2025年已发货'!$G:$G&amp;'[1]2025年已发货'!$H:$H,'[1]2025年已发货'!$E:$E,"未发货")</f>
        <v>9</v>
      </c>
      <c r="I1676" s="107" t="str">
        <f>VLOOKUP(B1676,辅助信息!E:I,3,FALSE)</f>
        <v>（商投建工达州中医药科技园-4工区-7号楼）达州市通川区达州中医药职业学院犀牛大道北段</v>
      </c>
      <c r="J1676" s="107" t="str">
        <f>VLOOKUP(B1676,辅助信息!E:I,4,FALSE)</f>
        <v>张扬</v>
      </c>
      <c r="K1676" s="107">
        <f>VLOOKUP(J1676,辅助信息!H:I,2,FALSE)</f>
        <v>18381904567</v>
      </c>
      <c r="L1676" s="109" t="str">
        <f>VLOOKUP(B1676,辅助信息!E:J,6,FALSE)</f>
        <v>控制炉批号！多了现场不收！,优先安排达钢,提前联系到场规格及数量</v>
      </c>
      <c r="M1676" s="78">
        <v>45807</v>
      </c>
      <c r="O1676" s="49">
        <f ca="1" t="shared" si="91"/>
        <v>0</v>
      </c>
      <c r="P1676" s="49">
        <f ca="1" t="shared" si="92"/>
        <v>46</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7" t="s">
        <v>81</v>
      </c>
      <c r="C1677" s="57">
        <v>45806</v>
      </c>
      <c r="D1677" s="107" t="str">
        <f>VLOOKUP(B1677,辅助信息!E:K,7,FALSE)</f>
        <v>JWDDCD2025060900080</v>
      </c>
      <c r="E1677" s="107" t="str">
        <f>VLOOKUP(F1677,辅助信息!A:B,2,FALSE)</f>
        <v>盘螺</v>
      </c>
      <c r="F1677" s="107" t="s">
        <v>49</v>
      </c>
      <c r="G1677" s="108">
        <v>3</v>
      </c>
      <c r="H1677" s="108">
        <f>_xlfn.XLOOKUP(C1677&amp;F1677&amp;I1677&amp;J1677,'[1]2025年已发货'!$F:$F&amp;'[1]2025年已发货'!$C:$C&amp;'[1]2025年已发货'!$G:$G&amp;'[1]2025年已发货'!$H:$H,'[1]2025年已发货'!$E:$E,"未发货")</f>
        <v>2</v>
      </c>
      <c r="I1677" s="107" t="str">
        <f>VLOOKUP(B1677,辅助信息!E:I,3,FALSE)</f>
        <v>（华西简阳西城嘉苑）四川省成都市简阳市简城街道高屋村</v>
      </c>
      <c r="J1677" s="107" t="str">
        <f>VLOOKUP(B1677,辅助信息!E:I,4,FALSE)</f>
        <v>张瀚镭</v>
      </c>
      <c r="K1677" s="107">
        <f>VLOOKUP(J1677,辅助信息!H:I,2,FALSE)</f>
        <v>15884666220</v>
      </c>
      <c r="L1677" s="109" t="str">
        <f>VLOOKUP(B1677,辅助信息!E:J,6,FALSE)</f>
        <v>现场禁止使用氢能源挂车！优先威钢发货,我方卸车,新老国标钢厂不加价可直发，因陕钢多次出现磅差，项目拒绝使用</v>
      </c>
      <c r="M1677" s="78">
        <v>45807</v>
      </c>
      <c r="O1677" s="49">
        <f ca="1" t="shared" si="91"/>
        <v>0</v>
      </c>
      <c r="P1677" s="49">
        <f ca="1" t="shared" si="92"/>
        <v>46</v>
      </c>
      <c r="Q1677" s="18" t="str">
        <f>VLOOKUP(B1677,辅助信息!E:M,9,FALSE)</f>
        <v>ZTWM-CDGS-XS-2024-0030-华西集采-简州大道</v>
      </c>
    </row>
    <row r="1678" hidden="1" spans="2:17">
      <c r="B1678" s="107" t="s">
        <v>81</v>
      </c>
      <c r="C1678" s="57">
        <v>45806</v>
      </c>
      <c r="D1678" s="107" t="str">
        <f>VLOOKUP(B1678,辅助信息!E:K,7,FALSE)</f>
        <v>JWDDCD2025060900080</v>
      </c>
      <c r="E1678" s="107" t="str">
        <f>VLOOKUP(F1678,辅助信息!A:B,2,FALSE)</f>
        <v>盘螺</v>
      </c>
      <c r="F1678" s="107" t="s">
        <v>40</v>
      </c>
      <c r="G1678" s="108">
        <v>14</v>
      </c>
      <c r="H1678" s="108">
        <f>_xlfn.XLOOKUP(C1678&amp;F1678&amp;I1678&amp;J1678,'[1]2025年已发货'!$F:$F&amp;'[1]2025年已发货'!$C:$C&amp;'[1]2025年已发货'!$G:$G&amp;'[1]2025年已发货'!$H:$H,'[1]2025年已发货'!$E:$E,"未发货")</f>
        <v>15</v>
      </c>
      <c r="I1678" s="107" t="str">
        <f>VLOOKUP(B1678,辅助信息!E:I,3,FALSE)</f>
        <v>（华西简阳西城嘉苑）四川省成都市简阳市简城街道高屋村</v>
      </c>
      <c r="J1678" s="107" t="str">
        <f>VLOOKUP(B1678,辅助信息!E:I,4,FALSE)</f>
        <v>张瀚镭</v>
      </c>
      <c r="K1678" s="107">
        <f>VLOOKUP(J1678,辅助信息!H:I,2,FALSE)</f>
        <v>15884666220</v>
      </c>
      <c r="L1678" s="109" t="str">
        <f>VLOOKUP(B1678,辅助信息!E:J,6,FALSE)</f>
        <v>现场禁止使用氢能源挂车！优先威钢发货,我方卸车,新老国标钢厂不加价可直发，因陕钢多次出现磅差，项目拒绝使用</v>
      </c>
      <c r="M1678" s="78">
        <v>45807</v>
      </c>
      <c r="O1678" s="49">
        <f ca="1" t="shared" si="91"/>
        <v>0</v>
      </c>
      <c r="P1678" s="49">
        <f ca="1" t="shared" si="92"/>
        <v>46</v>
      </c>
      <c r="Q1678" s="18" t="str">
        <f>VLOOKUP(B1678,辅助信息!E:M,9,FALSE)</f>
        <v>ZTWM-CDGS-XS-2024-0030-华西集采-简州大道</v>
      </c>
    </row>
    <row r="1679" hidden="1" spans="2:17">
      <c r="B1679" s="107" t="s">
        <v>81</v>
      </c>
      <c r="C1679" s="57">
        <v>45806</v>
      </c>
      <c r="D1679" s="107" t="str">
        <f>VLOOKUP(B1679,辅助信息!E:K,7,FALSE)</f>
        <v>JWDDCD2025060900080</v>
      </c>
      <c r="E1679" s="107" t="str">
        <f>VLOOKUP(F1679,辅助信息!A:B,2,FALSE)</f>
        <v>盘螺</v>
      </c>
      <c r="F1679" s="107" t="s">
        <v>41</v>
      </c>
      <c r="G1679" s="108">
        <v>30</v>
      </c>
      <c r="H1679" s="108">
        <f>_xlfn.XLOOKUP(C1679&amp;F1679&amp;I1679&amp;J1679,'[1]2025年已发货'!$F:$F&amp;'[1]2025年已发货'!$C:$C&amp;'[1]2025年已发货'!$G:$G&amp;'[1]2025年已发货'!$H:$H,'[1]2025年已发货'!$E:$E,"未发货")</f>
        <v>30</v>
      </c>
      <c r="I1679" s="107" t="str">
        <f>VLOOKUP(B1679,辅助信息!E:I,3,FALSE)</f>
        <v>（华西简阳西城嘉苑）四川省成都市简阳市简城街道高屋村</v>
      </c>
      <c r="J1679" s="107" t="str">
        <f>VLOOKUP(B1679,辅助信息!E:I,4,FALSE)</f>
        <v>张瀚镭</v>
      </c>
      <c r="K1679" s="107">
        <f>VLOOKUP(J1679,辅助信息!H:I,2,FALSE)</f>
        <v>15884666220</v>
      </c>
      <c r="L1679" s="109" t="str">
        <f>VLOOKUP(B1679,辅助信息!E:J,6,FALSE)</f>
        <v>现场禁止使用氢能源挂车！优先威钢发货,我方卸车,新老国标钢厂不加价可直发，因陕钢多次出现磅差，项目拒绝使用</v>
      </c>
      <c r="M1679" s="78">
        <v>45807</v>
      </c>
      <c r="O1679" s="49">
        <f ca="1" t="shared" si="91"/>
        <v>0</v>
      </c>
      <c r="P1679" s="49">
        <f ca="1" t="shared" si="92"/>
        <v>46</v>
      </c>
      <c r="Q1679" s="18" t="str">
        <f>VLOOKUP(B1679,辅助信息!E:M,9,FALSE)</f>
        <v>ZTWM-CDGS-XS-2024-0030-华西集采-简州大道</v>
      </c>
    </row>
    <row r="1680" hidden="1" spans="2:17">
      <c r="B1680" s="107" t="s">
        <v>81</v>
      </c>
      <c r="C1680" s="57">
        <v>45806</v>
      </c>
      <c r="D1680" s="107" t="str">
        <f>VLOOKUP(B1680,辅助信息!E:K,7,FALSE)</f>
        <v>JWDDCD2025060900080</v>
      </c>
      <c r="E1680" s="107" t="str">
        <f>VLOOKUP(F1680,辅助信息!A:B,2,FALSE)</f>
        <v>盘螺</v>
      </c>
      <c r="F1680" s="107" t="s">
        <v>26</v>
      </c>
      <c r="G1680" s="108">
        <v>30</v>
      </c>
      <c r="H1680" s="108">
        <f>_xlfn.XLOOKUP(C1680&amp;F1680&amp;I1680&amp;J1680,'[1]2025年已发货'!$F:$F&amp;'[1]2025年已发货'!$C:$C&amp;'[1]2025年已发货'!$G:$G&amp;'[1]2025年已发货'!$H:$H,'[1]2025年已发货'!$E:$E,"未发货")</f>
        <v>30</v>
      </c>
      <c r="I1680" s="107" t="str">
        <f>VLOOKUP(B1680,辅助信息!E:I,3,FALSE)</f>
        <v>（华西简阳西城嘉苑）四川省成都市简阳市简城街道高屋村</v>
      </c>
      <c r="J1680" s="107" t="str">
        <f>VLOOKUP(B1680,辅助信息!E:I,4,FALSE)</f>
        <v>张瀚镭</v>
      </c>
      <c r="K1680" s="107">
        <f>VLOOKUP(J1680,辅助信息!H:I,2,FALSE)</f>
        <v>15884666220</v>
      </c>
      <c r="L1680" s="109" t="str">
        <f>VLOOKUP(B1680,辅助信息!E:J,6,FALSE)</f>
        <v>现场禁止使用氢能源挂车！优先威钢发货,我方卸车,新老国标钢厂不加价可直发，因陕钢多次出现磅差，项目拒绝使用</v>
      </c>
      <c r="M1680" s="78">
        <v>45807</v>
      </c>
      <c r="O1680" s="49">
        <f ca="1" t="shared" si="91"/>
        <v>0</v>
      </c>
      <c r="P1680" s="49">
        <f ca="1" t="shared" si="92"/>
        <v>46</v>
      </c>
      <c r="Q1680" s="18" t="str">
        <f>VLOOKUP(B1680,辅助信息!E:M,9,FALSE)</f>
        <v>ZTWM-CDGS-XS-2024-0030-华西集采-简州大道</v>
      </c>
    </row>
    <row r="1681" hidden="1" spans="2:17">
      <c r="B1681" s="107" t="s">
        <v>81</v>
      </c>
      <c r="C1681" s="57">
        <v>45806</v>
      </c>
      <c r="D1681" s="107" t="str">
        <f>VLOOKUP(B1681,辅助信息!E:K,7,FALSE)</f>
        <v>JWDDCD2025060900080</v>
      </c>
      <c r="E1681" s="107" t="str">
        <f>VLOOKUP(F1681,辅助信息!A:B,2,FALSE)</f>
        <v>螺纹钢</v>
      </c>
      <c r="F1681" s="107" t="s">
        <v>32</v>
      </c>
      <c r="G1681" s="108">
        <v>5</v>
      </c>
      <c r="H1681" s="108">
        <f>_xlfn.XLOOKUP(C1681&amp;F1681&amp;I1681&amp;J1681,'[1]2025年已发货'!$F:$F&amp;'[1]2025年已发货'!$C:$C&amp;'[1]2025年已发货'!$G:$G&amp;'[1]2025年已发货'!$H:$H,'[1]2025年已发货'!$E:$E,"未发货")</f>
        <v>6</v>
      </c>
      <c r="I1681" s="107" t="str">
        <f>VLOOKUP(B1681,辅助信息!E:I,3,FALSE)</f>
        <v>（华西简阳西城嘉苑）四川省成都市简阳市简城街道高屋村</v>
      </c>
      <c r="J1681" s="107" t="str">
        <f>VLOOKUP(B1681,辅助信息!E:I,4,FALSE)</f>
        <v>张瀚镭</v>
      </c>
      <c r="K1681" s="107">
        <f>VLOOKUP(J1681,辅助信息!H:I,2,FALSE)</f>
        <v>15884666220</v>
      </c>
      <c r="L1681" s="109" t="str">
        <f>VLOOKUP(B1681,辅助信息!E:J,6,FALSE)</f>
        <v>现场禁止使用氢能源挂车！优先威钢发货,我方卸车,新老国标钢厂不加价可直发，因陕钢多次出现磅差，项目拒绝使用</v>
      </c>
      <c r="M1681" s="78">
        <v>45807</v>
      </c>
      <c r="O1681" s="49">
        <f ca="1" t="shared" si="91"/>
        <v>0</v>
      </c>
      <c r="P1681" s="49">
        <f ca="1" t="shared" si="92"/>
        <v>46</v>
      </c>
      <c r="Q1681" s="18" t="str">
        <f>VLOOKUP(B1681,辅助信息!E:M,9,FALSE)</f>
        <v>ZTWM-CDGS-XS-2024-0030-华西集采-简州大道</v>
      </c>
    </row>
    <row r="1682" hidden="1" spans="2:17">
      <c r="B1682" s="107" t="s">
        <v>81</v>
      </c>
      <c r="C1682" s="57">
        <v>45806</v>
      </c>
      <c r="D1682" s="107" t="str">
        <f>VLOOKUP(B1682,辅助信息!E:K,7,FALSE)</f>
        <v>JWDDCD2025060900080</v>
      </c>
      <c r="E1682" s="107" t="str">
        <f>VLOOKUP(F1682,辅助信息!A:B,2,FALSE)</f>
        <v>螺纹钢</v>
      </c>
      <c r="F1682" s="107" t="s">
        <v>30</v>
      </c>
      <c r="G1682" s="108">
        <v>20</v>
      </c>
      <c r="H1682" s="108">
        <f>_xlfn.XLOOKUP(C1682&amp;F1682&amp;I1682&amp;J1682,'[1]2025年已发货'!$F:$F&amp;'[1]2025年已发货'!$C:$C&amp;'[1]2025年已发货'!$G:$G&amp;'[1]2025年已发货'!$H:$H,'[1]2025年已发货'!$E:$E,"未发货")</f>
        <v>21</v>
      </c>
      <c r="I1682" s="107" t="str">
        <f>VLOOKUP(B1682,辅助信息!E:I,3,FALSE)</f>
        <v>（华西简阳西城嘉苑）四川省成都市简阳市简城街道高屋村</v>
      </c>
      <c r="J1682" s="107" t="str">
        <f>VLOOKUP(B1682,辅助信息!E:I,4,FALSE)</f>
        <v>张瀚镭</v>
      </c>
      <c r="K1682" s="107">
        <f>VLOOKUP(J1682,辅助信息!H:I,2,FALSE)</f>
        <v>15884666220</v>
      </c>
      <c r="L1682" s="109" t="str">
        <f>VLOOKUP(B1682,辅助信息!E:J,6,FALSE)</f>
        <v>现场禁止使用氢能源挂车！优先威钢发货,我方卸车,新老国标钢厂不加价可直发，因陕钢多次出现磅差，项目拒绝使用</v>
      </c>
      <c r="M1682" s="78">
        <v>45807</v>
      </c>
      <c r="O1682" s="49">
        <f ca="1" t="shared" si="91"/>
        <v>0</v>
      </c>
      <c r="P1682" s="49">
        <f ca="1" t="shared" si="92"/>
        <v>46</v>
      </c>
      <c r="Q1682" s="18" t="str">
        <f>VLOOKUP(B1682,辅助信息!E:M,9,FALSE)</f>
        <v>ZTWM-CDGS-XS-2024-0030-华西集采-简州大道</v>
      </c>
    </row>
    <row r="1683" hidden="1" spans="2:17">
      <c r="B1683" s="107" t="s">
        <v>81</v>
      </c>
      <c r="C1683" s="57">
        <v>45806</v>
      </c>
      <c r="D1683" s="107" t="str">
        <f>VLOOKUP(B1683,辅助信息!E:K,7,FALSE)</f>
        <v>JWDDCD2025060900080</v>
      </c>
      <c r="E1683" s="107" t="str">
        <f>VLOOKUP(F1683,辅助信息!A:B,2,FALSE)</f>
        <v>螺纹钢</v>
      </c>
      <c r="F1683" s="107" t="s">
        <v>33</v>
      </c>
      <c r="G1683" s="108">
        <v>32</v>
      </c>
      <c r="H1683" s="108">
        <f>_xlfn.XLOOKUP(C1683&amp;F1683&amp;I1683&amp;J1683,'[1]2025年已发货'!$F:$F&amp;'[1]2025年已发货'!$C:$C&amp;'[1]2025年已发货'!$G:$G&amp;'[1]2025年已发货'!$H:$H,'[1]2025年已发货'!$E:$E,"未发货")</f>
        <v>33</v>
      </c>
      <c r="I1683" s="107" t="str">
        <f>VLOOKUP(B1683,辅助信息!E:I,3,FALSE)</f>
        <v>（华西简阳西城嘉苑）四川省成都市简阳市简城街道高屋村</v>
      </c>
      <c r="J1683" s="107" t="str">
        <f>VLOOKUP(B1683,辅助信息!E:I,4,FALSE)</f>
        <v>张瀚镭</v>
      </c>
      <c r="K1683" s="107">
        <f>VLOOKUP(J1683,辅助信息!H:I,2,FALSE)</f>
        <v>15884666220</v>
      </c>
      <c r="L1683" s="109" t="str">
        <f>VLOOKUP(B1683,辅助信息!E:J,6,FALSE)</f>
        <v>现场禁止使用氢能源挂车！优先威钢发货,我方卸车,新老国标钢厂不加价可直发，因陕钢多次出现磅差，项目拒绝使用</v>
      </c>
      <c r="M1683" s="78">
        <v>45807</v>
      </c>
      <c r="O1683" s="49">
        <f ca="1" t="shared" si="91"/>
        <v>0</v>
      </c>
      <c r="P1683" s="49">
        <f ca="1" t="shared" si="92"/>
        <v>46</v>
      </c>
      <c r="Q1683" s="18" t="str">
        <f>VLOOKUP(B1683,辅助信息!E:M,9,FALSE)</f>
        <v>ZTWM-CDGS-XS-2024-0030-华西集采-简州大道</v>
      </c>
    </row>
    <row r="1684" hidden="1" spans="2:17">
      <c r="B1684" s="107" t="s">
        <v>81</v>
      </c>
      <c r="C1684" s="57">
        <v>45806</v>
      </c>
      <c r="D1684" s="107" t="str">
        <f>VLOOKUP(B1684,辅助信息!E:K,7,FALSE)</f>
        <v>JWDDCD2025060900080</v>
      </c>
      <c r="E1684" s="107" t="str">
        <f>VLOOKUP(F1684,辅助信息!A:B,2,FALSE)</f>
        <v>螺纹钢</v>
      </c>
      <c r="F1684" s="107" t="s">
        <v>28</v>
      </c>
      <c r="G1684" s="108">
        <v>3</v>
      </c>
      <c r="H1684" s="108">
        <f>_xlfn.XLOOKUP(C1684&amp;F1684&amp;I1684&amp;J1684,'[1]2025年已发货'!$F:$F&amp;'[1]2025年已发货'!$C:$C&amp;'[1]2025年已发货'!$G:$G&amp;'[1]2025年已发货'!$H:$H,'[1]2025年已发货'!$E:$E,"未发货")</f>
        <v>3</v>
      </c>
      <c r="I1684" s="107" t="str">
        <f>VLOOKUP(B1684,辅助信息!E:I,3,FALSE)</f>
        <v>（华西简阳西城嘉苑）四川省成都市简阳市简城街道高屋村</v>
      </c>
      <c r="J1684" s="107" t="str">
        <f>VLOOKUP(B1684,辅助信息!E:I,4,FALSE)</f>
        <v>张瀚镭</v>
      </c>
      <c r="K1684" s="107">
        <f>VLOOKUP(J1684,辅助信息!H:I,2,FALSE)</f>
        <v>15884666220</v>
      </c>
      <c r="L1684" s="109" t="str">
        <f>VLOOKUP(B1684,辅助信息!E:J,6,FALSE)</f>
        <v>现场禁止使用氢能源挂车！优先威钢发货,我方卸车,新老国标钢厂不加价可直发，因陕钢多次出现磅差，项目拒绝使用</v>
      </c>
      <c r="M1684" s="78">
        <v>45807</v>
      </c>
      <c r="O1684" s="49">
        <f ca="1" t="shared" si="91"/>
        <v>0</v>
      </c>
      <c r="P1684" s="49">
        <f ca="1" t="shared" si="92"/>
        <v>46</v>
      </c>
      <c r="Q1684" s="18" t="str">
        <f>VLOOKUP(B1684,辅助信息!E:M,9,FALSE)</f>
        <v>ZTWM-CDGS-XS-2024-0030-华西集采-简州大道</v>
      </c>
    </row>
    <row r="1685" hidden="1" spans="2:17">
      <c r="B1685" s="107" t="s">
        <v>81</v>
      </c>
      <c r="C1685" s="57">
        <v>45806</v>
      </c>
      <c r="D1685" s="107" t="str">
        <f>VLOOKUP(B1685,辅助信息!E:K,7,FALSE)</f>
        <v>JWDDCD2025060900080</v>
      </c>
      <c r="E1685" s="107" t="str">
        <f>VLOOKUP(F1685,辅助信息!A:B,2,FALSE)</f>
        <v>螺纹钢</v>
      </c>
      <c r="F1685" s="107" t="s">
        <v>18</v>
      </c>
      <c r="G1685" s="108">
        <v>3</v>
      </c>
      <c r="H1685" s="108">
        <f>_xlfn.XLOOKUP(C1685&amp;F1685&amp;I1685&amp;J1685,'[1]2025年已发货'!$F:$F&amp;'[1]2025年已发货'!$C:$C&amp;'[1]2025年已发货'!$G:$G&amp;'[1]2025年已发货'!$H:$H,'[1]2025年已发货'!$E:$E,"未发货")</f>
        <v>3</v>
      </c>
      <c r="I1685" s="107" t="str">
        <f>VLOOKUP(B1685,辅助信息!E:I,3,FALSE)</f>
        <v>（华西简阳西城嘉苑）四川省成都市简阳市简城街道高屋村</v>
      </c>
      <c r="J1685" s="107" t="str">
        <f>VLOOKUP(B1685,辅助信息!E:I,4,FALSE)</f>
        <v>张瀚镭</v>
      </c>
      <c r="K1685" s="107">
        <f>VLOOKUP(J1685,辅助信息!H:I,2,FALSE)</f>
        <v>15884666220</v>
      </c>
      <c r="L1685" s="109" t="str">
        <f>VLOOKUP(B1685,辅助信息!E:J,6,FALSE)</f>
        <v>现场禁止使用氢能源挂车！优先威钢发货,我方卸车,新老国标钢厂不加价可直发，因陕钢多次出现磅差，项目拒绝使用</v>
      </c>
      <c r="M1685" s="78">
        <v>45807</v>
      </c>
      <c r="O1685" s="49">
        <f ca="1" t="shared" si="91"/>
        <v>0</v>
      </c>
      <c r="P1685" s="49">
        <f ca="1" t="shared" si="92"/>
        <v>46</v>
      </c>
      <c r="Q1685" s="18" t="str">
        <f>VLOOKUP(B1685,辅助信息!E:M,9,FALSE)</f>
        <v>ZTWM-CDGS-XS-2024-0030-华西集采-简州大道</v>
      </c>
    </row>
    <row r="1686" hidden="1" spans="2:18">
      <c r="B1686" s="29" t="s">
        <v>31</v>
      </c>
      <c r="C1686" s="57">
        <v>45810</v>
      </c>
      <c r="D1686" s="107" t="str">
        <f>VLOOKUP(B1686,辅助信息!E:K,7,FALSE)</f>
        <v>JWDDCD2024121000136</v>
      </c>
      <c r="E1686" s="107" t="str">
        <f>VLOOKUP(F1686,辅助信息!A:B,2,FALSE)</f>
        <v>盘螺</v>
      </c>
      <c r="F1686" s="29" t="s">
        <v>49</v>
      </c>
      <c r="G1686" s="25">
        <v>15</v>
      </c>
      <c r="H1686" s="108">
        <f>_xlfn.XLOOKUP(C1686&amp;F1686&amp;I1686&amp;J1686,'[1]2025年已发货'!$F:$F&amp;'[1]2025年已发货'!$C:$C&amp;'[1]2025年已发货'!$G:$G&amp;'[1]2025年已发货'!$H:$H,'[1]2025年已发货'!$E:$E,"未发货")</f>
        <v>15</v>
      </c>
      <c r="I1686" s="107" t="str">
        <f>VLOOKUP(B1686,辅助信息!E:I,3,FALSE)</f>
        <v>（四川商建-射洪城乡一体化项目）遂宁市射洪市忠新幼儿园北侧约220米新溪小区</v>
      </c>
      <c r="J1686" s="107" t="str">
        <f>VLOOKUP(B1686,辅助信息!E:I,4,FALSE)</f>
        <v>柏子刚</v>
      </c>
      <c r="K1686" s="107">
        <f>VLOOKUP(J1686,辅助信息!H:I,2,FALSE)</f>
        <v>15692885305</v>
      </c>
      <c r="L1686" s="109" t="str">
        <f>VLOOKUP(B1686,辅助信息!E:J,6,FALSE)</f>
        <v>提前联系到场规格及数量</v>
      </c>
      <c r="M1686" s="78">
        <v>45813</v>
      </c>
      <c r="O1686" s="49">
        <f ca="1" t="shared" ref="O1686:O1711" si="93">IF(OR(M1686="",N1686&lt;&gt;""),"",MAX(M1686-TODAY(),0))</f>
        <v>0</v>
      </c>
      <c r="P1686" s="49">
        <f ca="1" t="shared" ref="P1686:P1711" si="94">IF(M1686="","",IF(N1686&lt;&gt;"",MAX(N1686-M1686,0),IF(TODAY()&gt;M1686,TODAY()-M1686,0)))</f>
        <v>40</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7">
        <v>45810</v>
      </c>
      <c r="D1687" s="107" t="str">
        <f>VLOOKUP(B1687,辅助信息!E:K,7,FALSE)</f>
        <v>JWDDCD2024121000136</v>
      </c>
      <c r="E1687" s="107" t="str">
        <f>VLOOKUP(F1687,辅助信息!A:B,2,FALSE)</f>
        <v>螺纹钢</v>
      </c>
      <c r="F1687" s="29" t="s">
        <v>66</v>
      </c>
      <c r="G1687" s="25">
        <v>6</v>
      </c>
      <c r="H1687" s="108">
        <f>_xlfn.XLOOKUP(C1687&amp;F1687&amp;I1687&amp;J1687,'[1]2025年已发货'!$F:$F&amp;'[1]2025年已发货'!$C:$C&amp;'[1]2025年已发货'!$G:$G&amp;'[1]2025年已发货'!$H:$H,'[1]2025年已发货'!$E:$E,"未发货")</f>
        <v>6</v>
      </c>
      <c r="I1687" s="107" t="str">
        <f>VLOOKUP(B1687,辅助信息!E:I,3,FALSE)</f>
        <v>（四川商建-射洪城乡一体化项目）遂宁市射洪市忠新幼儿园北侧约220米新溪小区</v>
      </c>
      <c r="J1687" s="107" t="str">
        <f>VLOOKUP(B1687,辅助信息!E:I,4,FALSE)</f>
        <v>柏子刚</v>
      </c>
      <c r="K1687" s="107">
        <f>VLOOKUP(J1687,辅助信息!H:I,2,FALSE)</f>
        <v>15692885305</v>
      </c>
      <c r="L1687" s="109" t="str">
        <f>VLOOKUP(B1687,辅助信息!E:J,6,FALSE)</f>
        <v>提前联系到场规格及数量</v>
      </c>
      <c r="M1687" s="78">
        <v>45813</v>
      </c>
      <c r="O1687" s="49">
        <f ca="1" t="shared" si="93"/>
        <v>0</v>
      </c>
      <c r="P1687" s="49">
        <f ca="1" t="shared" si="94"/>
        <v>40</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7">
        <v>45810</v>
      </c>
      <c r="D1688" s="107" t="str">
        <f>VLOOKUP(B1688,辅助信息!E:K,7,FALSE)</f>
        <v>JWDDCD2024121000136</v>
      </c>
      <c r="E1688" s="107" t="str">
        <f>VLOOKUP(F1688,辅助信息!A:B,2,FALSE)</f>
        <v>螺纹钢</v>
      </c>
      <c r="F1688" s="29" t="s">
        <v>46</v>
      </c>
      <c r="G1688" s="25">
        <v>9</v>
      </c>
      <c r="H1688" s="108">
        <f>_xlfn.XLOOKUP(C1688&amp;F1688&amp;I1688&amp;J1688,'[1]2025年已发货'!$F:$F&amp;'[1]2025年已发货'!$C:$C&amp;'[1]2025年已发货'!$G:$G&amp;'[1]2025年已发货'!$H:$H,'[1]2025年已发货'!$E:$E,"未发货")</f>
        <v>9</v>
      </c>
      <c r="I1688" s="107" t="str">
        <f>VLOOKUP(B1688,辅助信息!E:I,3,FALSE)</f>
        <v>（四川商建-射洪城乡一体化项目）遂宁市射洪市忠新幼儿园北侧约220米新溪小区</v>
      </c>
      <c r="J1688" s="107" t="str">
        <f>VLOOKUP(B1688,辅助信息!E:I,4,FALSE)</f>
        <v>柏子刚</v>
      </c>
      <c r="K1688" s="107">
        <f>VLOOKUP(J1688,辅助信息!H:I,2,FALSE)</f>
        <v>15692885305</v>
      </c>
      <c r="L1688" s="109" t="str">
        <f>VLOOKUP(B1688,辅助信息!E:J,6,FALSE)</f>
        <v>提前联系到场规格及数量</v>
      </c>
      <c r="M1688" s="78">
        <v>45813</v>
      </c>
      <c r="O1688" s="49">
        <f ca="1" t="shared" si="93"/>
        <v>0</v>
      </c>
      <c r="P1688" s="49">
        <f ca="1" t="shared" si="94"/>
        <v>40</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7">
        <v>45810</v>
      </c>
      <c r="D1689" s="107" t="str">
        <f>VLOOKUP(B1689,辅助信息!E:K,7,FALSE)</f>
        <v>JWDDCD2024121000136</v>
      </c>
      <c r="E1689" s="107" t="str">
        <f>VLOOKUP(F1689,辅助信息!A:B,2,FALSE)</f>
        <v>螺纹钢</v>
      </c>
      <c r="F1689" s="29" t="s">
        <v>22</v>
      </c>
      <c r="G1689" s="25">
        <v>40</v>
      </c>
      <c r="H1689" s="108">
        <f>_xlfn.XLOOKUP(C1689&amp;F1689&amp;I1689&amp;J1689,'[1]2025年已发货'!$F:$F&amp;'[1]2025年已发货'!$C:$C&amp;'[1]2025年已发货'!$G:$G&amp;'[1]2025年已发货'!$H:$H,'[1]2025年已发货'!$E:$E,"未发货")</f>
        <v>40</v>
      </c>
      <c r="I1689" s="107" t="str">
        <f>VLOOKUP(B1689,辅助信息!E:I,3,FALSE)</f>
        <v>（四川商建-射洪城乡一体化项目）遂宁市射洪市忠新幼儿园北侧约220米新溪小区</v>
      </c>
      <c r="J1689" s="107" t="str">
        <f>VLOOKUP(B1689,辅助信息!E:I,4,FALSE)</f>
        <v>柏子刚</v>
      </c>
      <c r="K1689" s="107">
        <f>VLOOKUP(J1689,辅助信息!H:I,2,FALSE)</f>
        <v>15692885305</v>
      </c>
      <c r="L1689" s="109" t="str">
        <f>VLOOKUP(B1689,辅助信息!E:J,6,FALSE)</f>
        <v>提前联系到场规格及数量</v>
      </c>
      <c r="M1689" s="78">
        <v>45813</v>
      </c>
      <c r="O1689" s="49">
        <f ca="1" t="shared" si="93"/>
        <v>0</v>
      </c>
      <c r="P1689" s="49">
        <f ca="1" t="shared" si="94"/>
        <v>40</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7">
        <v>45810</v>
      </c>
      <c r="D1690" s="107" t="str">
        <f>VLOOKUP(B1690,辅助信息!E:K,7,FALSE)</f>
        <v>JWDDCD2025060900080</v>
      </c>
      <c r="E1690" s="107" t="str">
        <f>VLOOKUP(F1690,辅助信息!A:B,2,FALSE)</f>
        <v>高线</v>
      </c>
      <c r="F1690" s="29" t="s">
        <v>53</v>
      </c>
      <c r="G1690" s="25">
        <v>2</v>
      </c>
      <c r="H1690" s="108" t="str">
        <f>_xlfn.XLOOKUP(C1690&amp;F1690&amp;I1690&amp;J1690,'[1]2025年已发货'!$F:$F&amp;'[1]2025年已发货'!$C:$C&amp;'[1]2025年已发货'!$G:$G&amp;'[1]2025年已发货'!$H:$H,'[1]2025年已发货'!$E:$E,"未发货")</f>
        <v>未发货</v>
      </c>
      <c r="I1690" s="107" t="str">
        <f>VLOOKUP(B1690,辅助信息!E:I,3,FALSE)</f>
        <v>（华西简阳西城嘉苑）四川省成都市简阳市简城街道高屋村</v>
      </c>
      <c r="J1690" s="107" t="str">
        <f>VLOOKUP(B1690,辅助信息!E:I,4,FALSE)</f>
        <v>张瀚镭</v>
      </c>
      <c r="K1690" s="107">
        <f>VLOOKUP(J1690,辅助信息!H:I,2,FALSE)</f>
        <v>15884666220</v>
      </c>
      <c r="L1690" s="109" t="str">
        <f>VLOOKUP(B1690,辅助信息!E:J,6,FALSE)</f>
        <v>现场禁止使用氢能源挂车！优先威钢发货,我方卸车,新老国标钢厂不加价可直发，因陕钢多次出现磅差，项目拒绝使用</v>
      </c>
      <c r="M1690" s="78">
        <v>45811</v>
      </c>
      <c r="O1690" s="49">
        <f ca="1" t="shared" si="93"/>
        <v>0</v>
      </c>
      <c r="P1690" s="49">
        <f ca="1" t="shared" si="94"/>
        <v>42</v>
      </c>
      <c r="Q1690" s="18" t="str">
        <f>VLOOKUP(B1690,辅助信息!E:M,9,FALSE)</f>
        <v>ZTWM-CDGS-XS-2024-0030-华西集采-简州大道</v>
      </c>
      <c r="R1690" s="18" t="str">
        <f>_xlfn._xlws.FILTER(辅助信息!D:D,辅助信息!E:E=B1690)</f>
        <v>华西简阳西城嘉苑</v>
      </c>
    </row>
    <row r="1691" hidden="1" spans="2:18">
      <c r="B1691" s="29" t="s">
        <v>81</v>
      </c>
      <c r="C1691" s="57">
        <v>45810</v>
      </c>
      <c r="D1691" s="107" t="str">
        <f>VLOOKUP(B1691,辅助信息!E:K,7,FALSE)</f>
        <v>JWDDCD2025060900080</v>
      </c>
      <c r="E1691" s="107" t="str">
        <f>VLOOKUP(F1691,辅助信息!A:B,2,FALSE)</f>
        <v>盘螺</v>
      </c>
      <c r="F1691" s="29" t="s">
        <v>49</v>
      </c>
      <c r="G1691" s="25">
        <v>4.5</v>
      </c>
      <c r="H1691" s="108" t="str">
        <f>_xlfn.XLOOKUP(C1691&amp;F1691&amp;I1691&amp;J1691,'[1]2025年已发货'!$F:$F&amp;'[1]2025年已发货'!$C:$C&amp;'[1]2025年已发货'!$G:$G&amp;'[1]2025年已发货'!$H:$H,'[1]2025年已发货'!$E:$E,"未发货")</f>
        <v>未发货</v>
      </c>
      <c r="I1691" s="107" t="str">
        <f>VLOOKUP(B1691,辅助信息!E:I,3,FALSE)</f>
        <v>（华西简阳西城嘉苑）四川省成都市简阳市简城街道高屋村</v>
      </c>
      <c r="J1691" s="107" t="str">
        <f>VLOOKUP(B1691,辅助信息!E:I,4,FALSE)</f>
        <v>张瀚镭</v>
      </c>
      <c r="K1691" s="107">
        <f>VLOOKUP(J1691,辅助信息!H:I,2,FALSE)</f>
        <v>15884666220</v>
      </c>
      <c r="L1691" s="109" t="str">
        <f>VLOOKUP(B1691,辅助信息!E:J,6,FALSE)</f>
        <v>现场禁止使用氢能源挂车！优先威钢发货,我方卸车,新老国标钢厂不加价可直发，因陕钢多次出现磅差，项目拒绝使用</v>
      </c>
      <c r="M1691" s="78">
        <v>45811</v>
      </c>
      <c r="O1691" s="49">
        <f ca="1" t="shared" si="93"/>
        <v>0</v>
      </c>
      <c r="P1691" s="49">
        <f ca="1" t="shared" si="94"/>
        <v>42</v>
      </c>
      <c r="Q1691" s="18" t="str">
        <f>VLOOKUP(B1691,辅助信息!E:M,9,FALSE)</f>
        <v>ZTWM-CDGS-XS-2024-0030-华西集采-简州大道</v>
      </c>
      <c r="R1691" s="18" t="str">
        <f>_xlfn._xlws.FILTER(辅助信息!D:D,辅助信息!E:E=B1691)</f>
        <v>华西简阳西城嘉苑</v>
      </c>
    </row>
    <row r="1692" hidden="1" spans="2:18">
      <c r="B1692" s="29" t="s">
        <v>81</v>
      </c>
      <c r="C1692" s="57">
        <v>45810</v>
      </c>
      <c r="D1692" s="107" t="str">
        <f>VLOOKUP(B1692,辅助信息!E:K,7,FALSE)</f>
        <v>JWDDCD2025060900080</v>
      </c>
      <c r="E1692" s="107" t="str">
        <f>VLOOKUP(F1692,辅助信息!A:B,2,FALSE)</f>
        <v>盘螺</v>
      </c>
      <c r="F1692" s="29" t="s">
        <v>40</v>
      </c>
      <c r="G1692" s="25">
        <v>11</v>
      </c>
      <c r="H1692" s="108">
        <f>_xlfn.XLOOKUP(C1692&amp;F1692&amp;I1692&amp;J1692,'[1]2025年已发货'!$F:$F&amp;'[1]2025年已发货'!$C:$C&amp;'[1]2025年已发货'!$G:$G&amp;'[1]2025年已发货'!$H:$H,'[1]2025年已发货'!$E:$E,"未发货")</f>
        <v>11</v>
      </c>
      <c r="I1692" s="107" t="str">
        <f>VLOOKUP(B1692,辅助信息!E:I,3,FALSE)</f>
        <v>（华西简阳西城嘉苑）四川省成都市简阳市简城街道高屋村</v>
      </c>
      <c r="J1692" s="107" t="str">
        <f>VLOOKUP(B1692,辅助信息!E:I,4,FALSE)</f>
        <v>张瀚镭</v>
      </c>
      <c r="K1692" s="107">
        <f>VLOOKUP(J1692,辅助信息!H:I,2,FALSE)</f>
        <v>15884666220</v>
      </c>
      <c r="L1692" s="109" t="str">
        <f>VLOOKUP(B1692,辅助信息!E:J,6,FALSE)</f>
        <v>现场禁止使用氢能源挂车！优先威钢发货,我方卸车,新老国标钢厂不加价可直发，因陕钢多次出现磅差，项目拒绝使用</v>
      </c>
      <c r="M1692" s="78">
        <v>45811</v>
      </c>
      <c r="O1692" s="49">
        <f ca="1" t="shared" si="93"/>
        <v>0</v>
      </c>
      <c r="P1692" s="49">
        <f ca="1" t="shared" si="94"/>
        <v>42</v>
      </c>
      <c r="Q1692" s="18" t="str">
        <f>VLOOKUP(B1692,辅助信息!E:M,9,FALSE)</f>
        <v>ZTWM-CDGS-XS-2024-0030-华西集采-简州大道</v>
      </c>
      <c r="R1692" s="18" t="str">
        <f>_xlfn._xlws.FILTER(辅助信息!D:D,辅助信息!E:E=B1692)</f>
        <v>华西简阳西城嘉苑</v>
      </c>
    </row>
    <row r="1693" hidden="1" spans="2:18">
      <c r="B1693" s="29" t="s">
        <v>81</v>
      </c>
      <c r="C1693" s="57">
        <v>45810</v>
      </c>
      <c r="D1693" s="107" t="str">
        <f>VLOOKUP(B1693,辅助信息!E:K,7,FALSE)</f>
        <v>JWDDCD2025060900080</v>
      </c>
      <c r="E1693" s="107" t="str">
        <f>VLOOKUP(F1693,辅助信息!A:B,2,FALSE)</f>
        <v>盘螺</v>
      </c>
      <c r="F1693" s="29" t="s">
        <v>41</v>
      </c>
      <c r="G1693" s="25">
        <v>72</v>
      </c>
      <c r="H1693" s="108">
        <f>_xlfn.XLOOKUP(C1693&amp;F1693&amp;I1693&amp;J1693,'[1]2025年已发货'!$F:$F&amp;'[1]2025年已发货'!$C:$C&amp;'[1]2025年已发货'!$G:$G&amp;'[1]2025年已发货'!$H:$H,'[1]2025年已发货'!$E:$E,"未发货")</f>
        <v>24</v>
      </c>
      <c r="I1693" s="107" t="str">
        <f>VLOOKUP(B1693,辅助信息!E:I,3,FALSE)</f>
        <v>（华西简阳西城嘉苑）四川省成都市简阳市简城街道高屋村</v>
      </c>
      <c r="J1693" s="107" t="str">
        <f>VLOOKUP(B1693,辅助信息!E:I,4,FALSE)</f>
        <v>张瀚镭</v>
      </c>
      <c r="K1693" s="107">
        <f>VLOOKUP(J1693,辅助信息!H:I,2,FALSE)</f>
        <v>15884666220</v>
      </c>
      <c r="L1693" s="109" t="str">
        <f>VLOOKUP(B1693,辅助信息!E:J,6,FALSE)</f>
        <v>现场禁止使用氢能源挂车！优先威钢发货,我方卸车,新老国标钢厂不加价可直发，因陕钢多次出现磅差，项目拒绝使用</v>
      </c>
      <c r="M1693" s="78">
        <v>45811</v>
      </c>
      <c r="O1693" s="49">
        <f ca="1" t="shared" si="93"/>
        <v>0</v>
      </c>
      <c r="P1693" s="49">
        <f ca="1" t="shared" si="94"/>
        <v>42</v>
      </c>
      <c r="Q1693" s="18" t="str">
        <f>VLOOKUP(B1693,辅助信息!E:M,9,FALSE)</f>
        <v>ZTWM-CDGS-XS-2024-0030-华西集采-简州大道</v>
      </c>
      <c r="R1693" s="18" t="str">
        <f>_xlfn._xlws.FILTER(辅助信息!D:D,辅助信息!E:E=B1693)</f>
        <v>华西简阳西城嘉苑</v>
      </c>
    </row>
    <row r="1694" hidden="1" spans="2:18">
      <c r="B1694" s="29" t="s">
        <v>81</v>
      </c>
      <c r="C1694" s="57">
        <v>45810</v>
      </c>
      <c r="D1694" s="107" t="str">
        <f>VLOOKUP(B1694,辅助信息!E:K,7,FALSE)</f>
        <v>JWDDCD2025060900080</v>
      </c>
      <c r="E1694" s="107" t="str">
        <f>VLOOKUP(F1694,辅助信息!A:B,2,FALSE)</f>
        <v>盘螺</v>
      </c>
      <c r="F1694" s="29" t="s">
        <v>26</v>
      </c>
      <c r="G1694" s="25">
        <v>51</v>
      </c>
      <c r="H1694" s="108">
        <f>_xlfn.XLOOKUP(C1694&amp;F1694&amp;I1694&amp;J1694,'[1]2025年已发货'!$F:$F&amp;'[1]2025年已发货'!$C:$C&amp;'[1]2025年已发货'!$G:$G&amp;'[1]2025年已发货'!$H:$H,'[1]2025年已发货'!$E:$E,"未发货")</f>
        <v>35</v>
      </c>
      <c r="I1694" s="107" t="str">
        <f>VLOOKUP(B1694,辅助信息!E:I,3,FALSE)</f>
        <v>（华西简阳西城嘉苑）四川省成都市简阳市简城街道高屋村</v>
      </c>
      <c r="J1694" s="107" t="str">
        <f>VLOOKUP(B1694,辅助信息!E:I,4,FALSE)</f>
        <v>张瀚镭</v>
      </c>
      <c r="K1694" s="107">
        <f>VLOOKUP(J1694,辅助信息!H:I,2,FALSE)</f>
        <v>15884666220</v>
      </c>
      <c r="L1694" s="109" t="str">
        <f>VLOOKUP(B1694,辅助信息!E:J,6,FALSE)</f>
        <v>现场禁止使用氢能源挂车！优先威钢发货,我方卸车,新老国标钢厂不加价可直发，因陕钢多次出现磅差，项目拒绝使用</v>
      </c>
      <c r="M1694" s="78">
        <v>45811</v>
      </c>
      <c r="O1694" s="49">
        <f ca="1" t="shared" si="93"/>
        <v>0</v>
      </c>
      <c r="P1694" s="49">
        <f ca="1" t="shared" si="94"/>
        <v>42</v>
      </c>
      <c r="Q1694" s="18" t="str">
        <f>VLOOKUP(B1694,辅助信息!E:M,9,FALSE)</f>
        <v>ZTWM-CDGS-XS-2024-0030-华西集采-简州大道</v>
      </c>
      <c r="R1694" s="18" t="str">
        <f>_xlfn._xlws.FILTER(辅助信息!D:D,辅助信息!E:E=B1694)</f>
        <v>华西简阳西城嘉苑</v>
      </c>
    </row>
    <row r="1695" hidden="1" spans="2:18">
      <c r="B1695" s="29" t="s">
        <v>81</v>
      </c>
      <c r="C1695" s="57">
        <v>45810</v>
      </c>
      <c r="D1695" s="107" t="str">
        <f>VLOOKUP(B1695,辅助信息!E:K,7,FALSE)</f>
        <v>JWDDCD2025060900080</v>
      </c>
      <c r="E1695" s="107" t="str">
        <f>VLOOKUP(F1695,辅助信息!A:B,2,FALSE)</f>
        <v>螺纹钢</v>
      </c>
      <c r="F1695" s="29" t="s">
        <v>19</v>
      </c>
      <c r="G1695" s="25">
        <v>17</v>
      </c>
      <c r="H1695" s="108">
        <f>_xlfn.XLOOKUP(C1695&amp;F1695&amp;I1695&amp;J1695,'[1]2025年已发货'!$F:$F&amp;'[1]2025年已发货'!$C:$C&amp;'[1]2025年已发货'!$G:$G&amp;'[1]2025年已发货'!$H:$H,'[1]2025年已发货'!$E:$E,"未发货")</f>
        <v>17</v>
      </c>
      <c r="I1695" s="107" t="str">
        <f>VLOOKUP(B1695,辅助信息!E:I,3,FALSE)</f>
        <v>（华西简阳西城嘉苑）四川省成都市简阳市简城街道高屋村</v>
      </c>
      <c r="J1695" s="107" t="str">
        <f>VLOOKUP(B1695,辅助信息!E:I,4,FALSE)</f>
        <v>张瀚镭</v>
      </c>
      <c r="K1695" s="107">
        <f>VLOOKUP(J1695,辅助信息!H:I,2,FALSE)</f>
        <v>15884666220</v>
      </c>
      <c r="L1695" s="109" t="str">
        <f>VLOOKUP(B1695,辅助信息!E:J,6,FALSE)</f>
        <v>现场禁止使用氢能源挂车！优先威钢发货,我方卸车,新老国标钢厂不加价可直发，因陕钢多次出现磅差，项目拒绝使用</v>
      </c>
      <c r="M1695" s="78">
        <v>45811</v>
      </c>
      <c r="O1695" s="49">
        <f ca="1" t="shared" si="93"/>
        <v>0</v>
      </c>
      <c r="P1695" s="49">
        <f ca="1" t="shared" si="94"/>
        <v>42</v>
      </c>
      <c r="Q1695" s="18" t="str">
        <f>VLOOKUP(B1695,辅助信息!E:M,9,FALSE)</f>
        <v>ZTWM-CDGS-XS-2024-0030-华西集采-简州大道</v>
      </c>
      <c r="R1695" s="18" t="str">
        <f>_xlfn._xlws.FILTER(辅助信息!D:D,辅助信息!E:E=B1695)</f>
        <v>华西简阳西城嘉苑</v>
      </c>
    </row>
    <row r="1696" hidden="1" spans="2:18">
      <c r="B1696" s="29" t="s">
        <v>81</v>
      </c>
      <c r="C1696" s="57">
        <v>45810</v>
      </c>
      <c r="D1696" s="107" t="str">
        <f>VLOOKUP(B1696,辅助信息!E:K,7,FALSE)</f>
        <v>JWDDCD2025060900080</v>
      </c>
      <c r="E1696" s="107" t="str">
        <f>VLOOKUP(F1696,辅助信息!A:B,2,FALSE)</f>
        <v>螺纹钢</v>
      </c>
      <c r="F1696" s="29" t="s">
        <v>32</v>
      </c>
      <c r="G1696" s="25">
        <v>68</v>
      </c>
      <c r="H1696" s="108">
        <f>_xlfn.XLOOKUP(C1696&amp;F1696&amp;I1696&amp;J1696,'[1]2025年已发货'!$F:$F&amp;'[1]2025年已发货'!$C:$C&amp;'[1]2025年已发货'!$G:$G&amp;'[1]2025年已发货'!$H:$H,'[1]2025年已发货'!$E:$E,"未发货")</f>
        <v>68</v>
      </c>
      <c r="I1696" s="107" t="str">
        <f>VLOOKUP(B1696,辅助信息!E:I,3,FALSE)</f>
        <v>（华西简阳西城嘉苑）四川省成都市简阳市简城街道高屋村</v>
      </c>
      <c r="J1696" s="107" t="str">
        <f>VLOOKUP(B1696,辅助信息!E:I,4,FALSE)</f>
        <v>张瀚镭</v>
      </c>
      <c r="K1696" s="107">
        <f>VLOOKUP(J1696,辅助信息!H:I,2,FALSE)</f>
        <v>15884666220</v>
      </c>
      <c r="L1696" s="109" t="str">
        <f>VLOOKUP(B1696,辅助信息!E:J,6,FALSE)</f>
        <v>现场禁止使用氢能源挂车！优先威钢发货,我方卸车,新老国标钢厂不加价可直发，因陕钢多次出现磅差，项目拒绝使用</v>
      </c>
      <c r="M1696" s="78">
        <v>45811</v>
      </c>
      <c r="O1696" s="49">
        <f ca="1" t="shared" si="93"/>
        <v>0</v>
      </c>
      <c r="P1696" s="49">
        <f ca="1" t="shared" si="94"/>
        <v>42</v>
      </c>
      <c r="Q1696" s="18" t="str">
        <f>VLOOKUP(B1696,辅助信息!E:M,9,FALSE)</f>
        <v>ZTWM-CDGS-XS-2024-0030-华西集采-简州大道</v>
      </c>
      <c r="R1696" s="18" t="str">
        <f>_xlfn._xlws.FILTER(辅助信息!D:D,辅助信息!E:E=B1696)</f>
        <v>华西简阳西城嘉苑</v>
      </c>
    </row>
    <row r="1697" hidden="1" spans="2:18">
      <c r="B1697" s="29" t="s">
        <v>81</v>
      </c>
      <c r="C1697" s="57">
        <v>45810</v>
      </c>
      <c r="D1697" s="107" t="str">
        <f>VLOOKUP(B1697,辅助信息!E:K,7,FALSE)</f>
        <v>JWDDCD2025060900080</v>
      </c>
      <c r="E1697" s="107" t="str">
        <f>VLOOKUP(F1697,辅助信息!A:B,2,FALSE)</f>
        <v>螺纹钢</v>
      </c>
      <c r="F1697" s="29" t="s">
        <v>30</v>
      </c>
      <c r="G1697" s="25">
        <v>20</v>
      </c>
      <c r="H1697" s="108">
        <f>_xlfn.XLOOKUP(C1697&amp;F1697&amp;I1697&amp;J1697,'[1]2025年已发货'!$F:$F&amp;'[1]2025年已发货'!$C:$C&amp;'[1]2025年已发货'!$G:$G&amp;'[1]2025年已发货'!$H:$H,'[1]2025年已发货'!$E:$E,"未发货")</f>
        <v>20</v>
      </c>
      <c r="I1697" s="107" t="str">
        <f>VLOOKUP(B1697,辅助信息!E:I,3,FALSE)</f>
        <v>（华西简阳西城嘉苑）四川省成都市简阳市简城街道高屋村</v>
      </c>
      <c r="J1697" s="107" t="str">
        <f>VLOOKUP(B1697,辅助信息!E:I,4,FALSE)</f>
        <v>张瀚镭</v>
      </c>
      <c r="K1697" s="107">
        <f>VLOOKUP(J1697,辅助信息!H:I,2,FALSE)</f>
        <v>15884666220</v>
      </c>
      <c r="L1697" s="109" t="str">
        <f>VLOOKUP(B1697,辅助信息!E:J,6,FALSE)</f>
        <v>现场禁止使用氢能源挂车！优先威钢发货,我方卸车,新老国标钢厂不加价可直发，因陕钢多次出现磅差，项目拒绝使用</v>
      </c>
      <c r="M1697" s="78">
        <v>45811</v>
      </c>
      <c r="O1697" s="49">
        <f ca="1" t="shared" si="93"/>
        <v>0</v>
      </c>
      <c r="P1697" s="49">
        <f ca="1" t="shared" si="94"/>
        <v>42</v>
      </c>
      <c r="Q1697" s="18" t="str">
        <f>VLOOKUP(B1697,辅助信息!E:M,9,FALSE)</f>
        <v>ZTWM-CDGS-XS-2024-0030-华西集采-简州大道</v>
      </c>
      <c r="R1697" s="18" t="str">
        <f>_xlfn._xlws.FILTER(辅助信息!D:D,辅助信息!E:E=B1697)</f>
        <v>华西简阳西城嘉苑</v>
      </c>
    </row>
    <row r="1698" hidden="1" spans="2:18">
      <c r="B1698" s="29" t="s">
        <v>81</v>
      </c>
      <c r="C1698" s="57">
        <v>45810</v>
      </c>
      <c r="D1698" s="107" t="str">
        <f>VLOOKUP(B1698,辅助信息!E:K,7,FALSE)</f>
        <v>JWDDCD2025060900080</v>
      </c>
      <c r="E1698" s="107" t="str">
        <f>VLOOKUP(F1698,辅助信息!A:B,2,FALSE)</f>
        <v>螺纹钢</v>
      </c>
      <c r="F1698" s="29" t="s">
        <v>33</v>
      </c>
      <c r="G1698" s="25">
        <v>94</v>
      </c>
      <c r="H1698" s="108">
        <f>_xlfn.XLOOKUP(C1698&amp;F1698&amp;I1698&amp;J1698,'[1]2025年已发货'!$F:$F&amp;'[1]2025年已发货'!$C:$C&amp;'[1]2025年已发货'!$G:$G&amp;'[1]2025年已发货'!$H:$H,'[1]2025年已发货'!$E:$E,"未发货")</f>
        <v>94</v>
      </c>
      <c r="I1698" s="107" t="str">
        <f>VLOOKUP(B1698,辅助信息!E:I,3,FALSE)</f>
        <v>（华西简阳西城嘉苑）四川省成都市简阳市简城街道高屋村</v>
      </c>
      <c r="J1698" s="107" t="str">
        <f>VLOOKUP(B1698,辅助信息!E:I,4,FALSE)</f>
        <v>张瀚镭</v>
      </c>
      <c r="K1698" s="107">
        <f>VLOOKUP(J1698,辅助信息!H:I,2,FALSE)</f>
        <v>15884666220</v>
      </c>
      <c r="L1698" s="109" t="str">
        <f>VLOOKUP(B1698,辅助信息!E:J,6,FALSE)</f>
        <v>现场禁止使用氢能源挂车！优先威钢发货,我方卸车,新老国标钢厂不加价可直发，因陕钢多次出现磅差，项目拒绝使用</v>
      </c>
      <c r="M1698" s="78">
        <v>45811</v>
      </c>
      <c r="O1698" s="49">
        <f ca="1" t="shared" si="93"/>
        <v>0</v>
      </c>
      <c r="P1698" s="49">
        <f ca="1" t="shared" si="94"/>
        <v>42</v>
      </c>
      <c r="Q1698" s="18" t="str">
        <f>VLOOKUP(B1698,辅助信息!E:M,9,FALSE)</f>
        <v>ZTWM-CDGS-XS-2024-0030-华西集采-简州大道</v>
      </c>
      <c r="R1698" s="18" t="str">
        <f>_xlfn._xlws.FILTER(辅助信息!D:D,辅助信息!E:E=B1698)</f>
        <v>华西简阳西城嘉苑</v>
      </c>
    </row>
    <row r="1699" hidden="1" spans="2:18">
      <c r="B1699" s="29" t="s">
        <v>81</v>
      </c>
      <c r="C1699" s="57">
        <v>45810</v>
      </c>
      <c r="D1699" s="107" t="str">
        <f>VLOOKUP(B1699,辅助信息!E:K,7,FALSE)</f>
        <v>JWDDCD2025060900080</v>
      </c>
      <c r="E1699" s="107" t="str">
        <f>VLOOKUP(F1699,辅助信息!A:B,2,FALSE)</f>
        <v>螺纹钢</v>
      </c>
      <c r="F1699" s="29" t="s">
        <v>28</v>
      </c>
      <c r="G1699" s="25">
        <v>12</v>
      </c>
      <c r="H1699" s="108">
        <f>_xlfn.XLOOKUP(C1699&amp;F1699&amp;I1699&amp;J1699,'[1]2025年已发货'!$F:$F&amp;'[1]2025年已发货'!$C:$C&amp;'[1]2025年已发货'!$G:$G&amp;'[1]2025年已发货'!$H:$H,'[1]2025年已发货'!$E:$E,"未发货")</f>
        <v>12</v>
      </c>
      <c r="I1699" s="107" t="str">
        <f>VLOOKUP(B1699,辅助信息!E:I,3,FALSE)</f>
        <v>（华西简阳西城嘉苑）四川省成都市简阳市简城街道高屋村</v>
      </c>
      <c r="J1699" s="107" t="str">
        <f>VLOOKUP(B1699,辅助信息!E:I,4,FALSE)</f>
        <v>张瀚镭</v>
      </c>
      <c r="K1699" s="107">
        <f>VLOOKUP(J1699,辅助信息!H:I,2,FALSE)</f>
        <v>15884666220</v>
      </c>
      <c r="L1699" s="109" t="str">
        <f>VLOOKUP(B1699,辅助信息!E:J,6,FALSE)</f>
        <v>现场禁止使用氢能源挂车！优先威钢发货,我方卸车,新老国标钢厂不加价可直发，因陕钢多次出现磅差，项目拒绝使用</v>
      </c>
      <c r="M1699" s="78">
        <v>45811</v>
      </c>
      <c r="O1699" s="49">
        <f ca="1" t="shared" si="93"/>
        <v>0</v>
      </c>
      <c r="P1699" s="49">
        <f ca="1" t="shared" si="94"/>
        <v>42</v>
      </c>
      <c r="Q1699" s="18" t="str">
        <f>VLOOKUP(B1699,辅助信息!E:M,9,FALSE)</f>
        <v>ZTWM-CDGS-XS-2024-0030-华西集采-简州大道</v>
      </c>
      <c r="R1699" s="18" t="str">
        <f>_xlfn._xlws.FILTER(辅助信息!D:D,辅助信息!E:E=B1699)</f>
        <v>华西简阳西城嘉苑</v>
      </c>
    </row>
    <row r="1700" hidden="1" spans="2:18">
      <c r="B1700" s="70" t="s">
        <v>81</v>
      </c>
      <c r="C1700" s="71">
        <v>45810</v>
      </c>
      <c r="D1700" s="111" t="str">
        <f>VLOOKUP(B1700,辅助信息!E:K,7,FALSE)</f>
        <v>JWDDCD2025060900080</v>
      </c>
      <c r="E1700" s="111" t="str">
        <f>VLOOKUP(F1700,辅助信息!A:B,2,FALSE)</f>
        <v>螺纹钢</v>
      </c>
      <c r="F1700" s="70" t="s">
        <v>18</v>
      </c>
      <c r="G1700" s="72">
        <v>36</v>
      </c>
      <c r="H1700" s="112">
        <f>_xlfn.XLOOKUP(C1700&amp;F1700&amp;I1700&amp;J1700,'[1]2025年已发货'!$F:$F&amp;'[1]2025年已发货'!$C:$C&amp;'[1]2025年已发货'!$G:$G&amp;'[1]2025年已发货'!$H:$H,'[1]2025年已发货'!$E:$E,"未发货")</f>
        <v>36</v>
      </c>
      <c r="I1700" s="111" t="str">
        <f>VLOOKUP(B1700,辅助信息!E:I,3,FALSE)</f>
        <v>（华西简阳西城嘉苑）四川省成都市简阳市简城街道高屋村</v>
      </c>
      <c r="J1700" s="111" t="str">
        <f>VLOOKUP(B1700,辅助信息!E:I,4,FALSE)</f>
        <v>张瀚镭</v>
      </c>
      <c r="K1700" s="111">
        <f>VLOOKUP(J1700,辅助信息!H:I,2,FALSE)</f>
        <v>15884666220</v>
      </c>
      <c r="L1700" s="113" t="str">
        <f>VLOOKUP(B1700,辅助信息!E:J,6,FALSE)</f>
        <v>现场禁止使用氢能源挂车！优先威钢发货,我方卸车,新老国标钢厂不加价可直发，因陕钢多次出现磅差，项目拒绝使用</v>
      </c>
      <c r="M1700" s="78">
        <v>45811</v>
      </c>
      <c r="O1700" s="49">
        <f ca="1" t="shared" si="93"/>
        <v>0</v>
      </c>
      <c r="P1700" s="49">
        <f ca="1" t="shared" si="94"/>
        <v>42</v>
      </c>
      <c r="Q1700" s="18" t="str">
        <f>VLOOKUP(B1700,辅助信息!E:M,9,FALSE)</f>
        <v>ZTWM-CDGS-XS-2024-0030-华西集采-简州大道</v>
      </c>
      <c r="R1700" s="18" t="str">
        <f>_xlfn._xlws.FILTER(辅助信息!D:D,辅助信息!E:E=B1700)</f>
        <v>华西简阳西城嘉苑</v>
      </c>
    </row>
    <row r="1701" hidden="1" spans="2:18">
      <c r="B1701" s="107" t="s">
        <v>81</v>
      </c>
      <c r="C1701" s="57">
        <v>45811</v>
      </c>
      <c r="D1701" s="107" t="str">
        <f>VLOOKUP(B1701,辅助信息!E:K,7,FALSE)</f>
        <v>JWDDCD2025060900080</v>
      </c>
      <c r="E1701" s="107" t="str">
        <f>VLOOKUP(F1701,辅助信息!A:B,2,FALSE)</f>
        <v>高线</v>
      </c>
      <c r="F1701" s="107" t="s">
        <v>53</v>
      </c>
      <c r="G1701" s="108">
        <v>2</v>
      </c>
      <c r="H1701" s="108" t="str">
        <f>_xlfn.XLOOKUP(C1701&amp;F1701&amp;I1701&amp;J1701,'[1]2025年已发货'!$F:$F&amp;'[1]2025年已发货'!$C:$C&amp;'[1]2025年已发货'!$G:$G&amp;'[1]2025年已发货'!$H:$H,'[1]2025年已发货'!$E:$E,"未发货")</f>
        <v>未发货</v>
      </c>
      <c r="I1701" s="107" t="str">
        <f>VLOOKUP(B1701,辅助信息!E:I,3,FALSE)</f>
        <v>（华西简阳西城嘉苑）四川省成都市简阳市简城街道高屋村</v>
      </c>
      <c r="J1701" s="107" t="str">
        <f>VLOOKUP(B1701,辅助信息!E:I,4,FALSE)</f>
        <v>张瀚镭</v>
      </c>
      <c r="K1701" s="107">
        <f>VLOOKUP(J1701,辅助信息!H:I,2,FALSE)</f>
        <v>15884666220</v>
      </c>
      <c r="L1701" s="109" t="str">
        <f>VLOOKUP(B1701,辅助信息!E:J,6,FALSE)</f>
        <v>现场禁止使用氢能源挂车！优先威钢发货,我方卸车,新老国标钢厂不加价可直发，因陕钢多次出现磅差，项目拒绝使用</v>
      </c>
      <c r="M1701" s="91">
        <v>45812</v>
      </c>
      <c r="O1701" s="49">
        <f ca="1" t="shared" si="93"/>
        <v>0</v>
      </c>
      <c r="P1701" s="49">
        <f ca="1" t="shared" si="94"/>
        <v>41</v>
      </c>
      <c r="Q1701" s="18" t="str">
        <f>VLOOKUP(B1701,辅助信息!E:M,9,FALSE)</f>
        <v>ZTWM-CDGS-XS-2024-0030-华西集采-简州大道</v>
      </c>
      <c r="R1701" s="18" t="str">
        <f>_xlfn._xlws.FILTER(辅助信息!D:D,辅助信息!E:E=B1701)</f>
        <v>华西简阳西城嘉苑</v>
      </c>
    </row>
    <row r="1702" hidden="1" spans="2:18">
      <c r="B1702" s="107" t="s">
        <v>81</v>
      </c>
      <c r="C1702" s="57">
        <v>45811</v>
      </c>
      <c r="D1702" s="107" t="str">
        <f>VLOOKUP(B1702,辅助信息!E:K,7,FALSE)</f>
        <v>JWDDCD2025060900080</v>
      </c>
      <c r="E1702" s="107" t="str">
        <f>VLOOKUP(F1702,辅助信息!A:B,2,FALSE)</f>
        <v>盘螺</v>
      </c>
      <c r="F1702" s="107" t="s">
        <v>49</v>
      </c>
      <c r="G1702" s="108">
        <v>4.5</v>
      </c>
      <c r="H1702" s="108" t="str">
        <f>_xlfn.XLOOKUP(C1702&amp;F1702&amp;I1702&amp;J1702,'[1]2025年已发货'!$F:$F&amp;'[1]2025年已发货'!$C:$C&amp;'[1]2025年已发货'!$G:$G&amp;'[1]2025年已发货'!$H:$H,'[1]2025年已发货'!$E:$E,"未发货")</f>
        <v>未发货</v>
      </c>
      <c r="I1702" s="107" t="str">
        <f>VLOOKUP(B1702,辅助信息!E:I,3,FALSE)</f>
        <v>（华西简阳西城嘉苑）四川省成都市简阳市简城街道高屋村</v>
      </c>
      <c r="J1702" s="107" t="str">
        <f>VLOOKUP(B1702,辅助信息!E:I,4,FALSE)</f>
        <v>张瀚镭</v>
      </c>
      <c r="K1702" s="107">
        <f>VLOOKUP(J1702,辅助信息!H:I,2,FALSE)</f>
        <v>15884666220</v>
      </c>
      <c r="L1702" s="109" t="str">
        <f>VLOOKUP(B1702,辅助信息!E:J,6,FALSE)</f>
        <v>现场禁止使用氢能源挂车！优先威钢发货,我方卸车,新老国标钢厂不加价可直发，因陕钢多次出现磅差，项目拒绝使用</v>
      </c>
      <c r="M1702" s="91">
        <v>45812</v>
      </c>
      <c r="O1702" s="49">
        <f ca="1" t="shared" si="93"/>
        <v>0</v>
      </c>
      <c r="P1702" s="49">
        <f ca="1" t="shared" si="94"/>
        <v>41</v>
      </c>
      <c r="Q1702" s="18" t="str">
        <f>VLOOKUP(B1702,辅助信息!E:M,9,FALSE)</f>
        <v>ZTWM-CDGS-XS-2024-0030-华西集采-简州大道</v>
      </c>
      <c r="R1702" s="18" t="str">
        <f>_xlfn._xlws.FILTER(辅助信息!D:D,辅助信息!E:E=B1702)</f>
        <v>华西简阳西城嘉苑</v>
      </c>
    </row>
    <row r="1703" hidden="1" spans="2:18">
      <c r="B1703" s="107" t="s">
        <v>81</v>
      </c>
      <c r="C1703" s="57">
        <v>45811</v>
      </c>
      <c r="D1703" s="107" t="str">
        <f>VLOOKUP(B1703,辅助信息!E:K,7,FALSE)</f>
        <v>JWDDCD2025060900080</v>
      </c>
      <c r="E1703" s="107" t="str">
        <f>VLOOKUP(F1703,辅助信息!A:B,2,FALSE)</f>
        <v>盘螺</v>
      </c>
      <c r="F1703" s="107" t="s">
        <v>41</v>
      </c>
      <c r="G1703" s="108">
        <f>72-24</f>
        <v>48</v>
      </c>
      <c r="H1703" s="108">
        <f>_xlfn.XLOOKUP(C1703&amp;F1703&amp;I1703&amp;J1703,'[1]2025年已发货'!$F:$F&amp;'[1]2025年已发货'!$C:$C&amp;'[1]2025年已发货'!$G:$G&amp;'[1]2025年已发货'!$H:$H,'[1]2025年已发货'!$E:$E,"未发货")</f>
        <v>39</v>
      </c>
      <c r="I1703" s="107" t="str">
        <f>VLOOKUP(B1703,辅助信息!E:I,3,FALSE)</f>
        <v>（华西简阳西城嘉苑）四川省成都市简阳市简城街道高屋村</v>
      </c>
      <c r="J1703" s="107" t="str">
        <f>VLOOKUP(B1703,辅助信息!E:I,4,FALSE)</f>
        <v>张瀚镭</v>
      </c>
      <c r="K1703" s="107">
        <f>VLOOKUP(J1703,辅助信息!H:I,2,FALSE)</f>
        <v>15884666220</v>
      </c>
      <c r="L1703" s="109" t="str">
        <f>VLOOKUP(B1703,辅助信息!E:J,6,FALSE)</f>
        <v>现场禁止使用氢能源挂车！优先威钢发货,我方卸车,新老国标钢厂不加价可直发，因陕钢多次出现磅差，项目拒绝使用</v>
      </c>
      <c r="M1703" s="91">
        <v>45812</v>
      </c>
      <c r="O1703" s="49">
        <f ca="1" t="shared" si="93"/>
        <v>0</v>
      </c>
      <c r="P1703" s="49">
        <f ca="1" t="shared" si="94"/>
        <v>41</v>
      </c>
      <c r="Q1703" s="18" t="str">
        <f>VLOOKUP(B1703,辅助信息!E:M,9,FALSE)</f>
        <v>ZTWM-CDGS-XS-2024-0030-华西集采-简州大道</v>
      </c>
      <c r="R1703" s="18" t="str">
        <f>_xlfn._xlws.FILTER(辅助信息!D:D,辅助信息!E:E=B1703)</f>
        <v>华西简阳西城嘉苑</v>
      </c>
    </row>
    <row r="1704" hidden="1" spans="2:18">
      <c r="B1704" s="107" t="s">
        <v>81</v>
      </c>
      <c r="C1704" s="57">
        <v>45811</v>
      </c>
      <c r="D1704" s="107" t="str">
        <f>VLOOKUP(B1704,辅助信息!E:K,7,FALSE)</f>
        <v>JWDDCD2025060900080</v>
      </c>
      <c r="E1704" s="107" t="str">
        <f>VLOOKUP(F1704,辅助信息!A:B,2,FALSE)</f>
        <v>螺纹钢</v>
      </c>
      <c r="F1704" s="29" t="s">
        <v>58</v>
      </c>
      <c r="G1704" s="25">
        <v>9</v>
      </c>
      <c r="H1704" s="108">
        <f>_xlfn.XLOOKUP(C1704&amp;F1704&amp;I1704&amp;J1704,'[1]2025年已发货'!$F:$F&amp;'[1]2025年已发货'!$C:$C&amp;'[1]2025年已发货'!$G:$G&amp;'[1]2025年已发货'!$H:$H,'[1]2025年已发货'!$E:$E,"未发货")</f>
        <v>9</v>
      </c>
      <c r="I1704" s="107" t="str">
        <f>VLOOKUP(B1704,辅助信息!E:I,3,FALSE)</f>
        <v>（华西简阳西城嘉苑）四川省成都市简阳市简城街道高屋村</v>
      </c>
      <c r="J1704" s="107" t="str">
        <f>VLOOKUP(B1704,辅助信息!E:I,4,FALSE)</f>
        <v>张瀚镭</v>
      </c>
      <c r="K1704" s="107">
        <f>VLOOKUP(J1704,辅助信息!H:I,2,FALSE)</f>
        <v>15884666220</v>
      </c>
      <c r="L1704" s="109" t="str">
        <f>VLOOKUP(B1704,辅助信息!E:J,6,FALSE)</f>
        <v>现场禁止使用氢能源挂车！优先威钢发货,我方卸车,新老国标钢厂不加价可直发，因陕钢多次出现磅差，项目拒绝使用</v>
      </c>
      <c r="M1704" s="91">
        <v>45812</v>
      </c>
      <c r="O1704" s="49">
        <f ca="1" t="shared" ref="O1704:O1729" si="95">IF(OR(M1704="",N1704&lt;&gt;""),"",MAX(M1704-TODAY(),0))</f>
        <v>0</v>
      </c>
      <c r="P1704" s="49">
        <f ca="1" t="shared" ref="P1704:P1729" si="96">IF(M1704="","",IF(N1704&lt;&gt;"",MAX(N1704-M1704,0),IF(TODAY()&gt;M1704,TODAY()-M1704,0)))</f>
        <v>41</v>
      </c>
      <c r="Q1704" s="18" t="str">
        <f>VLOOKUP(B1704,辅助信息!E:M,9,FALSE)</f>
        <v>ZTWM-CDGS-XS-2024-0030-华西集采-简州大道</v>
      </c>
      <c r="R1704" s="18" t="str">
        <f>_xlfn._xlws.FILTER(辅助信息!D:D,辅助信息!E:E=B1704)</f>
        <v>华西简阳西城嘉苑</v>
      </c>
    </row>
    <row r="1705" hidden="1" spans="2:18">
      <c r="B1705" s="107" t="s">
        <v>81</v>
      </c>
      <c r="C1705" s="57">
        <v>45811</v>
      </c>
      <c r="D1705" s="107" t="str">
        <f>VLOOKUP(B1705,辅助信息!E:K,7,FALSE)</f>
        <v>JWDDCD2025060900080</v>
      </c>
      <c r="E1705" s="107" t="str">
        <f>VLOOKUP(F1705,辅助信息!A:B,2,FALSE)</f>
        <v>螺纹钢</v>
      </c>
      <c r="F1705" s="29" t="s">
        <v>46</v>
      </c>
      <c r="G1705" s="25">
        <v>5</v>
      </c>
      <c r="H1705" s="108" t="str">
        <f>_xlfn.XLOOKUP(C1705&amp;F1705&amp;I1705&amp;J1705,'[1]2025年已发货'!$F:$F&amp;'[1]2025年已发货'!$C:$C&amp;'[1]2025年已发货'!$G:$G&amp;'[1]2025年已发货'!$H:$H,'[1]2025年已发货'!$E:$E,"未发货")</f>
        <v>未发货</v>
      </c>
      <c r="I1705" s="107" t="str">
        <f>VLOOKUP(B1705,辅助信息!E:I,3,FALSE)</f>
        <v>（华西简阳西城嘉苑）四川省成都市简阳市简城街道高屋村</v>
      </c>
      <c r="J1705" s="107" t="str">
        <f>VLOOKUP(B1705,辅助信息!E:I,4,FALSE)</f>
        <v>张瀚镭</v>
      </c>
      <c r="K1705" s="107">
        <f>VLOOKUP(J1705,辅助信息!H:I,2,FALSE)</f>
        <v>15884666220</v>
      </c>
      <c r="L1705" s="109" t="str">
        <f>VLOOKUP(B1705,辅助信息!E:J,6,FALSE)</f>
        <v>现场禁止使用氢能源挂车！优先威钢发货,我方卸车,新老国标钢厂不加价可直发，因陕钢多次出现磅差，项目拒绝使用</v>
      </c>
      <c r="M1705" s="91">
        <v>45812</v>
      </c>
      <c r="O1705" s="49">
        <f ca="1" t="shared" si="95"/>
        <v>0</v>
      </c>
      <c r="P1705" s="49">
        <f ca="1" t="shared" si="96"/>
        <v>41</v>
      </c>
      <c r="Q1705" s="18" t="str">
        <f>VLOOKUP(B1705,辅助信息!E:M,9,FALSE)</f>
        <v>ZTWM-CDGS-XS-2024-0030-华西集采-简州大道</v>
      </c>
      <c r="R1705" s="18" t="str">
        <f>_xlfn._xlws.FILTER(辅助信息!D:D,辅助信息!E:E=B1705)</f>
        <v>华西简阳西城嘉苑</v>
      </c>
    </row>
    <row r="1706" hidden="1" spans="2:18">
      <c r="B1706" s="107" t="s">
        <v>81</v>
      </c>
      <c r="C1706" s="57">
        <v>45811</v>
      </c>
      <c r="D1706" s="107" t="str">
        <f>VLOOKUP(B1706,辅助信息!E:K,7,FALSE)</f>
        <v>JWDDCD2025060900080</v>
      </c>
      <c r="E1706" s="107" t="str">
        <f>VLOOKUP(F1706,辅助信息!A:B,2,FALSE)</f>
        <v>螺纹钢</v>
      </c>
      <c r="F1706" s="29" t="s">
        <v>22</v>
      </c>
      <c r="G1706" s="25">
        <v>24</v>
      </c>
      <c r="H1706" s="108">
        <f>_xlfn.XLOOKUP(C1706&amp;F1706&amp;I1706&amp;J1706,'[1]2025年已发货'!$F:$F&amp;'[1]2025年已发货'!$C:$C&amp;'[1]2025年已发货'!$G:$G&amp;'[1]2025年已发货'!$H:$H,'[1]2025年已发货'!$E:$E,"未发货")</f>
        <v>24</v>
      </c>
      <c r="I1706" s="107" t="str">
        <f>VLOOKUP(B1706,辅助信息!E:I,3,FALSE)</f>
        <v>（华西简阳西城嘉苑）四川省成都市简阳市简城街道高屋村</v>
      </c>
      <c r="J1706" s="107" t="str">
        <f>VLOOKUP(B1706,辅助信息!E:I,4,FALSE)</f>
        <v>张瀚镭</v>
      </c>
      <c r="K1706" s="107">
        <f>VLOOKUP(J1706,辅助信息!H:I,2,FALSE)</f>
        <v>15884666220</v>
      </c>
      <c r="L1706" s="109" t="str">
        <f>VLOOKUP(B1706,辅助信息!E:J,6,FALSE)</f>
        <v>现场禁止使用氢能源挂车！优先威钢发货,我方卸车,新老国标钢厂不加价可直发，因陕钢多次出现磅差，项目拒绝使用</v>
      </c>
      <c r="M1706" s="91">
        <v>45812</v>
      </c>
      <c r="O1706" s="49">
        <f ca="1" t="shared" si="95"/>
        <v>0</v>
      </c>
      <c r="P1706" s="49">
        <f ca="1" t="shared" si="96"/>
        <v>41</v>
      </c>
      <c r="Q1706" s="18" t="str">
        <f>VLOOKUP(B1706,辅助信息!E:M,9,FALSE)</f>
        <v>ZTWM-CDGS-XS-2024-0030-华西集采-简州大道</v>
      </c>
      <c r="R1706" s="18" t="str">
        <f>_xlfn._xlws.FILTER(辅助信息!D:D,辅助信息!E:E=B1706)</f>
        <v>华西简阳西城嘉苑</v>
      </c>
    </row>
    <row r="1707" hidden="1" spans="2:18">
      <c r="B1707" s="107" t="s">
        <v>81</v>
      </c>
      <c r="C1707" s="57">
        <v>45812</v>
      </c>
      <c r="D1707" s="107" t="str">
        <f>VLOOKUP(B1707,辅助信息!E:K,7,FALSE)</f>
        <v>JWDDCD2025060900080</v>
      </c>
      <c r="E1707" s="107" t="str">
        <f>VLOOKUP(F1707,辅助信息!A:B,2,FALSE)</f>
        <v>高线</v>
      </c>
      <c r="F1707" s="107" t="s">
        <v>53</v>
      </c>
      <c r="G1707" s="108">
        <v>2</v>
      </c>
      <c r="H1707" s="108" t="str">
        <f>_xlfn.XLOOKUP(C1707&amp;F1707&amp;I1707&amp;J1707,'[1]2025年已发货'!$F:$F&amp;'[1]2025年已发货'!$C:$C&amp;'[1]2025年已发货'!$G:$G&amp;'[1]2025年已发货'!$H:$H,'[1]2025年已发货'!$E:$E,"未发货")</f>
        <v>未发货</v>
      </c>
      <c r="I1707" s="107" t="str">
        <f>VLOOKUP(B1707,辅助信息!E:I,3,FALSE)</f>
        <v>（华西简阳西城嘉苑）四川省成都市简阳市简城街道高屋村</v>
      </c>
      <c r="J1707" s="107" t="str">
        <f>VLOOKUP(B1707,辅助信息!E:I,4,FALSE)</f>
        <v>张瀚镭</v>
      </c>
      <c r="K1707" s="107">
        <f>VLOOKUP(J1707,辅助信息!H:I,2,FALSE)</f>
        <v>15884666220</v>
      </c>
      <c r="L1707" s="109" t="str">
        <f>VLOOKUP(B1707,辅助信息!E:J,6,FALSE)</f>
        <v>现场禁止使用氢能源挂车！优先威钢发货,我方卸车,新老国标钢厂不加价可直发，因陕钢多次出现磅差，项目拒绝使用</v>
      </c>
      <c r="M1707" s="91">
        <v>45813</v>
      </c>
      <c r="O1707" s="49">
        <f ca="1" t="shared" si="95"/>
        <v>0</v>
      </c>
      <c r="P1707" s="49">
        <f ca="1" t="shared" si="96"/>
        <v>40</v>
      </c>
      <c r="Q1707" s="18" t="str">
        <f>VLOOKUP(B1707,辅助信息!E:M,9,FALSE)</f>
        <v>ZTWM-CDGS-XS-2024-0030-华西集采-简州大道</v>
      </c>
      <c r="R1707" s="18" t="str">
        <f>_xlfn._xlws.FILTER(辅助信息!D:D,辅助信息!E:E=B1707)</f>
        <v>华西简阳西城嘉苑</v>
      </c>
    </row>
    <row r="1708" hidden="1" spans="2:18">
      <c r="B1708" s="107" t="s">
        <v>81</v>
      </c>
      <c r="C1708" s="57">
        <v>45812</v>
      </c>
      <c r="D1708" s="107" t="str">
        <f>VLOOKUP(B1708,辅助信息!E:K,7,FALSE)</f>
        <v>JWDDCD2025060900080</v>
      </c>
      <c r="E1708" s="107" t="str">
        <f>VLOOKUP(F1708,辅助信息!A:B,2,FALSE)</f>
        <v>盘螺</v>
      </c>
      <c r="F1708" s="107" t="s">
        <v>49</v>
      </c>
      <c r="G1708" s="108">
        <v>7.5</v>
      </c>
      <c r="H1708" s="108" t="str">
        <f>_xlfn.XLOOKUP(C1708&amp;F1708&amp;I1708&amp;J1708,'[1]2025年已发货'!$F:$F&amp;'[1]2025年已发货'!$C:$C&amp;'[1]2025年已发货'!$G:$G&amp;'[1]2025年已发货'!$H:$H,'[1]2025年已发货'!$E:$E,"未发货")</f>
        <v>未发货</v>
      </c>
      <c r="I1708" s="107" t="str">
        <f>VLOOKUP(B1708,辅助信息!E:I,3,FALSE)</f>
        <v>（华西简阳西城嘉苑）四川省成都市简阳市简城街道高屋村</v>
      </c>
      <c r="J1708" s="107" t="str">
        <f>VLOOKUP(B1708,辅助信息!E:I,4,FALSE)</f>
        <v>张瀚镭</v>
      </c>
      <c r="K1708" s="107">
        <f>VLOOKUP(J1708,辅助信息!H:I,2,FALSE)</f>
        <v>15884666220</v>
      </c>
      <c r="L1708" s="109" t="str">
        <f>VLOOKUP(B1708,辅助信息!E:J,6,FALSE)</f>
        <v>现场禁止使用氢能源挂车！优先威钢发货,我方卸车,新老国标钢厂不加价可直发，因陕钢多次出现磅差，项目拒绝使用</v>
      </c>
      <c r="M1708" s="91">
        <v>45813</v>
      </c>
      <c r="O1708" s="49">
        <f ca="1" t="shared" si="95"/>
        <v>0</v>
      </c>
      <c r="P1708" s="49">
        <f ca="1" t="shared" si="96"/>
        <v>40</v>
      </c>
      <c r="Q1708" s="18" t="str">
        <f>VLOOKUP(B1708,辅助信息!E:M,9,FALSE)</f>
        <v>ZTWM-CDGS-XS-2024-0030-华西集采-简州大道</v>
      </c>
      <c r="R1708" s="18" t="str">
        <f>_xlfn._xlws.FILTER(辅助信息!D:D,辅助信息!E:E=B1708)</f>
        <v>华西简阳西城嘉苑</v>
      </c>
    </row>
    <row r="1709" hidden="1" spans="2:18">
      <c r="B1709" s="107" t="s">
        <v>81</v>
      </c>
      <c r="C1709" s="57">
        <v>45812</v>
      </c>
      <c r="D1709" s="107" t="str">
        <f>VLOOKUP(B1709,辅助信息!E:K,7,FALSE)</f>
        <v>JWDDCD2025060900080</v>
      </c>
      <c r="E1709" s="107" t="str">
        <f>VLOOKUP(F1709,辅助信息!A:B,2,FALSE)</f>
        <v>盘螺</v>
      </c>
      <c r="F1709" s="107" t="s">
        <v>40</v>
      </c>
      <c r="G1709" s="108">
        <v>3</v>
      </c>
      <c r="H1709" s="108">
        <f>_xlfn.XLOOKUP(C1709&amp;F1709&amp;I1709&amp;J1709,'[1]2025年已发货'!$F:$F&amp;'[1]2025年已发货'!$C:$C&amp;'[1]2025年已发货'!$G:$G&amp;'[1]2025年已发货'!$H:$H,'[1]2025年已发货'!$E:$E,"未发货")</f>
        <v>2.5</v>
      </c>
      <c r="I1709" s="107" t="str">
        <f>VLOOKUP(B1709,辅助信息!E:I,3,FALSE)</f>
        <v>（华西简阳西城嘉苑）四川省成都市简阳市简城街道高屋村</v>
      </c>
      <c r="J1709" s="107" t="str">
        <f>VLOOKUP(B1709,辅助信息!E:I,4,FALSE)</f>
        <v>张瀚镭</v>
      </c>
      <c r="K1709" s="107">
        <f>VLOOKUP(J1709,辅助信息!H:I,2,FALSE)</f>
        <v>15884666220</v>
      </c>
      <c r="L1709" s="109" t="str">
        <f>VLOOKUP(B1709,辅助信息!E:J,6,FALSE)</f>
        <v>现场禁止使用氢能源挂车！优先威钢发货,我方卸车,新老国标钢厂不加价可直发，因陕钢多次出现磅差，项目拒绝使用</v>
      </c>
      <c r="M1709" s="91">
        <v>45813</v>
      </c>
      <c r="O1709" s="49">
        <f ca="1" t="shared" si="95"/>
        <v>0</v>
      </c>
      <c r="P1709" s="49">
        <f ca="1" t="shared" si="96"/>
        <v>40</v>
      </c>
      <c r="Q1709" s="18" t="str">
        <f>VLOOKUP(B1709,辅助信息!E:M,9,FALSE)</f>
        <v>ZTWM-CDGS-XS-2024-0030-华西集采-简州大道</v>
      </c>
      <c r="R1709" s="18" t="str">
        <f>_xlfn._xlws.FILTER(辅助信息!D:D,辅助信息!E:E=B1709)</f>
        <v>华西简阳西城嘉苑</v>
      </c>
    </row>
    <row r="1710" hidden="1" spans="2:18">
      <c r="B1710" s="107" t="s">
        <v>81</v>
      </c>
      <c r="C1710" s="57">
        <v>45812</v>
      </c>
      <c r="D1710" s="107" t="str">
        <f>VLOOKUP(B1710,辅助信息!E:K,7,FALSE)</f>
        <v>JWDDCD2025060900080</v>
      </c>
      <c r="E1710" s="107" t="str">
        <f>VLOOKUP(F1710,辅助信息!A:B,2,FALSE)</f>
        <v>盘螺</v>
      </c>
      <c r="F1710" s="107" t="s">
        <v>41</v>
      </c>
      <c r="G1710" s="108">
        <v>12</v>
      </c>
      <c r="H1710" s="108">
        <f>_xlfn.XLOOKUP(C1710&amp;F1710&amp;I1710&amp;J1710,'[1]2025年已发货'!$F:$F&amp;'[1]2025年已发货'!$C:$C&amp;'[1]2025年已发货'!$G:$G&amp;'[1]2025年已发货'!$H:$H,'[1]2025年已发货'!$E:$E,"未发货")</f>
        <v>12</v>
      </c>
      <c r="I1710" s="107" t="str">
        <f>VLOOKUP(B1710,辅助信息!E:I,3,FALSE)</f>
        <v>（华西简阳西城嘉苑）四川省成都市简阳市简城街道高屋村</v>
      </c>
      <c r="J1710" s="107" t="str">
        <f>VLOOKUP(B1710,辅助信息!E:I,4,FALSE)</f>
        <v>张瀚镭</v>
      </c>
      <c r="K1710" s="107">
        <f>VLOOKUP(J1710,辅助信息!H:I,2,FALSE)</f>
        <v>15884666220</v>
      </c>
      <c r="L1710" s="109" t="str">
        <f>VLOOKUP(B1710,辅助信息!E:J,6,FALSE)</f>
        <v>现场禁止使用氢能源挂车！优先威钢发货,我方卸车,新老国标钢厂不加价可直发，因陕钢多次出现磅差，项目拒绝使用</v>
      </c>
      <c r="M1710" s="91">
        <v>45813</v>
      </c>
      <c r="O1710" s="49">
        <f ca="1" t="shared" si="95"/>
        <v>0</v>
      </c>
      <c r="P1710" s="49">
        <f ca="1" t="shared" si="96"/>
        <v>40</v>
      </c>
      <c r="Q1710" s="18" t="str">
        <f>VLOOKUP(B1710,辅助信息!E:M,9,FALSE)</f>
        <v>ZTWM-CDGS-XS-2024-0030-华西集采-简州大道</v>
      </c>
      <c r="R1710" s="18" t="str">
        <f>_xlfn._xlws.FILTER(辅助信息!D:D,辅助信息!E:E=B1710)</f>
        <v>华西简阳西城嘉苑</v>
      </c>
    </row>
    <row r="1711" hidden="1" spans="2:18">
      <c r="B1711" s="107" t="s">
        <v>81</v>
      </c>
      <c r="C1711" s="57">
        <v>45812</v>
      </c>
      <c r="D1711" s="107" t="str">
        <f>VLOOKUP(B1711,辅助信息!E:K,7,FALSE)</f>
        <v>JWDDCD2025060900080</v>
      </c>
      <c r="E1711" s="107" t="str">
        <f>VLOOKUP(F1711,辅助信息!A:B,2,FALSE)</f>
        <v>盘螺</v>
      </c>
      <c r="F1711" s="107" t="s">
        <v>26</v>
      </c>
      <c r="G1711" s="108">
        <v>8</v>
      </c>
      <c r="H1711" s="108">
        <f>_xlfn.XLOOKUP(C1711&amp;F1711&amp;I1711&amp;J1711,'[1]2025年已发货'!$F:$F&amp;'[1]2025年已发货'!$C:$C&amp;'[1]2025年已发货'!$G:$G&amp;'[1]2025年已发货'!$H:$H,'[1]2025年已发货'!$E:$E,"未发货")</f>
        <v>7</v>
      </c>
      <c r="I1711" s="107" t="str">
        <f>VLOOKUP(B1711,辅助信息!E:I,3,FALSE)</f>
        <v>（华西简阳西城嘉苑）四川省成都市简阳市简城街道高屋村</v>
      </c>
      <c r="J1711" s="107" t="str">
        <f>VLOOKUP(B1711,辅助信息!E:I,4,FALSE)</f>
        <v>张瀚镭</v>
      </c>
      <c r="K1711" s="107">
        <f>VLOOKUP(J1711,辅助信息!H:I,2,FALSE)</f>
        <v>15884666220</v>
      </c>
      <c r="L1711" s="109" t="str">
        <f>VLOOKUP(B1711,辅助信息!E:J,6,FALSE)</f>
        <v>现场禁止使用氢能源挂车！优先威钢发货,我方卸车,新老国标钢厂不加价可直发，因陕钢多次出现磅差，项目拒绝使用</v>
      </c>
      <c r="M1711" s="91">
        <v>45813</v>
      </c>
      <c r="O1711" s="49">
        <f ca="1" t="shared" si="95"/>
        <v>0</v>
      </c>
      <c r="P1711" s="49">
        <f ca="1" t="shared" si="96"/>
        <v>40</v>
      </c>
      <c r="Q1711" s="18" t="str">
        <f>VLOOKUP(B1711,辅助信息!E:M,9,FALSE)</f>
        <v>ZTWM-CDGS-XS-2024-0030-华西集采-简州大道</v>
      </c>
      <c r="R1711" s="18" t="str">
        <f>_xlfn._xlws.FILTER(辅助信息!D:D,辅助信息!E:E=B1711)</f>
        <v>华西简阳西城嘉苑</v>
      </c>
    </row>
    <row r="1712" hidden="1" spans="2:18">
      <c r="B1712" s="107" t="s">
        <v>81</v>
      </c>
      <c r="C1712" s="57">
        <v>45812</v>
      </c>
      <c r="D1712" s="107" t="str">
        <f>VLOOKUP(B1712,辅助信息!E:K,7,FALSE)</f>
        <v>JWDDCD2025060900080</v>
      </c>
      <c r="E1712" s="107" t="str">
        <f>VLOOKUP(F1712,辅助信息!A:B,2,FALSE)</f>
        <v>螺纹钢</v>
      </c>
      <c r="F1712" s="107" t="s">
        <v>19</v>
      </c>
      <c r="G1712" s="108">
        <v>72</v>
      </c>
      <c r="H1712" s="108">
        <v>62</v>
      </c>
      <c r="I1712" s="107" t="str">
        <f>VLOOKUP(B1712,辅助信息!E:I,3,FALSE)</f>
        <v>（华西简阳西城嘉苑）四川省成都市简阳市简城街道高屋村</v>
      </c>
      <c r="J1712" s="107" t="str">
        <f>VLOOKUP(B1712,辅助信息!E:I,4,FALSE)</f>
        <v>张瀚镭</v>
      </c>
      <c r="K1712" s="107">
        <f>VLOOKUP(J1712,辅助信息!H:I,2,FALSE)</f>
        <v>15884666220</v>
      </c>
      <c r="L1712" s="109" t="str">
        <f>VLOOKUP(B1712,辅助信息!E:J,6,FALSE)</f>
        <v>现场禁止使用氢能源挂车！优先威钢发货,我方卸车,新老国标钢厂不加价可直发，因陕钢多次出现磅差，项目拒绝使用</v>
      </c>
      <c r="M1712" s="91">
        <v>45813</v>
      </c>
      <c r="O1712" s="49">
        <f ca="1" t="shared" si="95"/>
        <v>0</v>
      </c>
      <c r="P1712" s="49">
        <f ca="1" t="shared" si="96"/>
        <v>40</v>
      </c>
      <c r="Q1712" s="18" t="str">
        <f>VLOOKUP(B1712,辅助信息!E:M,9,FALSE)</f>
        <v>ZTWM-CDGS-XS-2024-0030-华西集采-简州大道</v>
      </c>
      <c r="R1712" s="18" t="str">
        <f>_xlfn._xlws.FILTER(辅助信息!D:D,辅助信息!E:E=B1712)</f>
        <v>华西简阳西城嘉苑</v>
      </c>
    </row>
    <row r="1713" hidden="1" spans="2:18">
      <c r="B1713" s="107" t="s">
        <v>81</v>
      </c>
      <c r="C1713" s="57">
        <v>45812</v>
      </c>
      <c r="D1713" s="107" t="str">
        <f>VLOOKUP(B1713,辅助信息!E:K,7,FALSE)</f>
        <v>JWDDCD2025060900080</v>
      </c>
      <c r="E1713" s="107" t="str">
        <f>VLOOKUP(F1713,辅助信息!A:B,2,FALSE)</f>
        <v>螺纹钢</v>
      </c>
      <c r="F1713" s="107" t="s">
        <v>32</v>
      </c>
      <c r="G1713" s="108">
        <v>12</v>
      </c>
      <c r="H1713" s="108">
        <f>_xlfn.XLOOKUP(C1713&amp;F1713&amp;I1713&amp;J1713,'[1]2025年已发货'!$F:$F&amp;'[1]2025年已发货'!$C:$C&amp;'[1]2025年已发货'!$G:$G&amp;'[1]2025年已发货'!$H:$H,'[1]2025年已发货'!$E:$E,"未发货")</f>
        <v>12</v>
      </c>
      <c r="I1713" s="107" t="str">
        <f>VLOOKUP(B1713,辅助信息!E:I,3,FALSE)</f>
        <v>（华西简阳西城嘉苑）四川省成都市简阳市简城街道高屋村</v>
      </c>
      <c r="J1713" s="107" t="str">
        <f>VLOOKUP(B1713,辅助信息!E:I,4,FALSE)</f>
        <v>张瀚镭</v>
      </c>
      <c r="K1713" s="107">
        <f>VLOOKUP(J1713,辅助信息!H:I,2,FALSE)</f>
        <v>15884666220</v>
      </c>
      <c r="L1713" s="109" t="str">
        <f>VLOOKUP(B1713,辅助信息!E:J,6,FALSE)</f>
        <v>现场禁止使用氢能源挂车！优先威钢发货,我方卸车,新老国标钢厂不加价可直发，因陕钢多次出现磅差，项目拒绝使用</v>
      </c>
      <c r="M1713" s="91">
        <v>45813</v>
      </c>
      <c r="O1713" s="49">
        <f ca="1" t="shared" si="95"/>
        <v>0</v>
      </c>
      <c r="P1713" s="49">
        <f ca="1" t="shared" si="96"/>
        <v>40</v>
      </c>
      <c r="Q1713" s="18" t="str">
        <f>VLOOKUP(B1713,辅助信息!E:M,9,FALSE)</f>
        <v>ZTWM-CDGS-XS-2024-0030-华西集采-简州大道</v>
      </c>
      <c r="R1713" s="18" t="str">
        <f>_xlfn._xlws.FILTER(辅助信息!D:D,辅助信息!E:E=B1713)</f>
        <v>华西简阳西城嘉苑</v>
      </c>
    </row>
    <row r="1714" hidden="1" spans="2:18">
      <c r="B1714" s="107" t="s">
        <v>81</v>
      </c>
      <c r="C1714" s="57">
        <v>45812</v>
      </c>
      <c r="D1714" s="107" t="str">
        <f>VLOOKUP(B1714,辅助信息!E:K,7,FALSE)</f>
        <v>JWDDCD2025060900080</v>
      </c>
      <c r="E1714" s="107" t="str">
        <f>VLOOKUP(F1714,辅助信息!A:B,2,FALSE)</f>
        <v>螺纹钢</v>
      </c>
      <c r="F1714" s="107" t="s">
        <v>30</v>
      </c>
      <c r="G1714" s="108">
        <v>7</v>
      </c>
      <c r="H1714" s="108">
        <f>_xlfn.XLOOKUP(C1714&amp;F1714&amp;I1714&amp;J1714,'[1]2025年已发货'!$F:$F&amp;'[1]2025年已发货'!$C:$C&amp;'[1]2025年已发货'!$G:$G&amp;'[1]2025年已发货'!$H:$H,'[1]2025年已发货'!$E:$E,"未发货")</f>
        <v>6</v>
      </c>
      <c r="I1714" s="107" t="str">
        <f>VLOOKUP(B1714,辅助信息!E:I,3,FALSE)</f>
        <v>（华西简阳西城嘉苑）四川省成都市简阳市简城街道高屋村</v>
      </c>
      <c r="J1714" s="107" t="str">
        <f>VLOOKUP(B1714,辅助信息!E:I,4,FALSE)</f>
        <v>张瀚镭</v>
      </c>
      <c r="K1714" s="107">
        <f>VLOOKUP(J1714,辅助信息!H:I,2,FALSE)</f>
        <v>15884666220</v>
      </c>
      <c r="L1714" s="109" t="str">
        <f>VLOOKUP(B1714,辅助信息!E:J,6,FALSE)</f>
        <v>现场禁止使用氢能源挂车！优先威钢发货,我方卸车,新老国标钢厂不加价可直发，因陕钢多次出现磅差，项目拒绝使用</v>
      </c>
      <c r="M1714" s="91">
        <v>45813</v>
      </c>
      <c r="O1714" s="49">
        <f ca="1" t="shared" si="95"/>
        <v>0</v>
      </c>
      <c r="P1714" s="49">
        <f ca="1" t="shared" si="96"/>
        <v>40</v>
      </c>
      <c r="Q1714" s="18" t="str">
        <f>VLOOKUP(B1714,辅助信息!E:M,9,FALSE)</f>
        <v>ZTWM-CDGS-XS-2024-0030-华西集采-简州大道</v>
      </c>
      <c r="R1714" s="18" t="str">
        <f>_xlfn._xlws.FILTER(辅助信息!D:D,辅助信息!E:E=B1714)</f>
        <v>华西简阳西城嘉苑</v>
      </c>
    </row>
    <row r="1715" hidden="1" spans="2:18">
      <c r="B1715" s="107" t="s">
        <v>81</v>
      </c>
      <c r="C1715" s="57">
        <v>45812</v>
      </c>
      <c r="D1715" s="107" t="str">
        <f>VLOOKUP(B1715,辅助信息!E:K,7,FALSE)</f>
        <v>JWDDCD2025060900080</v>
      </c>
      <c r="E1715" s="107" t="str">
        <f>VLOOKUP(F1715,辅助信息!A:B,2,FALSE)</f>
        <v>螺纹钢</v>
      </c>
      <c r="F1715" s="107" t="s">
        <v>33</v>
      </c>
      <c r="G1715" s="108">
        <v>18</v>
      </c>
      <c r="H1715" s="108">
        <f>_xlfn.XLOOKUP(C1715&amp;F1715&amp;I1715&amp;J1715,'[1]2025年已发货'!$F:$F&amp;'[1]2025年已发货'!$C:$C&amp;'[1]2025年已发货'!$G:$G&amp;'[1]2025年已发货'!$H:$H,'[1]2025年已发货'!$E:$E,"未发货")</f>
        <v>18</v>
      </c>
      <c r="I1715" s="107" t="str">
        <f>VLOOKUP(B1715,辅助信息!E:I,3,FALSE)</f>
        <v>（华西简阳西城嘉苑）四川省成都市简阳市简城街道高屋村</v>
      </c>
      <c r="J1715" s="107" t="str">
        <f>VLOOKUP(B1715,辅助信息!E:I,4,FALSE)</f>
        <v>张瀚镭</v>
      </c>
      <c r="K1715" s="107">
        <f>VLOOKUP(J1715,辅助信息!H:I,2,FALSE)</f>
        <v>15884666220</v>
      </c>
      <c r="L1715" s="109" t="str">
        <f>VLOOKUP(B1715,辅助信息!E:J,6,FALSE)</f>
        <v>现场禁止使用氢能源挂车！优先威钢发货,我方卸车,新老国标钢厂不加价可直发，因陕钢多次出现磅差，项目拒绝使用</v>
      </c>
      <c r="M1715" s="91">
        <v>45813</v>
      </c>
      <c r="O1715" s="49">
        <f ca="1" t="shared" si="95"/>
        <v>0</v>
      </c>
      <c r="P1715" s="49">
        <f ca="1" t="shared" si="96"/>
        <v>40</v>
      </c>
      <c r="Q1715" s="18" t="str">
        <f>VLOOKUP(B1715,辅助信息!E:M,9,FALSE)</f>
        <v>ZTWM-CDGS-XS-2024-0030-华西集采-简州大道</v>
      </c>
      <c r="R1715" s="18" t="str">
        <f>_xlfn._xlws.FILTER(辅助信息!D:D,辅助信息!E:E=B1715)</f>
        <v>华西简阳西城嘉苑</v>
      </c>
    </row>
    <row r="1716" hidden="1" spans="2:18">
      <c r="B1716" s="107" t="s">
        <v>81</v>
      </c>
      <c r="C1716" s="57">
        <v>45812</v>
      </c>
      <c r="D1716" s="107" t="str">
        <f>VLOOKUP(B1716,辅助信息!E:K,7,FALSE)</f>
        <v>JWDDCD2025060900080</v>
      </c>
      <c r="E1716" s="107" t="str">
        <f>VLOOKUP(F1716,辅助信息!A:B,2,FALSE)</f>
        <v>螺纹钢</v>
      </c>
      <c r="F1716" s="107" t="s">
        <v>28</v>
      </c>
      <c r="G1716" s="108">
        <v>8</v>
      </c>
      <c r="H1716" s="108">
        <f>_xlfn.XLOOKUP(C1716&amp;F1716&amp;I1716&amp;J1716,'[1]2025年已发货'!$F:$F&amp;'[1]2025年已发货'!$C:$C&amp;'[1]2025年已发货'!$G:$G&amp;'[1]2025年已发货'!$H:$H,'[1]2025年已发货'!$E:$E,"未发货")</f>
        <v>8</v>
      </c>
      <c r="I1716" s="107" t="str">
        <f>VLOOKUP(B1716,辅助信息!E:I,3,FALSE)</f>
        <v>（华西简阳西城嘉苑）四川省成都市简阳市简城街道高屋村</v>
      </c>
      <c r="J1716" s="107" t="str">
        <f>VLOOKUP(B1716,辅助信息!E:I,4,FALSE)</f>
        <v>张瀚镭</v>
      </c>
      <c r="K1716" s="107">
        <f>VLOOKUP(J1716,辅助信息!H:I,2,FALSE)</f>
        <v>15884666220</v>
      </c>
      <c r="L1716" s="109" t="str">
        <f>VLOOKUP(B1716,辅助信息!E:J,6,FALSE)</f>
        <v>现场禁止使用氢能源挂车！优先威钢发货,我方卸车,新老国标钢厂不加价可直发，因陕钢多次出现磅差，项目拒绝使用</v>
      </c>
      <c r="M1716" s="91">
        <v>45813</v>
      </c>
      <c r="O1716" s="49">
        <f ca="1" t="shared" si="95"/>
        <v>0</v>
      </c>
      <c r="P1716" s="49">
        <f ca="1" t="shared" si="96"/>
        <v>40</v>
      </c>
      <c r="Q1716" s="18" t="str">
        <f>VLOOKUP(B1716,辅助信息!E:M,9,FALSE)</f>
        <v>ZTWM-CDGS-XS-2024-0030-华西集采-简州大道</v>
      </c>
      <c r="R1716" s="18" t="str">
        <f>_xlfn._xlws.FILTER(辅助信息!D:D,辅助信息!E:E=B1716)</f>
        <v>华西简阳西城嘉苑</v>
      </c>
    </row>
    <row r="1717" hidden="1" spans="2:18">
      <c r="B1717" s="107" t="s">
        <v>81</v>
      </c>
      <c r="C1717" s="57">
        <v>45812</v>
      </c>
      <c r="D1717" s="107" t="str">
        <f>VLOOKUP(B1717,辅助信息!E:K,7,FALSE)</f>
        <v>JWDDCD2025060900080</v>
      </c>
      <c r="E1717" s="107" t="str">
        <f>VLOOKUP(F1717,辅助信息!A:B,2,FALSE)</f>
        <v>螺纹钢</v>
      </c>
      <c r="F1717" s="107" t="s">
        <v>18</v>
      </c>
      <c r="G1717" s="108">
        <v>13</v>
      </c>
      <c r="H1717" s="108">
        <f>_xlfn.XLOOKUP(C1717&amp;F1717&amp;I1717&amp;J1717,'[1]2025年已发货'!$F:$F&amp;'[1]2025年已发货'!$C:$C&amp;'[1]2025年已发货'!$G:$G&amp;'[1]2025年已发货'!$H:$H,'[1]2025年已发货'!$E:$E,"未发货")</f>
        <v>12</v>
      </c>
      <c r="I1717" s="107" t="str">
        <f>VLOOKUP(B1717,辅助信息!E:I,3,FALSE)</f>
        <v>（华西简阳西城嘉苑）四川省成都市简阳市简城街道高屋村</v>
      </c>
      <c r="J1717" s="107" t="str">
        <f>VLOOKUP(B1717,辅助信息!E:I,4,FALSE)</f>
        <v>张瀚镭</v>
      </c>
      <c r="K1717" s="107">
        <f>VLOOKUP(J1717,辅助信息!H:I,2,FALSE)</f>
        <v>15884666220</v>
      </c>
      <c r="L1717" s="109" t="str">
        <f>VLOOKUP(B1717,辅助信息!E:J,6,FALSE)</f>
        <v>现场禁止使用氢能源挂车！优先威钢发货,我方卸车,新老国标钢厂不加价可直发，因陕钢多次出现磅差，项目拒绝使用</v>
      </c>
      <c r="M1717" s="91">
        <v>45813</v>
      </c>
      <c r="O1717" s="49">
        <f ca="1" t="shared" si="95"/>
        <v>0</v>
      </c>
      <c r="P1717" s="49">
        <f ca="1" t="shared" si="96"/>
        <v>40</v>
      </c>
      <c r="Q1717" s="18" t="str">
        <f>VLOOKUP(B1717,辅助信息!E:M,9,FALSE)</f>
        <v>ZTWM-CDGS-XS-2024-0030-华西集采-简州大道</v>
      </c>
      <c r="R1717" s="18" t="str">
        <f>_xlfn._xlws.FILTER(辅助信息!D:D,辅助信息!E:E=B1717)</f>
        <v>华西简阳西城嘉苑</v>
      </c>
    </row>
    <row r="1718" hidden="1" spans="2:18">
      <c r="B1718" s="107" t="s">
        <v>81</v>
      </c>
      <c r="C1718" s="57">
        <v>45812</v>
      </c>
      <c r="D1718" s="107" t="str">
        <f>VLOOKUP(B1718,辅助信息!E:K,7,FALSE)</f>
        <v>JWDDCD2025060900080</v>
      </c>
      <c r="E1718" s="107" t="str">
        <f>VLOOKUP(F1718,辅助信息!A:B,2,FALSE)</f>
        <v>螺纹钢</v>
      </c>
      <c r="F1718" s="107" t="s">
        <v>46</v>
      </c>
      <c r="G1718" s="108">
        <v>5</v>
      </c>
      <c r="H1718" s="108">
        <f>_xlfn.XLOOKUP(C1718&amp;F1718&amp;I1718&amp;J1718,'[1]2025年已发货'!$F:$F&amp;'[1]2025年已发货'!$C:$C&amp;'[1]2025年已发货'!$G:$G&amp;'[1]2025年已发货'!$H:$H,'[1]2025年已发货'!$E:$E,"未发货")</f>
        <v>5</v>
      </c>
      <c r="I1718" s="107" t="str">
        <f>VLOOKUP(B1718,辅助信息!E:I,3,FALSE)</f>
        <v>（华西简阳西城嘉苑）四川省成都市简阳市简城街道高屋村</v>
      </c>
      <c r="J1718" s="107" t="str">
        <f>VLOOKUP(B1718,辅助信息!E:I,4,FALSE)</f>
        <v>张瀚镭</v>
      </c>
      <c r="K1718" s="107">
        <f>VLOOKUP(J1718,辅助信息!H:I,2,FALSE)</f>
        <v>15884666220</v>
      </c>
      <c r="L1718" s="109" t="str">
        <f>VLOOKUP(B1718,辅助信息!E:J,6,FALSE)</f>
        <v>现场禁止使用氢能源挂车！优先威钢发货,我方卸车,新老国标钢厂不加价可直发，因陕钢多次出现磅差，项目拒绝使用</v>
      </c>
      <c r="M1718" s="91">
        <v>45813</v>
      </c>
      <c r="O1718" s="49">
        <f ca="1" t="shared" si="95"/>
        <v>0</v>
      </c>
      <c r="P1718" s="49">
        <f ca="1" t="shared" si="96"/>
        <v>40</v>
      </c>
      <c r="Q1718" s="18" t="str">
        <f>VLOOKUP(B1718,辅助信息!E:M,9,FALSE)</f>
        <v>ZTWM-CDGS-XS-2024-0030-华西集采-简州大道</v>
      </c>
      <c r="R1718" s="18" t="str">
        <f>_xlfn._xlws.FILTER(辅助信息!D:D,辅助信息!E:E=B1718)</f>
        <v>华西简阳西城嘉苑</v>
      </c>
    </row>
    <row r="1719" hidden="1" spans="2:18">
      <c r="B1719" s="29" t="s">
        <v>159</v>
      </c>
      <c r="C1719" s="57">
        <v>45812</v>
      </c>
      <c r="D1719" s="107" t="str">
        <f>VLOOKUP(B1719,辅助信息!E:K,7,FALSE)</f>
        <v>JWDDCD2025052800131</v>
      </c>
      <c r="E1719" s="107" t="str">
        <f>VLOOKUP(F1719,辅助信息!A:B,2,FALSE)</f>
        <v>高线</v>
      </c>
      <c r="F1719" s="29" t="s">
        <v>57</v>
      </c>
      <c r="G1719" s="108">
        <v>17.5</v>
      </c>
      <c r="H1719" s="108" t="str">
        <f>_xlfn.XLOOKUP(C1719&amp;F1719&amp;I1719&amp;J1719,'[1]2025年已发货'!$F:$F&amp;'[1]2025年已发货'!$C:$C&amp;'[1]2025年已发货'!$G:$G&amp;'[1]2025年已发货'!$H:$H,'[1]2025年已发货'!$E:$E,"未发货")</f>
        <v>未发货</v>
      </c>
      <c r="I1719" s="107" t="str">
        <f>VLOOKUP(B1719,辅助信息!E:I,3,FALSE)</f>
        <v>（商投建工达州中医药科技园-3工区）达州市通川区达州中医药职业学院犀牛大道北段</v>
      </c>
      <c r="J1719" s="107" t="str">
        <f>VLOOKUP(B1719,辅助信息!E:I,4,FALSE)</f>
        <v>程黄刚</v>
      </c>
      <c r="K1719" s="107">
        <f>VLOOKUP(J1719,辅助信息!H:I,2,FALSE)</f>
        <v>15108211617</v>
      </c>
      <c r="L1719" s="109" t="str">
        <f>VLOOKUP(B1719,辅助信息!E:J,6,FALSE)</f>
        <v>控制炉批号！多了现场不收！,优先安排达钢,提前联系到场规格及数量</v>
      </c>
      <c r="M1719" s="91">
        <v>45813</v>
      </c>
      <c r="O1719" s="49">
        <f ca="1" t="shared" si="95"/>
        <v>0</v>
      </c>
      <c r="P1719" s="49">
        <f ca="1" t="shared" si="96"/>
        <v>40</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7">
        <v>45812</v>
      </c>
      <c r="D1720" s="107" t="str">
        <f>VLOOKUP(B1720,辅助信息!E:K,7,FALSE)</f>
        <v>JWDDCD2025052800131</v>
      </c>
      <c r="E1720" s="107" t="str">
        <f>VLOOKUP(F1720,辅助信息!A:B,2,FALSE)</f>
        <v>盘螺</v>
      </c>
      <c r="F1720" s="29" t="s">
        <v>40</v>
      </c>
      <c r="G1720" s="108">
        <v>17.5</v>
      </c>
      <c r="H1720" s="108">
        <f>_xlfn.XLOOKUP(C1720&amp;F1720&amp;I1720&amp;J1720,'[1]2025年已发货'!$F:$F&amp;'[1]2025年已发货'!$C:$C&amp;'[1]2025年已发货'!$G:$G&amp;'[1]2025年已发货'!$H:$H,'[1]2025年已发货'!$E:$E,"未发货")</f>
        <v>17</v>
      </c>
      <c r="I1720" s="107" t="str">
        <f>VLOOKUP(B1720,辅助信息!E:I,3,FALSE)</f>
        <v>（商投建工达州中医药科技园-3工区）达州市通川区达州中医药职业学院犀牛大道北段</v>
      </c>
      <c r="J1720" s="107" t="str">
        <f>VLOOKUP(B1720,辅助信息!E:I,4,FALSE)</f>
        <v>程黄刚</v>
      </c>
      <c r="K1720" s="107">
        <f>VLOOKUP(J1720,辅助信息!H:I,2,FALSE)</f>
        <v>15108211617</v>
      </c>
      <c r="L1720" s="109" t="str">
        <f>VLOOKUP(B1720,辅助信息!E:J,6,FALSE)</f>
        <v>控制炉批号！多了现场不收！,优先安排达钢,提前联系到场规格及数量</v>
      </c>
      <c r="M1720" s="91">
        <v>45813</v>
      </c>
      <c r="O1720" s="49">
        <f ca="1" t="shared" si="95"/>
        <v>0</v>
      </c>
      <c r="P1720" s="49">
        <f ca="1" t="shared" si="96"/>
        <v>40</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7">
        <v>45812</v>
      </c>
      <c r="D1721" s="107" t="str">
        <f>VLOOKUP(B1721,辅助信息!E:K,7,FALSE)</f>
        <v>JWDDCD2025052800131</v>
      </c>
      <c r="E1721" s="107" t="str">
        <f>VLOOKUP(F1721,辅助信息!A:B,2,FALSE)</f>
        <v>盘螺</v>
      </c>
      <c r="F1721" s="29" t="s">
        <v>41</v>
      </c>
      <c r="G1721" s="108">
        <v>25</v>
      </c>
      <c r="H1721" s="108">
        <f>_xlfn.XLOOKUP(C1721&amp;F1721&amp;I1721&amp;J1721,'[1]2025年已发货'!$F:$F&amp;'[1]2025年已发货'!$C:$C&amp;'[1]2025年已发货'!$G:$G&amp;'[1]2025年已发货'!$H:$H,'[1]2025年已发货'!$E:$E,"未发货")</f>
        <v>25</v>
      </c>
      <c r="I1721" s="107" t="str">
        <f>VLOOKUP(B1721,辅助信息!E:I,3,FALSE)</f>
        <v>（商投建工达州中医药科技园-3工区）达州市通川区达州中医药职业学院犀牛大道北段</v>
      </c>
      <c r="J1721" s="107" t="str">
        <f>VLOOKUP(B1721,辅助信息!E:I,4,FALSE)</f>
        <v>程黄刚</v>
      </c>
      <c r="K1721" s="107">
        <f>VLOOKUP(J1721,辅助信息!H:I,2,FALSE)</f>
        <v>15108211617</v>
      </c>
      <c r="L1721" s="109" t="str">
        <f>VLOOKUP(B1721,辅助信息!E:J,6,FALSE)</f>
        <v>控制炉批号！多了现场不收！,优先安排达钢,提前联系到场规格及数量</v>
      </c>
      <c r="M1721" s="91">
        <v>45813</v>
      </c>
      <c r="O1721" s="49">
        <f ca="1" t="shared" si="95"/>
        <v>0</v>
      </c>
      <c r="P1721" s="49">
        <f ca="1" t="shared" si="96"/>
        <v>40</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7">
        <v>45812</v>
      </c>
      <c r="D1722" s="107" t="str">
        <f>VLOOKUP(B1722,辅助信息!E:K,7,FALSE)</f>
        <v>JWDDCD2025052800131</v>
      </c>
      <c r="E1722" s="107" t="str">
        <f>VLOOKUP(F1722,辅助信息!A:B,2,FALSE)</f>
        <v>螺纹钢</v>
      </c>
      <c r="F1722" s="29" t="s">
        <v>30</v>
      </c>
      <c r="G1722" s="108">
        <v>6</v>
      </c>
      <c r="H1722" s="108">
        <f>_xlfn.XLOOKUP(C1722&amp;F1722&amp;I1722&amp;J1722,'[1]2025年已发货'!$F:$F&amp;'[1]2025年已发货'!$C:$C&amp;'[1]2025年已发货'!$G:$G&amp;'[1]2025年已发货'!$H:$H,'[1]2025年已发货'!$E:$E,"未发货")</f>
        <v>6</v>
      </c>
      <c r="I1722" s="107" t="str">
        <f>VLOOKUP(B1722,辅助信息!E:I,3,FALSE)</f>
        <v>（商投建工达州中医药科技园-3工区）达州市通川区达州中医药职业学院犀牛大道北段</v>
      </c>
      <c r="J1722" s="107" t="str">
        <f>VLOOKUP(B1722,辅助信息!E:I,4,FALSE)</f>
        <v>程黄刚</v>
      </c>
      <c r="K1722" s="107">
        <f>VLOOKUP(J1722,辅助信息!H:I,2,FALSE)</f>
        <v>15108211617</v>
      </c>
      <c r="L1722" s="109" t="str">
        <f>VLOOKUP(B1722,辅助信息!E:J,6,FALSE)</f>
        <v>控制炉批号！多了现场不收！,优先安排达钢,提前联系到场规格及数量</v>
      </c>
      <c r="M1722" s="91">
        <v>45813</v>
      </c>
      <c r="O1722" s="49">
        <f ca="1" t="shared" si="95"/>
        <v>0</v>
      </c>
      <c r="P1722" s="49">
        <f ca="1" t="shared" si="96"/>
        <v>40</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7">
        <v>45812</v>
      </c>
      <c r="D1723" s="107" t="str">
        <f>VLOOKUP(B1723,辅助信息!E:K,7,FALSE)</f>
        <v>JWDDCD2025052800131</v>
      </c>
      <c r="E1723" s="107" t="str">
        <f>VLOOKUP(F1723,辅助信息!A:B,2,FALSE)</f>
        <v>螺纹钢</v>
      </c>
      <c r="F1723" s="29" t="s">
        <v>66</v>
      </c>
      <c r="G1723" s="108">
        <v>6</v>
      </c>
      <c r="H1723" s="108" t="str">
        <f>_xlfn.XLOOKUP(C1723&amp;F1723&amp;I1723&amp;J1723,'[1]2025年已发货'!$F:$F&amp;'[1]2025年已发货'!$C:$C&amp;'[1]2025年已发货'!$G:$G&amp;'[1]2025年已发货'!$H:$H,'[1]2025年已发货'!$E:$E,"未发货")</f>
        <v>未发货</v>
      </c>
      <c r="I1723" s="107" t="str">
        <f>VLOOKUP(B1723,辅助信息!E:I,3,FALSE)</f>
        <v>（商投建工达州中医药科技园-3工区）达州市通川区达州中医药职业学院犀牛大道北段</v>
      </c>
      <c r="J1723" s="107" t="str">
        <f>VLOOKUP(B1723,辅助信息!E:I,4,FALSE)</f>
        <v>程黄刚</v>
      </c>
      <c r="K1723" s="107">
        <f>VLOOKUP(J1723,辅助信息!H:I,2,FALSE)</f>
        <v>15108211617</v>
      </c>
      <c r="L1723" s="109" t="str">
        <f>VLOOKUP(B1723,辅助信息!E:J,6,FALSE)</f>
        <v>控制炉批号！多了现场不收！,优先安排达钢,提前联系到场规格及数量</v>
      </c>
      <c r="M1723" s="91">
        <v>45813</v>
      </c>
      <c r="O1723" s="49">
        <f ca="1" t="shared" si="95"/>
        <v>0</v>
      </c>
      <c r="P1723" s="49">
        <f ca="1" t="shared" si="96"/>
        <v>40</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7">
        <v>45812</v>
      </c>
      <c r="D1724" s="107" t="str">
        <f>VLOOKUP(B1724,辅助信息!E:K,7,FALSE)</f>
        <v>JWDDCD2025052800131</v>
      </c>
      <c r="E1724" s="107" t="str">
        <f>VLOOKUP(F1724,辅助信息!A:B,2,FALSE)</f>
        <v>螺纹钢</v>
      </c>
      <c r="F1724" s="29" t="s">
        <v>82</v>
      </c>
      <c r="G1724" s="108">
        <v>3</v>
      </c>
      <c r="H1724" s="108" t="str">
        <f>_xlfn.XLOOKUP(C1724&amp;F1724&amp;I1724&amp;J1724,'[1]2025年已发货'!$F:$F&amp;'[1]2025年已发货'!$C:$C&amp;'[1]2025年已发货'!$G:$G&amp;'[1]2025年已发货'!$H:$H,'[1]2025年已发货'!$E:$E,"未发货")</f>
        <v>未发货</v>
      </c>
      <c r="I1724" s="107" t="str">
        <f>VLOOKUP(B1724,辅助信息!E:I,3,FALSE)</f>
        <v>（商投建工达州中医药科技园-3工区）达州市通川区达州中医药职业学院犀牛大道北段</v>
      </c>
      <c r="J1724" s="107" t="str">
        <f>VLOOKUP(B1724,辅助信息!E:I,4,FALSE)</f>
        <v>程黄刚</v>
      </c>
      <c r="K1724" s="107">
        <f>VLOOKUP(J1724,辅助信息!H:I,2,FALSE)</f>
        <v>15108211617</v>
      </c>
      <c r="L1724" s="109" t="str">
        <f>VLOOKUP(B1724,辅助信息!E:J,6,FALSE)</f>
        <v>控制炉批号！多了现场不收！,优先安排达钢,提前联系到场规格及数量</v>
      </c>
      <c r="M1724" s="91">
        <v>45813</v>
      </c>
      <c r="O1724" s="49">
        <f ca="1" t="shared" si="95"/>
        <v>0</v>
      </c>
      <c r="P1724" s="49">
        <f ca="1" t="shared" si="96"/>
        <v>40</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7">
        <v>45812</v>
      </c>
      <c r="D1725" s="107" t="str">
        <f>VLOOKUP(B1725,辅助信息!E:K,7,FALSE)</f>
        <v>JWDDCD2025052800131</v>
      </c>
      <c r="E1725" s="107" t="str">
        <f>VLOOKUP(F1725,辅助信息!A:B,2,FALSE)</f>
        <v>螺纹钢</v>
      </c>
      <c r="F1725" s="29" t="s">
        <v>45</v>
      </c>
      <c r="G1725" s="108">
        <v>6</v>
      </c>
      <c r="H1725" s="108" t="str">
        <f>_xlfn.XLOOKUP(C1725&amp;F1725&amp;I1725&amp;J1725,'[1]2025年已发货'!$F:$F&amp;'[1]2025年已发货'!$C:$C&amp;'[1]2025年已发货'!$G:$G&amp;'[1]2025年已发货'!$H:$H,'[1]2025年已发货'!$E:$E,"未发货")</f>
        <v>未发货</v>
      </c>
      <c r="I1725" s="107" t="str">
        <f>VLOOKUP(B1725,辅助信息!E:I,3,FALSE)</f>
        <v>（商投建工达州中医药科技园-3工区）达州市通川区达州中医药职业学院犀牛大道北段</v>
      </c>
      <c r="J1725" s="107" t="str">
        <f>VLOOKUP(B1725,辅助信息!E:I,4,FALSE)</f>
        <v>程黄刚</v>
      </c>
      <c r="K1725" s="107">
        <f>VLOOKUP(J1725,辅助信息!H:I,2,FALSE)</f>
        <v>15108211617</v>
      </c>
      <c r="L1725" s="109" t="str">
        <f>VLOOKUP(B1725,辅助信息!E:J,6,FALSE)</f>
        <v>控制炉批号！多了现场不收！,优先安排达钢,提前联系到场规格及数量</v>
      </c>
      <c r="M1725" s="91">
        <v>45813</v>
      </c>
      <c r="O1725" s="49">
        <f ca="1" t="shared" si="95"/>
        <v>0</v>
      </c>
      <c r="P1725" s="49">
        <f ca="1" t="shared" si="96"/>
        <v>40</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7">
        <v>45812</v>
      </c>
      <c r="D1726" s="107" t="str">
        <f>VLOOKUP(B1726,辅助信息!E:K,7,FALSE)</f>
        <v>JWDDCD2025052800131</v>
      </c>
      <c r="E1726" s="107" t="str">
        <f>VLOOKUP(F1726,辅助信息!A:B,2,FALSE)</f>
        <v>螺纹钢</v>
      </c>
      <c r="F1726" s="29" t="s">
        <v>21</v>
      </c>
      <c r="G1726" s="108">
        <v>9</v>
      </c>
      <c r="H1726" s="108" t="str">
        <f>_xlfn.XLOOKUP(C1726&amp;F1726&amp;I1726&amp;J1726,'[1]2025年已发货'!$F:$F&amp;'[1]2025年已发货'!$C:$C&amp;'[1]2025年已发货'!$G:$G&amp;'[1]2025年已发货'!$H:$H,'[1]2025年已发货'!$E:$E,"未发货")</f>
        <v>未发货</v>
      </c>
      <c r="I1726" s="107" t="str">
        <f>VLOOKUP(B1726,辅助信息!E:I,3,FALSE)</f>
        <v>（商投建工达州中医药科技园-3工区）达州市通川区达州中医药职业学院犀牛大道北段</v>
      </c>
      <c r="J1726" s="107" t="str">
        <f>VLOOKUP(B1726,辅助信息!E:I,4,FALSE)</f>
        <v>程黄刚</v>
      </c>
      <c r="K1726" s="107">
        <f>VLOOKUP(J1726,辅助信息!H:I,2,FALSE)</f>
        <v>15108211617</v>
      </c>
      <c r="L1726" s="109" t="str">
        <f>VLOOKUP(B1726,辅助信息!E:J,6,FALSE)</f>
        <v>控制炉批号！多了现场不收！,优先安排达钢,提前联系到场规格及数量</v>
      </c>
      <c r="M1726" s="91">
        <v>45813</v>
      </c>
      <c r="O1726" s="49">
        <f ca="1" t="shared" si="95"/>
        <v>0</v>
      </c>
      <c r="P1726" s="49">
        <f ca="1" t="shared" si="96"/>
        <v>40</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7">
        <v>45812</v>
      </c>
      <c r="D1727" s="107" t="str">
        <f>VLOOKUP(B1727,辅助信息!E:K,7,FALSE)</f>
        <v>JWDDCD2025052800131</v>
      </c>
      <c r="E1727" s="107" t="str">
        <f>VLOOKUP(F1727,辅助信息!A:B,2,FALSE)</f>
        <v>螺纹钢</v>
      </c>
      <c r="F1727" s="29" t="s">
        <v>58</v>
      </c>
      <c r="G1727" s="108">
        <v>18</v>
      </c>
      <c r="H1727" s="108">
        <f>_xlfn.XLOOKUP(C1727&amp;F1727&amp;I1727&amp;J1727,'[1]2025年已发货'!$F:$F&amp;'[1]2025年已发货'!$C:$C&amp;'[1]2025年已发货'!$G:$G&amp;'[1]2025年已发货'!$H:$H,'[1]2025年已发货'!$E:$E,"未发货")</f>
        <v>13</v>
      </c>
      <c r="I1727" s="107" t="str">
        <f>VLOOKUP(B1727,辅助信息!E:I,3,FALSE)</f>
        <v>（商投建工达州中医药科技园-3工区）达州市通川区达州中医药职业学院犀牛大道北段</v>
      </c>
      <c r="J1727" s="107" t="str">
        <f>VLOOKUP(B1727,辅助信息!E:I,4,FALSE)</f>
        <v>程黄刚</v>
      </c>
      <c r="K1727" s="107">
        <f>VLOOKUP(J1727,辅助信息!H:I,2,FALSE)</f>
        <v>15108211617</v>
      </c>
      <c r="L1727" s="109" t="str">
        <f>VLOOKUP(B1727,辅助信息!E:J,6,FALSE)</f>
        <v>控制炉批号！多了现场不收！,优先安排达钢,提前联系到场规格及数量</v>
      </c>
      <c r="M1727" s="91">
        <v>45813</v>
      </c>
      <c r="O1727" s="49">
        <f ca="1" t="shared" si="95"/>
        <v>0</v>
      </c>
      <c r="P1727" s="49">
        <f ca="1" t="shared" si="96"/>
        <v>40</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7">
        <v>45812</v>
      </c>
      <c r="D1728" s="107" t="str">
        <f>VLOOKUP(B1728,辅助信息!E:K,7,FALSE)</f>
        <v>JWDDCD2025052800131</v>
      </c>
      <c r="E1728" s="107" t="str">
        <f>VLOOKUP(F1728,辅助信息!A:B,2,FALSE)</f>
        <v>螺纹钢</v>
      </c>
      <c r="F1728" s="29" t="s">
        <v>46</v>
      </c>
      <c r="G1728" s="108">
        <v>30</v>
      </c>
      <c r="H1728" s="108">
        <f>_xlfn.XLOOKUP(C1728&amp;F1728&amp;I1728&amp;J1728,'[1]2025年已发货'!$F:$F&amp;'[1]2025年已发货'!$C:$C&amp;'[1]2025年已发货'!$G:$G&amp;'[1]2025年已发货'!$H:$H,'[1]2025年已发货'!$E:$E,"未发货")</f>
        <v>22</v>
      </c>
      <c r="I1728" s="107" t="str">
        <f>VLOOKUP(B1728,辅助信息!E:I,3,FALSE)</f>
        <v>（商投建工达州中医药科技园-3工区）达州市通川区达州中医药职业学院犀牛大道北段</v>
      </c>
      <c r="J1728" s="107" t="str">
        <f>VLOOKUP(B1728,辅助信息!E:I,4,FALSE)</f>
        <v>程黄刚</v>
      </c>
      <c r="K1728" s="107">
        <f>VLOOKUP(J1728,辅助信息!H:I,2,FALSE)</f>
        <v>15108211617</v>
      </c>
      <c r="L1728" s="109" t="str">
        <f>VLOOKUP(B1728,辅助信息!E:J,6,FALSE)</f>
        <v>控制炉批号！多了现场不收！,优先安排达钢,提前联系到场规格及数量</v>
      </c>
      <c r="M1728" s="91">
        <v>45813</v>
      </c>
      <c r="O1728" s="49">
        <f ca="1" t="shared" si="95"/>
        <v>0</v>
      </c>
      <c r="P1728" s="49">
        <f ca="1" t="shared" si="96"/>
        <v>40</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7">
        <v>45812</v>
      </c>
      <c r="D1729" s="107" t="str">
        <f>VLOOKUP(B1729,辅助信息!E:K,7,FALSE)</f>
        <v>JWDDCD2025052800131</v>
      </c>
      <c r="E1729" s="107" t="str">
        <f>VLOOKUP(F1729,辅助信息!A:B,2,FALSE)</f>
        <v>螺纹钢</v>
      </c>
      <c r="F1729" s="29" t="s">
        <v>22</v>
      </c>
      <c r="G1729" s="108">
        <v>9</v>
      </c>
      <c r="H1729" s="108" t="str">
        <f>_xlfn.XLOOKUP(C1729&amp;F1729&amp;I1729&amp;J1729,'[1]2025年已发货'!$F:$F&amp;'[1]2025年已发货'!$C:$C&amp;'[1]2025年已发货'!$G:$G&amp;'[1]2025年已发货'!$H:$H,'[1]2025年已发货'!$E:$E,"未发货")</f>
        <v>未发货</v>
      </c>
      <c r="I1729" s="107" t="str">
        <f>VLOOKUP(B1729,辅助信息!E:I,3,FALSE)</f>
        <v>（商投建工达州中医药科技园-3工区）达州市通川区达州中医药职业学院犀牛大道北段</v>
      </c>
      <c r="J1729" s="107" t="str">
        <f>VLOOKUP(B1729,辅助信息!E:I,4,FALSE)</f>
        <v>程黄刚</v>
      </c>
      <c r="K1729" s="107">
        <f>VLOOKUP(J1729,辅助信息!H:I,2,FALSE)</f>
        <v>15108211617</v>
      </c>
      <c r="L1729" s="109" t="str">
        <f>VLOOKUP(B1729,辅助信息!E:J,6,FALSE)</f>
        <v>控制炉批号！多了现场不收！,优先安排达钢,提前联系到场规格及数量</v>
      </c>
      <c r="M1729" s="91">
        <v>45813</v>
      </c>
      <c r="O1729" s="49">
        <f ca="1" t="shared" si="95"/>
        <v>0</v>
      </c>
      <c r="P1729" s="49">
        <f ca="1" t="shared" si="96"/>
        <v>40</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7">
        <v>45812</v>
      </c>
      <c r="D1730" s="107" t="str">
        <f>VLOOKUP(B1730,辅助信息!E:K,7,FALSE)</f>
        <v>JWDDCD2025071500024</v>
      </c>
      <c r="E1730" s="107" t="str">
        <f>VLOOKUP(F1730,辅助信息!A:B,2,FALSE)</f>
        <v>盘螺</v>
      </c>
      <c r="F1730" s="29" t="s">
        <v>49</v>
      </c>
      <c r="G1730" s="25">
        <v>2</v>
      </c>
      <c r="H1730" s="108" t="str">
        <f>_xlfn.XLOOKUP(C1730&amp;F1730&amp;I1730&amp;J1730,'[1]2025年已发货'!$F:$F&amp;'[1]2025年已发货'!$C:$C&amp;'[1]2025年已发货'!$G:$G&amp;'[1]2025年已发货'!$H:$H,'[1]2025年已发货'!$E:$E,"未发货")</f>
        <v>未发货</v>
      </c>
      <c r="I1730" s="107" t="str">
        <f>VLOOKUP(B1730,辅助信息!E:I,3,FALSE)</f>
        <v>(中铁三局集团西渝高铁康渝段站房四标工程)重庆市九龙坡区华祥支路与华祥路交叉口重庆建工重庆西站TOD项目部</v>
      </c>
      <c r="J1730" s="107" t="str">
        <f>VLOOKUP(B1730,辅助信息!E:I,4,FALSE)</f>
        <v>卢庆江</v>
      </c>
      <c r="K1730" s="107">
        <f>VLOOKUP(J1730,辅助信息!H:I,2,FALSE)</f>
        <v>18883488177</v>
      </c>
      <c r="L1730" s="109">
        <f>VLOOKUP(B1730,辅助信息!E:J,6,FALSE)</f>
        <v>0</v>
      </c>
      <c r="M1730" s="91">
        <v>45813</v>
      </c>
      <c r="O1730" s="49">
        <f ca="1" t="shared" ref="O1730:O1752" si="97">IF(OR(M1730="",N1730&lt;&gt;""),"",MAX(M1730-TODAY(),0))</f>
        <v>0</v>
      </c>
      <c r="P1730" s="49">
        <f ca="1" t="shared" ref="P1730:P1752" si="98">IF(M1730="","",IF(N1730&lt;&gt;"",MAX(N1730-M1730,0),IF(TODAY()&gt;M1730,TODAY()-M1730,0)))</f>
        <v>40</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7">
        <v>45812</v>
      </c>
      <c r="D1731" s="107" t="str">
        <f>VLOOKUP(B1731,辅助信息!E:K,7,FALSE)</f>
        <v>JWDDCD2025071500024</v>
      </c>
      <c r="E1731" s="107" t="str">
        <f>VLOOKUP(F1731,辅助信息!A:B,2,FALSE)</f>
        <v>盘螺</v>
      </c>
      <c r="F1731" s="29" t="s">
        <v>40</v>
      </c>
      <c r="G1731" s="25">
        <v>6</v>
      </c>
      <c r="H1731" s="108" t="str">
        <f>_xlfn.XLOOKUP(C1731&amp;F1731&amp;I1731&amp;J1731,'[1]2025年已发货'!$F:$F&amp;'[1]2025年已发货'!$C:$C&amp;'[1]2025年已发货'!$G:$G&amp;'[1]2025年已发货'!$H:$H,'[1]2025年已发货'!$E:$E,"未发货")</f>
        <v>未发货</v>
      </c>
      <c r="I1731" s="107" t="str">
        <f>VLOOKUP(B1731,辅助信息!E:I,3,FALSE)</f>
        <v>(中铁三局集团西渝高铁康渝段站房四标工程)重庆市九龙坡区华祥支路与华祥路交叉口重庆建工重庆西站TOD项目部</v>
      </c>
      <c r="J1731" s="107" t="str">
        <f>VLOOKUP(B1731,辅助信息!E:I,4,FALSE)</f>
        <v>卢庆江</v>
      </c>
      <c r="K1731" s="107">
        <f>VLOOKUP(J1731,辅助信息!H:I,2,FALSE)</f>
        <v>18883488177</v>
      </c>
      <c r="L1731" s="109">
        <f>VLOOKUP(B1731,辅助信息!E:J,6,FALSE)</f>
        <v>0</v>
      </c>
      <c r="M1731" s="91">
        <v>45813</v>
      </c>
      <c r="O1731" s="49">
        <f ca="1" t="shared" si="97"/>
        <v>0</v>
      </c>
      <c r="P1731" s="49">
        <f ca="1" t="shared" si="98"/>
        <v>40</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7">
        <v>45812</v>
      </c>
      <c r="D1732" s="107" t="str">
        <f>VLOOKUP(B1732,辅助信息!E:K,7,FALSE)</f>
        <v>JWDDCD2025071500024</v>
      </c>
      <c r="E1732" s="107" t="str">
        <f>VLOOKUP(F1732,辅助信息!A:B,2,FALSE)</f>
        <v>盘螺</v>
      </c>
      <c r="F1732" s="29" t="s">
        <v>41</v>
      </c>
      <c r="G1732" s="25">
        <v>6</v>
      </c>
      <c r="H1732" s="108" t="str">
        <f>_xlfn.XLOOKUP(C1732&amp;F1732&amp;I1732&amp;J1732,'[1]2025年已发货'!$F:$F&amp;'[1]2025年已发货'!$C:$C&amp;'[1]2025年已发货'!$G:$G&amp;'[1]2025年已发货'!$H:$H,'[1]2025年已发货'!$E:$E,"未发货")</f>
        <v>未发货</v>
      </c>
      <c r="I1732" s="107" t="str">
        <f>VLOOKUP(B1732,辅助信息!E:I,3,FALSE)</f>
        <v>(中铁三局集团西渝高铁康渝段站房四标工程)重庆市九龙坡区华祥支路与华祥路交叉口重庆建工重庆西站TOD项目部</v>
      </c>
      <c r="J1732" s="107" t="str">
        <f>VLOOKUP(B1732,辅助信息!E:I,4,FALSE)</f>
        <v>卢庆江</v>
      </c>
      <c r="K1732" s="107">
        <f>VLOOKUP(J1732,辅助信息!H:I,2,FALSE)</f>
        <v>18883488177</v>
      </c>
      <c r="L1732" s="109">
        <f>VLOOKUP(B1732,辅助信息!E:J,6,FALSE)</f>
        <v>0</v>
      </c>
      <c r="M1732" s="91">
        <v>45813</v>
      </c>
      <c r="O1732" s="49">
        <f ca="1" t="shared" si="97"/>
        <v>0</v>
      </c>
      <c r="P1732" s="49">
        <f ca="1" t="shared" si="98"/>
        <v>40</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7">
        <v>45812</v>
      </c>
      <c r="D1733" s="107" t="str">
        <f>VLOOKUP(B1733,辅助信息!E:K,7,FALSE)</f>
        <v>JWDDCD2025071500024</v>
      </c>
      <c r="E1733" s="107" t="str">
        <f>VLOOKUP(F1733,辅助信息!A:B,2,FALSE)</f>
        <v>螺纹钢</v>
      </c>
      <c r="F1733" s="29" t="s">
        <v>27</v>
      </c>
      <c r="G1733" s="25">
        <v>19</v>
      </c>
      <c r="H1733" s="108" t="str">
        <f>_xlfn.XLOOKUP(C1733&amp;F1733&amp;I1733&amp;J1733,'[1]2025年已发货'!$F:$F&amp;'[1]2025年已发货'!$C:$C&amp;'[1]2025年已发货'!$G:$G&amp;'[1]2025年已发货'!$H:$H,'[1]2025年已发货'!$E:$E,"未发货")</f>
        <v>未发货</v>
      </c>
      <c r="I1733" s="107" t="str">
        <f>VLOOKUP(B1733,辅助信息!E:I,3,FALSE)</f>
        <v>(中铁三局集团西渝高铁康渝段站房四标工程)重庆市九龙坡区华祥支路与华祥路交叉口重庆建工重庆西站TOD项目部</v>
      </c>
      <c r="J1733" s="107" t="str">
        <f>VLOOKUP(B1733,辅助信息!E:I,4,FALSE)</f>
        <v>卢庆江</v>
      </c>
      <c r="K1733" s="107">
        <f>VLOOKUP(J1733,辅助信息!H:I,2,FALSE)</f>
        <v>18883488177</v>
      </c>
      <c r="L1733" s="109">
        <f>VLOOKUP(B1733,辅助信息!E:J,6,FALSE)</f>
        <v>0</v>
      </c>
      <c r="M1733" s="91">
        <v>45813</v>
      </c>
      <c r="O1733" s="49">
        <f ca="1" t="shared" si="97"/>
        <v>0</v>
      </c>
      <c r="P1733" s="49">
        <f ca="1" t="shared" si="98"/>
        <v>40</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7">
        <v>45812</v>
      </c>
      <c r="D1734" s="107" t="str">
        <f>VLOOKUP(B1734,辅助信息!E:K,7,FALSE)</f>
        <v>JWDDCD2025071500024</v>
      </c>
      <c r="E1734" s="107" t="str">
        <f>VLOOKUP(F1734,辅助信息!A:B,2,FALSE)</f>
        <v>螺纹钢</v>
      </c>
      <c r="F1734" s="29" t="s">
        <v>19</v>
      </c>
      <c r="G1734" s="25">
        <v>8</v>
      </c>
      <c r="H1734" s="108" t="str">
        <f>_xlfn.XLOOKUP(C1734&amp;F1734&amp;I1734&amp;J1734,'[1]2025年已发货'!$F:$F&amp;'[1]2025年已发货'!$C:$C&amp;'[1]2025年已发货'!$G:$G&amp;'[1]2025年已发货'!$H:$H,'[1]2025年已发货'!$E:$E,"未发货")</f>
        <v>未发货</v>
      </c>
      <c r="I1734" s="107" t="str">
        <f>VLOOKUP(B1734,辅助信息!E:I,3,FALSE)</f>
        <v>(中铁三局集团西渝高铁康渝段站房四标工程)重庆市九龙坡区华祥支路与华祥路交叉口重庆建工重庆西站TOD项目部</v>
      </c>
      <c r="J1734" s="107" t="str">
        <f>VLOOKUP(B1734,辅助信息!E:I,4,FALSE)</f>
        <v>卢庆江</v>
      </c>
      <c r="K1734" s="107">
        <f>VLOOKUP(J1734,辅助信息!H:I,2,FALSE)</f>
        <v>18883488177</v>
      </c>
      <c r="L1734" s="109">
        <f>VLOOKUP(B1734,辅助信息!E:J,6,FALSE)</f>
        <v>0</v>
      </c>
      <c r="M1734" s="91">
        <v>45813</v>
      </c>
      <c r="O1734" s="49">
        <f ca="1" t="shared" si="97"/>
        <v>0</v>
      </c>
      <c r="P1734" s="49">
        <f ca="1" t="shared" si="98"/>
        <v>40</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7">
        <v>45812</v>
      </c>
      <c r="D1735" s="107" t="str">
        <f>VLOOKUP(B1735,辅助信息!E:K,7,FALSE)</f>
        <v>JWDDCD2025071500024</v>
      </c>
      <c r="E1735" s="107" t="str">
        <f>VLOOKUP(F1735,辅助信息!A:B,2,FALSE)</f>
        <v>螺纹钢</v>
      </c>
      <c r="F1735" s="29" t="s">
        <v>32</v>
      </c>
      <c r="G1735" s="25">
        <v>4</v>
      </c>
      <c r="H1735" s="108" t="str">
        <f>_xlfn.XLOOKUP(C1735&amp;F1735&amp;I1735&amp;J1735,'[1]2025年已发货'!$F:$F&amp;'[1]2025年已发货'!$C:$C&amp;'[1]2025年已发货'!$G:$G&amp;'[1]2025年已发货'!$H:$H,'[1]2025年已发货'!$E:$E,"未发货")</f>
        <v>未发货</v>
      </c>
      <c r="I1735" s="107" t="str">
        <f>VLOOKUP(B1735,辅助信息!E:I,3,FALSE)</f>
        <v>(中铁三局集团西渝高铁康渝段站房四标工程)重庆市九龙坡区华祥支路与华祥路交叉口重庆建工重庆西站TOD项目部</v>
      </c>
      <c r="J1735" s="107" t="str">
        <f>VLOOKUP(B1735,辅助信息!E:I,4,FALSE)</f>
        <v>卢庆江</v>
      </c>
      <c r="K1735" s="107">
        <f>VLOOKUP(J1735,辅助信息!H:I,2,FALSE)</f>
        <v>18883488177</v>
      </c>
      <c r="L1735" s="109">
        <f>VLOOKUP(B1735,辅助信息!E:J,6,FALSE)</f>
        <v>0</v>
      </c>
      <c r="M1735" s="91">
        <v>45813</v>
      </c>
      <c r="O1735" s="49">
        <f ca="1" t="shared" si="97"/>
        <v>0</v>
      </c>
      <c r="P1735" s="49">
        <f ca="1" t="shared" si="98"/>
        <v>40</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7">
        <v>45812</v>
      </c>
      <c r="D1736" s="107" t="str">
        <f>VLOOKUP(B1736,辅助信息!E:K,7,FALSE)</f>
        <v>JWDDCD2025071500024</v>
      </c>
      <c r="E1736" s="107" t="str">
        <f>VLOOKUP(F1736,辅助信息!A:B,2,FALSE)</f>
        <v>螺纹钢</v>
      </c>
      <c r="F1736" s="29" t="s">
        <v>30</v>
      </c>
      <c r="G1736" s="25">
        <v>8</v>
      </c>
      <c r="H1736" s="108" t="str">
        <f>_xlfn.XLOOKUP(C1736&amp;F1736&amp;I1736&amp;J1736,'[1]2025年已发货'!$F:$F&amp;'[1]2025年已发货'!$C:$C&amp;'[1]2025年已发货'!$G:$G&amp;'[1]2025年已发货'!$H:$H,'[1]2025年已发货'!$E:$E,"未发货")</f>
        <v>未发货</v>
      </c>
      <c r="I1736" s="107" t="str">
        <f>VLOOKUP(B1736,辅助信息!E:I,3,FALSE)</f>
        <v>(中铁三局集团西渝高铁康渝段站房四标工程)重庆市九龙坡区华祥支路与华祥路交叉口重庆建工重庆西站TOD项目部</v>
      </c>
      <c r="J1736" s="107" t="str">
        <f>VLOOKUP(B1736,辅助信息!E:I,4,FALSE)</f>
        <v>卢庆江</v>
      </c>
      <c r="K1736" s="107">
        <f>VLOOKUP(J1736,辅助信息!H:I,2,FALSE)</f>
        <v>18883488177</v>
      </c>
      <c r="L1736" s="109">
        <f>VLOOKUP(B1736,辅助信息!E:J,6,FALSE)</f>
        <v>0</v>
      </c>
      <c r="M1736" s="91">
        <v>45813</v>
      </c>
      <c r="O1736" s="49">
        <f ca="1" t="shared" si="97"/>
        <v>0</v>
      </c>
      <c r="P1736" s="49">
        <f ca="1" t="shared" si="98"/>
        <v>40</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7">
        <v>45812</v>
      </c>
      <c r="D1737" s="107" t="str">
        <f>VLOOKUP(B1737,辅助信息!E:K,7,FALSE)</f>
        <v>JWDDCD2025071500024</v>
      </c>
      <c r="E1737" s="107" t="str">
        <f>VLOOKUP(F1737,辅助信息!A:B,2,FALSE)</f>
        <v>螺纹钢</v>
      </c>
      <c r="F1737" s="29" t="s">
        <v>33</v>
      </c>
      <c r="G1737" s="25">
        <v>14</v>
      </c>
      <c r="H1737" s="108" t="str">
        <f>_xlfn.XLOOKUP(C1737&amp;F1737&amp;I1737&amp;J1737,'[1]2025年已发货'!$F:$F&amp;'[1]2025年已发货'!$C:$C&amp;'[1]2025年已发货'!$G:$G&amp;'[1]2025年已发货'!$H:$H,'[1]2025年已发货'!$E:$E,"未发货")</f>
        <v>未发货</v>
      </c>
      <c r="I1737" s="107" t="str">
        <f>VLOOKUP(B1737,辅助信息!E:I,3,FALSE)</f>
        <v>(中铁三局集团西渝高铁康渝段站房四标工程)重庆市九龙坡区华祥支路与华祥路交叉口重庆建工重庆西站TOD项目部</v>
      </c>
      <c r="J1737" s="107" t="str">
        <f>VLOOKUP(B1737,辅助信息!E:I,4,FALSE)</f>
        <v>卢庆江</v>
      </c>
      <c r="K1737" s="107">
        <f>VLOOKUP(J1737,辅助信息!H:I,2,FALSE)</f>
        <v>18883488177</v>
      </c>
      <c r="L1737" s="109">
        <f>VLOOKUP(B1737,辅助信息!E:J,6,FALSE)</f>
        <v>0</v>
      </c>
      <c r="M1737" s="91">
        <v>45813</v>
      </c>
      <c r="O1737" s="49">
        <f ca="1" t="shared" si="97"/>
        <v>0</v>
      </c>
      <c r="P1737" s="49">
        <f ca="1" t="shared" si="98"/>
        <v>40</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7">
        <v>45812</v>
      </c>
      <c r="D1738" s="107" t="str">
        <f>VLOOKUP(B1738,辅助信息!E:K,7,FALSE)</f>
        <v>JWDDCD2025071500024</v>
      </c>
      <c r="E1738" s="107" t="str">
        <f>VLOOKUP(F1738,辅助信息!A:B,2,FALSE)</f>
        <v>螺纹钢</v>
      </c>
      <c r="F1738" s="29" t="s">
        <v>28</v>
      </c>
      <c r="G1738" s="25">
        <v>27</v>
      </c>
      <c r="H1738" s="108" t="str">
        <f>_xlfn.XLOOKUP(C1738&amp;F1738&amp;I1738&amp;J1738,'[1]2025年已发货'!$F:$F&amp;'[1]2025年已发货'!$C:$C&amp;'[1]2025年已发货'!$G:$G&amp;'[1]2025年已发货'!$H:$H,'[1]2025年已发货'!$E:$E,"未发货")</f>
        <v>未发货</v>
      </c>
      <c r="I1738" s="107" t="str">
        <f>VLOOKUP(B1738,辅助信息!E:I,3,FALSE)</f>
        <v>(中铁三局集团西渝高铁康渝段站房四标工程)重庆市九龙坡区华祥支路与华祥路交叉口重庆建工重庆西站TOD项目部</v>
      </c>
      <c r="J1738" s="107" t="str">
        <f>VLOOKUP(B1738,辅助信息!E:I,4,FALSE)</f>
        <v>卢庆江</v>
      </c>
      <c r="K1738" s="107">
        <f>VLOOKUP(J1738,辅助信息!H:I,2,FALSE)</f>
        <v>18883488177</v>
      </c>
      <c r="L1738" s="109">
        <f>VLOOKUP(B1738,辅助信息!E:J,6,FALSE)</f>
        <v>0</v>
      </c>
      <c r="M1738" s="91">
        <v>45813</v>
      </c>
      <c r="O1738" s="49">
        <f ca="1" t="shared" si="97"/>
        <v>0</v>
      </c>
      <c r="P1738" s="49">
        <f ca="1" t="shared" si="98"/>
        <v>40</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7">
        <v>45812</v>
      </c>
      <c r="D1739" s="107" t="str">
        <f>VLOOKUP(B1739,辅助信息!E:K,7,FALSE)</f>
        <v>JWDDCD2025071500024</v>
      </c>
      <c r="E1739" s="107" t="str">
        <f>VLOOKUP(F1739,辅助信息!A:B,2,FALSE)</f>
        <v>螺纹钢</v>
      </c>
      <c r="F1739" s="29" t="s">
        <v>18</v>
      </c>
      <c r="G1739" s="25">
        <v>7</v>
      </c>
      <c r="H1739" s="108" t="str">
        <f>_xlfn.XLOOKUP(C1739&amp;F1739&amp;I1739&amp;J1739,'[1]2025年已发货'!$F:$F&amp;'[1]2025年已发货'!$C:$C&amp;'[1]2025年已发货'!$G:$G&amp;'[1]2025年已发货'!$H:$H,'[1]2025年已发货'!$E:$E,"未发货")</f>
        <v>未发货</v>
      </c>
      <c r="I1739" s="107" t="str">
        <f>VLOOKUP(B1739,辅助信息!E:I,3,FALSE)</f>
        <v>(中铁三局集团西渝高铁康渝段站房四标工程)重庆市九龙坡区华祥支路与华祥路交叉口重庆建工重庆西站TOD项目部</v>
      </c>
      <c r="J1739" s="107" t="str">
        <f>VLOOKUP(B1739,辅助信息!E:I,4,FALSE)</f>
        <v>卢庆江</v>
      </c>
      <c r="K1739" s="107">
        <f>VLOOKUP(J1739,辅助信息!H:I,2,FALSE)</f>
        <v>18883488177</v>
      </c>
      <c r="L1739" s="109">
        <f>VLOOKUP(B1739,辅助信息!E:J,6,FALSE)</f>
        <v>0</v>
      </c>
      <c r="M1739" s="91">
        <v>45813</v>
      </c>
      <c r="O1739" s="49">
        <f ca="1" t="shared" si="97"/>
        <v>0</v>
      </c>
      <c r="P1739" s="49">
        <f ca="1" t="shared" si="98"/>
        <v>40</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7">
        <v>45812</v>
      </c>
      <c r="D1740" s="107" t="str">
        <f>VLOOKUP(B1740,辅助信息!E:K,7,FALSE)</f>
        <v>JWDDCD2025071500024</v>
      </c>
      <c r="E1740" s="107" t="str">
        <f>VLOOKUP(F1740,辅助信息!A:B,2,FALSE)</f>
        <v>螺纹钢</v>
      </c>
      <c r="F1740" s="29" t="s">
        <v>65</v>
      </c>
      <c r="G1740" s="25">
        <v>4</v>
      </c>
      <c r="H1740" s="108" t="str">
        <f>_xlfn.XLOOKUP(C1740&amp;F1740&amp;I1740&amp;J1740,'[1]2025年已发货'!$F:$F&amp;'[1]2025年已发货'!$C:$C&amp;'[1]2025年已发货'!$G:$G&amp;'[1]2025年已发货'!$H:$H,'[1]2025年已发货'!$E:$E,"未发货")</f>
        <v>未发货</v>
      </c>
      <c r="I1740" s="107" t="str">
        <f>VLOOKUP(B1740,辅助信息!E:I,3,FALSE)</f>
        <v>(中铁三局集团西渝高铁康渝段站房四标工程)重庆市九龙坡区华祥支路与华祥路交叉口重庆建工重庆西站TOD项目部</v>
      </c>
      <c r="J1740" s="107" t="str">
        <f>VLOOKUP(B1740,辅助信息!E:I,4,FALSE)</f>
        <v>卢庆江</v>
      </c>
      <c r="K1740" s="107">
        <f>VLOOKUP(J1740,辅助信息!H:I,2,FALSE)</f>
        <v>18883488177</v>
      </c>
      <c r="L1740" s="109">
        <f>VLOOKUP(B1740,辅助信息!E:J,6,FALSE)</f>
        <v>0</v>
      </c>
      <c r="M1740" s="91">
        <v>45813</v>
      </c>
      <c r="O1740" s="49">
        <f ca="1" t="shared" si="97"/>
        <v>0</v>
      </c>
      <c r="P1740" s="49">
        <f ca="1" t="shared" si="98"/>
        <v>40</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7" t="s">
        <v>81</v>
      </c>
      <c r="C1741" s="57">
        <v>45813</v>
      </c>
      <c r="D1741" s="107" t="str">
        <f>VLOOKUP(B1741,辅助信息!E:K,7,FALSE)</f>
        <v>JWDDCD2025060900080</v>
      </c>
      <c r="E1741" s="107" t="str">
        <f>VLOOKUP(F1741,辅助信息!A:B,2,FALSE)</f>
        <v>高线</v>
      </c>
      <c r="F1741" s="107" t="s">
        <v>53</v>
      </c>
      <c r="G1741" s="108">
        <v>2</v>
      </c>
      <c r="H1741" s="108" t="str">
        <f>_xlfn.XLOOKUP(C1741&amp;F1741&amp;I1741&amp;J1741,'[1]2025年已发货'!$F:$F&amp;'[1]2025年已发货'!$C:$C&amp;'[1]2025年已发货'!$G:$G&amp;'[1]2025年已发货'!$H:$H,'[1]2025年已发货'!$E:$E,"未发货")</f>
        <v>未发货</v>
      </c>
      <c r="I1741" s="107" t="str">
        <f>VLOOKUP(B1741,辅助信息!E:I,3,FALSE)</f>
        <v>（华西简阳西城嘉苑）四川省成都市简阳市简城街道高屋村</v>
      </c>
      <c r="J1741" s="107" t="str">
        <f>VLOOKUP(B1741,辅助信息!E:I,4,FALSE)</f>
        <v>张瀚镭</v>
      </c>
      <c r="K1741" s="107">
        <f>VLOOKUP(J1741,辅助信息!H:I,2,FALSE)</f>
        <v>15884666220</v>
      </c>
      <c r="L1741" s="114" t="str">
        <f>VLOOKUP(B1741,辅助信息!E:J,6,FALSE)</f>
        <v>现场禁止使用氢能源挂车！优先威钢发货,我方卸车,新老国标钢厂不加价可直发，因陕钢多次出现磅差，项目拒绝使用</v>
      </c>
      <c r="M1741" s="78">
        <v>45813</v>
      </c>
      <c r="O1741" s="49">
        <f ca="1" t="shared" si="97"/>
        <v>0</v>
      </c>
      <c r="P1741" s="49">
        <f ca="1" t="shared" si="98"/>
        <v>40</v>
      </c>
      <c r="Q1741" s="18" t="str">
        <f>VLOOKUP(B1741,辅助信息!E:M,9,FALSE)</f>
        <v>ZTWM-CDGS-XS-2024-0030-华西集采-简州大道</v>
      </c>
      <c r="R1741" s="18" t="str">
        <f>_xlfn._xlws.FILTER(辅助信息!D:D,辅助信息!E:E=B1741)</f>
        <v>华西简阳西城嘉苑</v>
      </c>
    </row>
    <row r="1742" hidden="1" spans="2:18">
      <c r="B1742" s="107" t="s">
        <v>81</v>
      </c>
      <c r="C1742" s="57">
        <v>45813</v>
      </c>
      <c r="D1742" s="107" t="str">
        <f>VLOOKUP(B1742,辅助信息!E:K,7,FALSE)</f>
        <v>JWDDCD2025060900080</v>
      </c>
      <c r="E1742" s="107" t="str">
        <f>VLOOKUP(F1742,辅助信息!A:B,2,FALSE)</f>
        <v>盘螺</v>
      </c>
      <c r="F1742" s="107" t="s">
        <v>49</v>
      </c>
      <c r="G1742" s="108">
        <v>7.5</v>
      </c>
      <c r="H1742" s="108" t="str">
        <f>_xlfn.XLOOKUP(C1742&amp;F1742&amp;I1742&amp;J1742,'[1]2025年已发货'!$F:$F&amp;'[1]2025年已发货'!$C:$C&amp;'[1]2025年已发货'!$G:$G&amp;'[1]2025年已发货'!$H:$H,'[1]2025年已发货'!$E:$E,"未发货")</f>
        <v>未发货</v>
      </c>
      <c r="I1742" s="107" t="str">
        <f>VLOOKUP(B1742,辅助信息!E:I,3,FALSE)</f>
        <v>（华西简阳西城嘉苑）四川省成都市简阳市简城街道高屋村</v>
      </c>
      <c r="J1742" s="107" t="str">
        <f>VLOOKUP(B1742,辅助信息!E:I,4,FALSE)</f>
        <v>张瀚镭</v>
      </c>
      <c r="K1742" s="107">
        <f>VLOOKUP(J1742,辅助信息!H:I,2,FALSE)</f>
        <v>15884666220</v>
      </c>
      <c r="L1742" s="114" t="str">
        <f>VLOOKUP(B1742,辅助信息!E:J,6,FALSE)</f>
        <v>现场禁止使用氢能源挂车！优先威钢发货,我方卸车,新老国标钢厂不加价可直发，因陕钢多次出现磅差，项目拒绝使用</v>
      </c>
      <c r="M1742" s="78">
        <v>45813</v>
      </c>
      <c r="O1742" s="49">
        <f ca="1" t="shared" si="97"/>
        <v>0</v>
      </c>
      <c r="P1742" s="49">
        <f ca="1" t="shared" si="98"/>
        <v>40</v>
      </c>
      <c r="Q1742" s="18" t="str">
        <f>VLOOKUP(B1742,辅助信息!E:M,9,FALSE)</f>
        <v>ZTWM-CDGS-XS-2024-0030-华西集采-简州大道</v>
      </c>
      <c r="R1742" s="18" t="str">
        <f>_xlfn._xlws.FILTER(辅助信息!D:D,辅助信息!E:E=B1742)</f>
        <v>华西简阳西城嘉苑</v>
      </c>
    </row>
    <row r="1743" hidden="1" spans="2:18">
      <c r="B1743" s="107" t="s">
        <v>81</v>
      </c>
      <c r="C1743" s="57">
        <v>45813</v>
      </c>
      <c r="D1743" s="107" t="str">
        <f>VLOOKUP(B1743,辅助信息!E:K,7,FALSE)</f>
        <v>JWDDCD2025060900080</v>
      </c>
      <c r="E1743" s="107" t="str">
        <f>VLOOKUP(F1743,辅助信息!A:B,2,FALSE)</f>
        <v>螺纹钢</v>
      </c>
      <c r="F1743" s="107" t="s">
        <v>19</v>
      </c>
      <c r="G1743" s="108">
        <v>10</v>
      </c>
      <c r="H1743" s="108" t="str">
        <f>_xlfn.XLOOKUP(C1743&amp;F1743&amp;I1743&amp;J1743,'[1]2025年已发货'!$F:$F&amp;'[1]2025年已发货'!$C:$C&amp;'[1]2025年已发货'!$G:$G&amp;'[1]2025年已发货'!$H:$H,'[1]2025年已发货'!$E:$E,"未发货")</f>
        <v>未发货</v>
      </c>
      <c r="I1743" s="107" t="str">
        <f>VLOOKUP(B1743,辅助信息!E:I,3,FALSE)</f>
        <v>（华西简阳西城嘉苑）四川省成都市简阳市简城街道高屋村</v>
      </c>
      <c r="J1743" s="107" t="str">
        <f>VLOOKUP(B1743,辅助信息!E:I,4,FALSE)</f>
        <v>张瀚镭</v>
      </c>
      <c r="K1743" s="107">
        <f>VLOOKUP(J1743,辅助信息!H:I,2,FALSE)</f>
        <v>15884666220</v>
      </c>
      <c r="L1743" s="114" t="str">
        <f>VLOOKUP(B1743,辅助信息!E:J,6,FALSE)</f>
        <v>现场禁止使用氢能源挂车！优先威钢发货,我方卸车,新老国标钢厂不加价可直发，因陕钢多次出现磅差，项目拒绝使用</v>
      </c>
      <c r="M1743" s="78">
        <v>45813</v>
      </c>
      <c r="O1743" s="49">
        <f ca="1" t="shared" si="97"/>
        <v>0</v>
      </c>
      <c r="P1743" s="49">
        <f ca="1" t="shared" si="98"/>
        <v>40</v>
      </c>
      <c r="Q1743" s="18" t="str">
        <f>VLOOKUP(B1743,辅助信息!E:M,9,FALSE)</f>
        <v>ZTWM-CDGS-XS-2024-0030-华西集采-简州大道</v>
      </c>
      <c r="R1743" s="18" t="str">
        <f>_xlfn._xlws.FILTER(辅助信息!D:D,辅助信息!E:E=B1743)</f>
        <v>华西简阳西城嘉苑</v>
      </c>
    </row>
    <row r="1744" hidden="1" spans="2:18">
      <c r="B1744" s="107" t="s">
        <v>47</v>
      </c>
      <c r="C1744" s="57">
        <v>45813</v>
      </c>
      <c r="D1744" s="107" t="str">
        <f>VLOOKUP(B1744,辅助信息!E:K,7,FALSE)</f>
        <v>JWDDCD2025052800131</v>
      </c>
      <c r="E1744" s="107" t="str">
        <f>VLOOKUP(F1744,辅助信息!A:B,2,FALSE)</f>
        <v>高线</v>
      </c>
      <c r="F1744" s="107" t="s">
        <v>57</v>
      </c>
      <c r="G1744" s="108">
        <v>17.5</v>
      </c>
      <c r="H1744" s="108">
        <f>_xlfn.XLOOKUP(C1744&amp;F1744&amp;I1744&amp;J1744,'[1]2025年已发货'!$F:$F&amp;'[1]2025年已发货'!$C:$C&amp;'[1]2025年已发货'!$G:$G&amp;'[1]2025年已发货'!$H:$H,'[1]2025年已发货'!$E:$E,"未发货")</f>
        <v>17.5</v>
      </c>
      <c r="I1744" s="107" t="str">
        <f>VLOOKUP(B1744,辅助信息!E:I,3,FALSE)</f>
        <v>（商投建工达州中医药科技园-1工区）达州市通川区达州中医药职业学院犀牛大道北段</v>
      </c>
      <c r="J1744" s="107" t="str">
        <f>VLOOKUP(B1744,辅助信息!E:I,4,FALSE)</f>
        <v>程黄刚</v>
      </c>
      <c r="K1744" s="107">
        <f>VLOOKUP(J1744,辅助信息!H:I,2,FALSE)</f>
        <v>15108211617</v>
      </c>
      <c r="L1744" s="114" t="str">
        <f>VLOOKUP(B1744,辅助信息!E:J,6,FALSE)</f>
        <v>控制炉批号！多了现场不收！,优先安排达钢,提前联系到场规格及数量</v>
      </c>
      <c r="M1744" s="78">
        <v>45813</v>
      </c>
      <c r="O1744" s="49">
        <f ca="1" t="shared" si="97"/>
        <v>0</v>
      </c>
      <c r="P1744" s="49">
        <f ca="1" t="shared" si="98"/>
        <v>40</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7" t="s">
        <v>47</v>
      </c>
      <c r="C1745" s="57">
        <v>45813</v>
      </c>
      <c r="D1745" s="107" t="str">
        <f>VLOOKUP(B1745,辅助信息!E:K,7,FALSE)</f>
        <v>JWDDCD2025052800131</v>
      </c>
      <c r="E1745" s="107" t="str">
        <f>VLOOKUP(F1745,辅助信息!A:B,2,FALSE)</f>
        <v>螺纹钢</v>
      </c>
      <c r="F1745" s="107" t="s">
        <v>66</v>
      </c>
      <c r="G1745" s="108">
        <f>6+6</f>
        <v>12</v>
      </c>
      <c r="H1745" s="108">
        <f>_xlfn.XLOOKUP(C1745&amp;F1745&amp;I1745&amp;J1745,'[1]2025年已发货'!$F:$F&amp;'[1]2025年已发货'!$C:$C&amp;'[1]2025年已发货'!$G:$G&amp;'[1]2025年已发货'!$H:$H,'[1]2025年已发货'!$E:$E,"未发货")</f>
        <v>12</v>
      </c>
      <c r="I1745" s="107" t="str">
        <f>VLOOKUP(B1745,辅助信息!E:I,3,FALSE)</f>
        <v>（商投建工达州中医药科技园-1工区）达州市通川区达州中医药职业学院犀牛大道北段</v>
      </c>
      <c r="J1745" s="107" t="str">
        <f>VLOOKUP(B1745,辅助信息!E:I,4,FALSE)</f>
        <v>程黄刚</v>
      </c>
      <c r="K1745" s="107">
        <f>VLOOKUP(J1745,辅助信息!H:I,2,FALSE)</f>
        <v>15108211617</v>
      </c>
      <c r="L1745" s="114" t="str">
        <f>VLOOKUP(B1745,辅助信息!E:J,6,FALSE)</f>
        <v>控制炉批号！多了现场不收！,优先安排达钢,提前联系到场规格及数量</v>
      </c>
      <c r="M1745" s="78">
        <v>45813</v>
      </c>
      <c r="O1745" s="49">
        <f ca="1" t="shared" si="97"/>
        <v>0</v>
      </c>
      <c r="P1745" s="49">
        <f ca="1" t="shared" si="98"/>
        <v>40</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7" t="s">
        <v>47</v>
      </c>
      <c r="C1746" s="57">
        <v>45813</v>
      </c>
      <c r="D1746" s="107" t="str">
        <f>VLOOKUP(B1746,辅助信息!E:K,7,FALSE)</f>
        <v>JWDDCD2025052800131</v>
      </c>
      <c r="E1746" s="107" t="str">
        <f>VLOOKUP(F1746,辅助信息!A:B,2,FALSE)</f>
        <v>螺纹钢</v>
      </c>
      <c r="F1746" s="107" t="s">
        <v>82</v>
      </c>
      <c r="G1746" s="108">
        <f>3+6</f>
        <v>9</v>
      </c>
      <c r="H1746" s="108">
        <f>_xlfn.XLOOKUP(C1746&amp;F1746&amp;I1746&amp;J1746,'[1]2025年已发货'!$F:$F&amp;'[1]2025年已发货'!$C:$C&amp;'[1]2025年已发货'!$G:$G&amp;'[1]2025年已发货'!$H:$H,'[1]2025年已发货'!$E:$E,"未发货")</f>
        <v>9</v>
      </c>
      <c r="I1746" s="107" t="str">
        <f>VLOOKUP(B1746,辅助信息!E:I,3,FALSE)</f>
        <v>（商投建工达州中医药科技园-1工区）达州市通川区达州中医药职业学院犀牛大道北段</v>
      </c>
      <c r="J1746" s="107" t="str">
        <f>VLOOKUP(B1746,辅助信息!E:I,4,FALSE)</f>
        <v>程黄刚</v>
      </c>
      <c r="K1746" s="107">
        <f>VLOOKUP(J1746,辅助信息!H:I,2,FALSE)</f>
        <v>15108211617</v>
      </c>
      <c r="L1746" s="114" t="str">
        <f>VLOOKUP(B1746,辅助信息!E:J,6,FALSE)</f>
        <v>控制炉批号！多了现场不收！,优先安排达钢,提前联系到场规格及数量</v>
      </c>
      <c r="M1746" s="78">
        <v>45813</v>
      </c>
      <c r="O1746" s="49">
        <f ca="1" t="shared" si="97"/>
        <v>0</v>
      </c>
      <c r="P1746" s="49">
        <f ca="1" t="shared" si="98"/>
        <v>40</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7" t="s">
        <v>47</v>
      </c>
      <c r="C1747" s="57">
        <v>45813</v>
      </c>
      <c r="D1747" s="107" t="str">
        <f>VLOOKUP(B1747,辅助信息!E:K,7,FALSE)</f>
        <v>JWDDCD2025052800131</v>
      </c>
      <c r="E1747" s="107" t="str">
        <f>VLOOKUP(F1747,辅助信息!A:B,2,FALSE)</f>
        <v>螺纹钢</v>
      </c>
      <c r="F1747" s="107" t="s">
        <v>45</v>
      </c>
      <c r="G1747" s="108">
        <f>6+6</f>
        <v>12</v>
      </c>
      <c r="H1747" s="108">
        <f>_xlfn.XLOOKUP(C1747&amp;F1747&amp;I1747&amp;J1747,'[1]2025年已发货'!$F:$F&amp;'[1]2025年已发货'!$C:$C&amp;'[1]2025年已发货'!$G:$G&amp;'[1]2025年已发货'!$H:$H,'[1]2025年已发货'!$E:$E,"未发货")</f>
        <v>8</v>
      </c>
      <c r="I1747" s="107" t="str">
        <f>VLOOKUP(B1747,辅助信息!E:I,3,FALSE)</f>
        <v>（商投建工达州中医药科技园-1工区）达州市通川区达州中医药职业学院犀牛大道北段</v>
      </c>
      <c r="J1747" s="107" t="str">
        <f>VLOOKUP(B1747,辅助信息!E:I,4,FALSE)</f>
        <v>程黄刚</v>
      </c>
      <c r="K1747" s="107">
        <f>VLOOKUP(J1747,辅助信息!H:I,2,FALSE)</f>
        <v>15108211617</v>
      </c>
      <c r="L1747" s="114" t="str">
        <f>VLOOKUP(B1747,辅助信息!E:J,6,FALSE)</f>
        <v>控制炉批号！多了现场不收！,优先安排达钢,提前联系到场规格及数量</v>
      </c>
      <c r="M1747" s="78">
        <v>45813</v>
      </c>
      <c r="O1747" s="49">
        <f ca="1" t="shared" si="97"/>
        <v>0</v>
      </c>
      <c r="P1747" s="49">
        <f ca="1" t="shared" si="98"/>
        <v>40</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7" t="s">
        <v>47</v>
      </c>
      <c r="C1748" s="57">
        <v>45813</v>
      </c>
      <c r="D1748" s="107" t="str">
        <f>VLOOKUP(B1748,辅助信息!E:K,7,FALSE)</f>
        <v>JWDDCD2025052800131</v>
      </c>
      <c r="E1748" s="107" t="str">
        <f>VLOOKUP(F1748,辅助信息!A:B,2,FALSE)</f>
        <v>螺纹钢</v>
      </c>
      <c r="F1748" s="107" t="s">
        <v>21</v>
      </c>
      <c r="G1748" s="108">
        <f>9+6</f>
        <v>15</v>
      </c>
      <c r="H1748" s="108">
        <f>_xlfn.XLOOKUP(C1748&amp;F1748&amp;I1748&amp;J1748,'[1]2025年已发货'!$F:$F&amp;'[1]2025年已发货'!$C:$C&amp;'[1]2025年已发货'!$G:$G&amp;'[1]2025年已发货'!$H:$H,'[1]2025年已发货'!$E:$E,"未发货")</f>
        <v>8</v>
      </c>
      <c r="I1748" s="107" t="str">
        <f>VLOOKUP(B1748,辅助信息!E:I,3,FALSE)</f>
        <v>（商投建工达州中医药科技园-1工区）达州市通川区达州中医药职业学院犀牛大道北段</v>
      </c>
      <c r="J1748" s="107" t="str">
        <f>VLOOKUP(B1748,辅助信息!E:I,4,FALSE)</f>
        <v>程黄刚</v>
      </c>
      <c r="K1748" s="107">
        <f>VLOOKUP(J1748,辅助信息!H:I,2,FALSE)</f>
        <v>15108211617</v>
      </c>
      <c r="L1748" s="114" t="str">
        <f>VLOOKUP(B1748,辅助信息!E:J,6,FALSE)</f>
        <v>控制炉批号！多了现场不收！,优先安排达钢,提前联系到场规格及数量</v>
      </c>
      <c r="M1748" s="78">
        <v>45813</v>
      </c>
      <c r="O1748" s="49">
        <f ca="1" t="shared" si="97"/>
        <v>0</v>
      </c>
      <c r="P1748" s="49">
        <f ca="1" t="shared" si="98"/>
        <v>40</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7" t="s">
        <v>47</v>
      </c>
      <c r="C1749" s="57">
        <v>45813</v>
      </c>
      <c r="D1749" s="107" t="str">
        <f>VLOOKUP(B1749,辅助信息!E:K,7,FALSE)</f>
        <v>JWDDCD2025052800131</v>
      </c>
      <c r="E1749" s="107" t="str">
        <f>VLOOKUP(F1749,辅助信息!A:B,2,FALSE)</f>
        <v>螺纹钢</v>
      </c>
      <c r="F1749" s="107" t="s">
        <v>58</v>
      </c>
      <c r="G1749" s="108">
        <f>5+6</f>
        <v>11</v>
      </c>
      <c r="H1749" s="108">
        <f>_xlfn.XLOOKUP(C1749&amp;F1749&amp;I1749&amp;J1749,'[1]2025年已发货'!$F:$F&amp;'[1]2025年已发货'!$C:$C&amp;'[1]2025年已发货'!$G:$G&amp;'[1]2025年已发货'!$H:$H,'[1]2025年已发货'!$E:$E,"未发货")</f>
        <v>8</v>
      </c>
      <c r="I1749" s="107" t="str">
        <f>VLOOKUP(B1749,辅助信息!E:I,3,FALSE)</f>
        <v>（商投建工达州中医药科技园-1工区）达州市通川区达州中医药职业学院犀牛大道北段</v>
      </c>
      <c r="J1749" s="107" t="str">
        <f>VLOOKUP(B1749,辅助信息!E:I,4,FALSE)</f>
        <v>程黄刚</v>
      </c>
      <c r="K1749" s="107">
        <f>VLOOKUP(J1749,辅助信息!H:I,2,FALSE)</f>
        <v>15108211617</v>
      </c>
      <c r="L1749" s="114" t="str">
        <f>VLOOKUP(B1749,辅助信息!E:J,6,FALSE)</f>
        <v>控制炉批号！多了现场不收！,优先安排达钢,提前联系到场规格及数量</v>
      </c>
      <c r="M1749" s="78">
        <v>45813</v>
      </c>
      <c r="O1749" s="49">
        <f ca="1" t="shared" si="97"/>
        <v>0</v>
      </c>
      <c r="P1749" s="49">
        <f ca="1" t="shared" si="98"/>
        <v>40</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7" t="s">
        <v>47</v>
      </c>
      <c r="C1750" s="57">
        <v>45813</v>
      </c>
      <c r="D1750" s="107" t="str">
        <f>VLOOKUP(B1750,辅助信息!E:K,7,FALSE)</f>
        <v>JWDDCD2025052800131</v>
      </c>
      <c r="E1750" s="107" t="str">
        <f>VLOOKUP(F1750,辅助信息!A:B,2,FALSE)</f>
        <v>螺纹钢</v>
      </c>
      <c r="F1750" s="107" t="s">
        <v>46</v>
      </c>
      <c r="G1750" s="108">
        <f>8+6</f>
        <v>14</v>
      </c>
      <c r="H1750" s="108">
        <f>_xlfn.XLOOKUP(C1750&amp;F1750&amp;I1750&amp;J1750,'[1]2025年已发货'!$F:$F&amp;'[1]2025年已发货'!$C:$C&amp;'[1]2025年已发货'!$G:$G&amp;'[1]2025年已发货'!$H:$H,'[1]2025年已发货'!$E:$E,"未发货")</f>
        <v>10</v>
      </c>
      <c r="I1750" s="107" t="str">
        <f>VLOOKUP(B1750,辅助信息!E:I,3,FALSE)</f>
        <v>（商投建工达州中医药科技园-1工区）达州市通川区达州中医药职业学院犀牛大道北段</v>
      </c>
      <c r="J1750" s="107" t="str">
        <f>VLOOKUP(B1750,辅助信息!E:I,4,FALSE)</f>
        <v>程黄刚</v>
      </c>
      <c r="K1750" s="107">
        <f>VLOOKUP(J1750,辅助信息!H:I,2,FALSE)</f>
        <v>15108211617</v>
      </c>
      <c r="L1750" s="114" t="str">
        <f>VLOOKUP(B1750,辅助信息!E:J,6,FALSE)</f>
        <v>控制炉批号！多了现场不收！,优先安排达钢,提前联系到场规格及数量</v>
      </c>
      <c r="M1750" s="78">
        <v>45813</v>
      </c>
      <c r="O1750" s="49">
        <f ca="1" t="shared" si="97"/>
        <v>0</v>
      </c>
      <c r="P1750" s="49">
        <f ca="1" t="shared" si="98"/>
        <v>40</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7" t="s">
        <v>47</v>
      </c>
      <c r="C1751" s="57">
        <v>45813</v>
      </c>
      <c r="D1751" s="107" t="str">
        <f>VLOOKUP(B1751,辅助信息!E:K,7,FALSE)</f>
        <v>JWDDCD2025052800131</v>
      </c>
      <c r="E1751" s="107" t="str">
        <f>VLOOKUP(F1751,辅助信息!A:B,2,FALSE)</f>
        <v>螺纹钢</v>
      </c>
      <c r="F1751" s="107" t="s">
        <v>22</v>
      </c>
      <c r="G1751" s="108">
        <f>9+6</f>
        <v>15</v>
      </c>
      <c r="H1751" s="108">
        <f>_xlfn.XLOOKUP(C1751&amp;F1751&amp;I1751&amp;J1751,'[1]2025年已发货'!$F:$F&amp;'[1]2025年已发货'!$C:$C&amp;'[1]2025年已发货'!$G:$G&amp;'[1]2025年已发货'!$H:$H,'[1]2025年已发货'!$E:$E,"未发货")</f>
        <v>15</v>
      </c>
      <c r="I1751" s="107" t="str">
        <f>VLOOKUP(B1751,辅助信息!E:I,3,FALSE)</f>
        <v>（商投建工达州中医药科技园-1工区）达州市通川区达州中医药职业学院犀牛大道北段</v>
      </c>
      <c r="J1751" s="107" t="str">
        <f>VLOOKUP(B1751,辅助信息!E:I,4,FALSE)</f>
        <v>程黄刚</v>
      </c>
      <c r="K1751" s="107">
        <f>VLOOKUP(J1751,辅助信息!H:I,2,FALSE)</f>
        <v>15108211617</v>
      </c>
      <c r="L1751" s="114" t="str">
        <f>VLOOKUP(B1751,辅助信息!E:J,6,FALSE)</f>
        <v>控制炉批号！多了现场不收！,优先安排达钢,提前联系到场规格及数量</v>
      </c>
      <c r="M1751" s="78">
        <v>45813</v>
      </c>
      <c r="O1751" s="49">
        <f ca="1" t="shared" si="97"/>
        <v>0</v>
      </c>
      <c r="P1751" s="49">
        <f ca="1" t="shared" si="98"/>
        <v>40</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7" t="s">
        <v>47</v>
      </c>
      <c r="C1752" s="57">
        <v>45813</v>
      </c>
      <c r="D1752" s="107" t="str">
        <f>VLOOKUP(B1752,辅助信息!E:K,7,FALSE)</f>
        <v>JWDDCD2025052800131</v>
      </c>
      <c r="E1752" s="107" t="str">
        <f>VLOOKUP(F1752,辅助信息!A:B,2,FALSE)</f>
        <v>螺纹钢</v>
      </c>
      <c r="F1752" s="29" t="s">
        <v>19</v>
      </c>
      <c r="G1752" s="25">
        <v>56</v>
      </c>
      <c r="H1752" s="108">
        <f>_xlfn.XLOOKUP(C1752&amp;F1752&amp;I1752&amp;J1752,'[1]2025年已发货'!$F:$F&amp;'[1]2025年已发货'!$C:$C&amp;'[1]2025年已发货'!$G:$G&amp;'[1]2025年已发货'!$H:$H,'[1]2025年已发货'!$E:$E,"未发货")</f>
        <v>35</v>
      </c>
      <c r="I1752" s="107" t="str">
        <f>VLOOKUP(B1752,辅助信息!E:I,3,FALSE)</f>
        <v>（商投建工达州中医药科技园-1工区）达州市通川区达州中医药职业学院犀牛大道北段</v>
      </c>
      <c r="J1752" s="107" t="str">
        <f>VLOOKUP(B1752,辅助信息!E:I,4,FALSE)</f>
        <v>程黄刚</v>
      </c>
      <c r="K1752" s="107">
        <f>VLOOKUP(J1752,辅助信息!H:I,2,FALSE)</f>
        <v>15108211617</v>
      </c>
      <c r="L1752" s="114" t="str">
        <f>VLOOKUP(B1752,辅助信息!E:J,6,FALSE)</f>
        <v>控制炉批号！多了现场不收！,优先安排达钢,提前联系到场规格及数量</v>
      </c>
      <c r="M1752" s="78">
        <v>45813</v>
      </c>
      <c r="O1752" s="49">
        <f ca="1" t="shared" si="97"/>
        <v>0</v>
      </c>
      <c r="P1752" s="49">
        <f ca="1" t="shared" si="98"/>
        <v>40</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7">
        <v>45819</v>
      </c>
      <c r="D1753" s="107" t="str">
        <f>VLOOKUP(B1753,辅助信息!E:K,7,FALSE)</f>
        <v>JWDDCD2025051800046</v>
      </c>
      <c r="E1753" s="107" t="str">
        <f>VLOOKUP(F1753,辅助信息!A:B,2,FALSE)</f>
        <v>盘螺</v>
      </c>
      <c r="F1753" s="29" t="s">
        <v>49</v>
      </c>
      <c r="G1753" s="25">
        <v>4</v>
      </c>
      <c r="H1753" s="108">
        <v>4</v>
      </c>
      <c r="I1753" s="107" t="str">
        <f>VLOOKUP(B1753,辅助信息!E:I,3,FALSE)</f>
        <v>（华西萌海科创农业生态谷）成都市简阳市白金山水库</v>
      </c>
      <c r="J1753" s="107" t="str">
        <f>VLOOKUP(B1753,辅助信息!E:I,4,FALSE)</f>
        <v>石清国</v>
      </c>
      <c r="K1753" s="107">
        <f>VLOOKUP(J1753,辅助信息!H:I,2,FALSE)</f>
        <v>13458642015</v>
      </c>
      <c r="L1753" s="114" t="str">
        <f>VLOOKUP(B1753,辅助信息!E:J,6,FALSE)</f>
        <v>优先威钢,我方卸车,新老国标钢厂不加价可直发</v>
      </c>
      <c r="M1753" s="78">
        <v>45820</v>
      </c>
      <c r="O1753" s="49">
        <f ca="1" t="shared" ref="O1753:O1762" si="99">IF(OR(M1753="",N1753&lt;&gt;""),"",MAX(M1753-TODAY(),0))</f>
        <v>0</v>
      </c>
      <c r="P1753" s="49">
        <f ca="1" t="shared" ref="P1753:P1762" si="100">IF(M1753="","",IF(N1753&lt;&gt;"",MAX(N1753-M1753,0),IF(TODAY()&gt;M1753,TODAY()-M1753,0)))</f>
        <v>33</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7">
        <v>45819</v>
      </c>
      <c r="D1754" s="107" t="str">
        <f>VLOOKUP(B1754,辅助信息!E:K,7,FALSE)</f>
        <v>JWDDCD2025051800046</v>
      </c>
      <c r="E1754" s="107" t="str">
        <f>VLOOKUP(F1754,辅助信息!A:B,2,FALSE)</f>
        <v>盘螺</v>
      </c>
      <c r="F1754" s="29" t="s">
        <v>40</v>
      </c>
      <c r="G1754" s="25">
        <v>32</v>
      </c>
      <c r="H1754" s="108">
        <v>32</v>
      </c>
      <c r="I1754" s="107" t="str">
        <f>VLOOKUP(B1754,辅助信息!E:I,3,FALSE)</f>
        <v>（华西萌海科创农业生态谷）成都市简阳市白金山水库</v>
      </c>
      <c r="J1754" s="107" t="str">
        <f>VLOOKUP(B1754,辅助信息!E:I,4,FALSE)</f>
        <v>石清国</v>
      </c>
      <c r="K1754" s="107">
        <f>VLOOKUP(J1754,辅助信息!H:I,2,FALSE)</f>
        <v>13458642015</v>
      </c>
      <c r="L1754" s="114" t="str">
        <f>VLOOKUP(B1754,辅助信息!E:J,6,FALSE)</f>
        <v>优先威钢,我方卸车,新老国标钢厂不加价可直发</v>
      </c>
      <c r="M1754" s="78">
        <v>45820</v>
      </c>
      <c r="O1754" s="49">
        <f ca="1" t="shared" si="99"/>
        <v>0</v>
      </c>
      <c r="P1754" s="49">
        <f ca="1" t="shared" si="100"/>
        <v>33</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7">
        <v>45819</v>
      </c>
      <c r="D1755" s="107" t="str">
        <f>VLOOKUP(B1755,辅助信息!E:K,7,FALSE)</f>
        <v>JWDDCD2025051800046</v>
      </c>
      <c r="E1755" s="107" t="str">
        <f>VLOOKUP(F1755,辅助信息!A:B,2,FALSE)</f>
        <v>盘螺</v>
      </c>
      <c r="F1755" s="29" t="s">
        <v>41</v>
      </c>
      <c r="G1755" s="25">
        <v>16</v>
      </c>
      <c r="H1755" s="108">
        <v>16</v>
      </c>
      <c r="I1755" s="107" t="str">
        <f>VLOOKUP(B1755,辅助信息!E:I,3,FALSE)</f>
        <v>（华西萌海科创农业生态谷）成都市简阳市白金山水库</v>
      </c>
      <c r="J1755" s="107" t="str">
        <f>VLOOKUP(B1755,辅助信息!E:I,4,FALSE)</f>
        <v>石清国</v>
      </c>
      <c r="K1755" s="107">
        <f>VLOOKUP(J1755,辅助信息!H:I,2,FALSE)</f>
        <v>13458642015</v>
      </c>
      <c r="L1755" s="114" t="str">
        <f>VLOOKUP(B1755,辅助信息!E:J,6,FALSE)</f>
        <v>优先威钢,我方卸车,新老国标钢厂不加价可直发</v>
      </c>
      <c r="M1755" s="78">
        <v>45820</v>
      </c>
      <c r="O1755" s="49">
        <f ca="1" t="shared" si="99"/>
        <v>0</v>
      </c>
      <c r="P1755" s="49">
        <f ca="1" t="shared" si="100"/>
        <v>33</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7">
        <v>45819</v>
      </c>
      <c r="D1756" s="107" t="str">
        <f>VLOOKUP(B1756,辅助信息!E:K,7,FALSE)</f>
        <v>JWDDCD2025051800046</v>
      </c>
      <c r="E1756" s="107" t="str">
        <f>VLOOKUP(F1756,辅助信息!A:B,2,FALSE)</f>
        <v>螺纹钢</v>
      </c>
      <c r="F1756" s="29" t="s">
        <v>27</v>
      </c>
      <c r="G1756" s="25">
        <v>10</v>
      </c>
      <c r="H1756" s="108">
        <v>10</v>
      </c>
      <c r="I1756" s="107" t="str">
        <f>VLOOKUP(B1756,辅助信息!E:I,3,FALSE)</f>
        <v>（华西萌海科创农业生态谷）成都市简阳市白金山水库</v>
      </c>
      <c r="J1756" s="107" t="str">
        <f>VLOOKUP(B1756,辅助信息!E:I,4,FALSE)</f>
        <v>石清国</v>
      </c>
      <c r="K1756" s="107">
        <f>VLOOKUP(J1756,辅助信息!H:I,2,FALSE)</f>
        <v>13458642015</v>
      </c>
      <c r="L1756" s="114" t="str">
        <f>VLOOKUP(B1756,辅助信息!E:J,6,FALSE)</f>
        <v>优先威钢,我方卸车,新老国标钢厂不加价可直发</v>
      </c>
      <c r="M1756" s="78">
        <v>45820</v>
      </c>
      <c r="O1756" s="49">
        <f ca="1" t="shared" si="99"/>
        <v>0</v>
      </c>
      <c r="P1756" s="49">
        <f ca="1" t="shared" si="100"/>
        <v>33</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7">
        <v>45819</v>
      </c>
      <c r="D1757" s="107" t="str">
        <f>VLOOKUP(B1757,辅助信息!E:K,7,FALSE)</f>
        <v>JWDDCD2025051800046</v>
      </c>
      <c r="E1757" s="107" t="str">
        <f>VLOOKUP(F1757,辅助信息!A:B,2,FALSE)</f>
        <v>螺纹钢</v>
      </c>
      <c r="F1757" s="29" t="s">
        <v>19</v>
      </c>
      <c r="G1757" s="25">
        <v>6</v>
      </c>
      <c r="H1757" s="108">
        <v>6</v>
      </c>
      <c r="I1757" s="107" t="str">
        <f>VLOOKUP(B1757,辅助信息!E:I,3,FALSE)</f>
        <v>（华西萌海科创农业生态谷）成都市简阳市白金山水库</v>
      </c>
      <c r="J1757" s="107" t="str">
        <f>VLOOKUP(B1757,辅助信息!E:I,4,FALSE)</f>
        <v>石清国</v>
      </c>
      <c r="K1757" s="107">
        <f>VLOOKUP(J1757,辅助信息!H:I,2,FALSE)</f>
        <v>13458642015</v>
      </c>
      <c r="L1757" s="114" t="str">
        <f>VLOOKUP(B1757,辅助信息!E:J,6,FALSE)</f>
        <v>优先威钢,我方卸车,新老国标钢厂不加价可直发</v>
      </c>
      <c r="M1757" s="78">
        <v>45820</v>
      </c>
      <c r="O1757" s="49">
        <f ca="1" t="shared" si="99"/>
        <v>0</v>
      </c>
      <c r="P1757" s="49">
        <f ca="1" t="shared" si="100"/>
        <v>33</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7">
        <v>45819</v>
      </c>
      <c r="D1758" s="107" t="str">
        <f>VLOOKUP(B1758,辅助信息!E:K,7,FALSE)</f>
        <v>JWDDCD2025051800046</v>
      </c>
      <c r="E1758" s="107" t="str">
        <f>VLOOKUP(F1758,辅助信息!A:B,2,FALSE)</f>
        <v>螺纹钢</v>
      </c>
      <c r="F1758" s="29" t="s">
        <v>65</v>
      </c>
      <c r="G1758" s="25">
        <v>3</v>
      </c>
      <c r="H1758" s="108">
        <v>3</v>
      </c>
      <c r="I1758" s="107" t="str">
        <f>VLOOKUP(B1758,辅助信息!E:I,3,FALSE)</f>
        <v>（华西萌海科创农业生态谷）成都市简阳市白金山水库</v>
      </c>
      <c r="J1758" s="107" t="str">
        <f>VLOOKUP(B1758,辅助信息!E:I,4,FALSE)</f>
        <v>石清国</v>
      </c>
      <c r="K1758" s="107">
        <f>VLOOKUP(J1758,辅助信息!H:I,2,FALSE)</f>
        <v>13458642015</v>
      </c>
      <c r="L1758" s="114" t="str">
        <f>VLOOKUP(B1758,辅助信息!E:J,6,FALSE)</f>
        <v>优先威钢,我方卸车,新老国标钢厂不加价可直发</v>
      </c>
      <c r="M1758" s="78">
        <v>45820</v>
      </c>
      <c r="O1758" s="49">
        <f ca="1" t="shared" si="99"/>
        <v>0</v>
      </c>
      <c r="P1758" s="49">
        <f ca="1" t="shared" si="100"/>
        <v>33</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7">
        <v>45819</v>
      </c>
      <c r="D1759" s="107" t="str">
        <f>VLOOKUP(B1759,辅助信息!E:K,7,FALSE)</f>
        <v>JWDDCD2025060900080</v>
      </c>
      <c r="E1759" s="107" t="str">
        <f>VLOOKUP(F1759,辅助信息!A:B,2,FALSE)</f>
        <v>盘螺</v>
      </c>
      <c r="F1759" s="29" t="s">
        <v>40</v>
      </c>
      <c r="G1759" s="25">
        <v>5</v>
      </c>
      <c r="H1759" s="108" t="str">
        <f>_xlfn.XLOOKUP(C1759&amp;F1759&amp;I1759&amp;J1759,'[1]2025年已发货'!$F:$F&amp;'[1]2025年已发货'!$C:$C&amp;'[1]2025年已发货'!$G:$G&amp;'[1]2025年已发货'!$H:$H,'[1]2025年已发货'!$E:$E,"未发货")</f>
        <v>未发货</v>
      </c>
      <c r="I1759" s="107" t="str">
        <f>VLOOKUP(B1759,辅助信息!E:I,3,FALSE)</f>
        <v>（华西简阳西城嘉苑）四川省成都市简阳市简城街道高屋村</v>
      </c>
      <c r="J1759" s="107" t="str">
        <f>VLOOKUP(B1759,辅助信息!E:I,4,FALSE)</f>
        <v>张瀚镭</v>
      </c>
      <c r="K1759" s="107">
        <f>VLOOKUP(J1759,辅助信息!H:I,2,FALSE)</f>
        <v>15884666220</v>
      </c>
      <c r="L1759" s="114" t="str">
        <f>VLOOKUP(B1759,辅助信息!E:J,6,FALSE)</f>
        <v>现场禁止使用氢能源挂车！优先威钢发货,我方卸车,新老国标钢厂不加价可直发，因陕钢多次出现磅差，项目拒绝使用</v>
      </c>
      <c r="M1759" s="78">
        <v>45819</v>
      </c>
      <c r="O1759" s="49">
        <f ca="1" t="shared" si="99"/>
        <v>0</v>
      </c>
      <c r="P1759" s="49">
        <f ca="1" t="shared" si="100"/>
        <v>34</v>
      </c>
      <c r="Q1759" s="18" t="str">
        <f>VLOOKUP(B1759,辅助信息!E:M,9,FALSE)</f>
        <v>ZTWM-CDGS-XS-2024-0030-华西集采-简州大道</v>
      </c>
      <c r="R1759" s="18" t="str">
        <f>_xlfn._xlws.FILTER(辅助信息!D:D,辅助信息!E:E=B1759)</f>
        <v>华西简阳西城嘉苑</v>
      </c>
    </row>
    <row r="1760" hidden="1" spans="2:18">
      <c r="B1760" s="29" t="s">
        <v>81</v>
      </c>
      <c r="C1760" s="57">
        <v>45819</v>
      </c>
      <c r="D1760" s="107" t="str">
        <f>VLOOKUP(B1760,辅助信息!E:K,7,FALSE)</f>
        <v>JWDDCD2025060900080</v>
      </c>
      <c r="E1760" s="107" t="str">
        <f>VLOOKUP(F1760,辅助信息!A:B,2,FALSE)</f>
        <v>盘螺</v>
      </c>
      <c r="F1760" s="29" t="s">
        <v>41</v>
      </c>
      <c r="G1760" s="25">
        <v>14</v>
      </c>
      <c r="H1760" s="108" t="str">
        <f>_xlfn.XLOOKUP(C1760&amp;F1760&amp;I1760&amp;J1760,'[1]2025年已发货'!$F:$F&amp;'[1]2025年已发货'!$C:$C&amp;'[1]2025年已发货'!$G:$G&amp;'[1]2025年已发货'!$H:$H,'[1]2025年已发货'!$E:$E,"未发货")</f>
        <v>未发货</v>
      </c>
      <c r="I1760" s="107" t="str">
        <f>VLOOKUP(B1760,辅助信息!E:I,3,FALSE)</f>
        <v>（华西简阳西城嘉苑）四川省成都市简阳市简城街道高屋村</v>
      </c>
      <c r="J1760" s="107" t="str">
        <f>VLOOKUP(B1760,辅助信息!E:I,4,FALSE)</f>
        <v>张瀚镭</v>
      </c>
      <c r="K1760" s="107">
        <f>VLOOKUP(J1760,辅助信息!H:I,2,FALSE)</f>
        <v>15884666220</v>
      </c>
      <c r="L1760" s="114" t="str">
        <f>VLOOKUP(B1760,辅助信息!E:J,6,FALSE)</f>
        <v>现场禁止使用氢能源挂车！优先威钢发货,我方卸车,新老国标钢厂不加价可直发，因陕钢多次出现磅差，项目拒绝使用</v>
      </c>
      <c r="M1760" s="78">
        <v>45819</v>
      </c>
      <c r="O1760" s="49">
        <f ca="1" t="shared" si="99"/>
        <v>0</v>
      </c>
      <c r="P1760" s="49">
        <f ca="1" t="shared" si="100"/>
        <v>34</v>
      </c>
      <c r="Q1760" s="18" t="str">
        <f>VLOOKUP(B1760,辅助信息!E:M,9,FALSE)</f>
        <v>ZTWM-CDGS-XS-2024-0030-华西集采-简州大道</v>
      </c>
      <c r="R1760" s="18" t="str">
        <f>_xlfn._xlws.FILTER(辅助信息!D:D,辅助信息!E:E=B1760)</f>
        <v>华西简阳西城嘉苑</v>
      </c>
    </row>
    <row r="1761" hidden="1" spans="2:18">
      <c r="B1761" s="29" t="s">
        <v>81</v>
      </c>
      <c r="C1761" s="57">
        <v>45819</v>
      </c>
      <c r="D1761" s="107" t="str">
        <f>VLOOKUP(B1761,辅助信息!E:K,7,FALSE)</f>
        <v>JWDDCD2025060900080</v>
      </c>
      <c r="E1761" s="107" t="str">
        <f>VLOOKUP(F1761,辅助信息!A:B,2,FALSE)</f>
        <v>盘螺</v>
      </c>
      <c r="F1761" s="29" t="s">
        <v>26</v>
      </c>
      <c r="G1761" s="25">
        <v>33</v>
      </c>
      <c r="H1761" s="108">
        <f>_xlfn.XLOOKUP(C1761&amp;F1761&amp;I1761&amp;J1761,'[1]2025年已发货'!$F:$F&amp;'[1]2025年已发货'!$C:$C&amp;'[1]2025年已发货'!$G:$G&amp;'[1]2025年已发货'!$H:$H,'[1]2025年已发货'!$E:$E,"未发货")</f>
        <v>30</v>
      </c>
      <c r="I1761" s="107" t="str">
        <f>VLOOKUP(B1761,辅助信息!E:I,3,FALSE)</f>
        <v>（华西简阳西城嘉苑）四川省成都市简阳市简城街道高屋村</v>
      </c>
      <c r="J1761" s="107" t="str">
        <f>VLOOKUP(B1761,辅助信息!E:I,4,FALSE)</f>
        <v>张瀚镭</v>
      </c>
      <c r="K1761" s="107">
        <f>VLOOKUP(J1761,辅助信息!H:I,2,FALSE)</f>
        <v>15884666220</v>
      </c>
      <c r="L1761" s="114" t="str">
        <f>VLOOKUP(B1761,辅助信息!E:J,6,FALSE)</f>
        <v>现场禁止使用氢能源挂车！优先威钢发货,我方卸车,新老国标钢厂不加价可直发，因陕钢多次出现磅差，项目拒绝使用</v>
      </c>
      <c r="M1761" s="78">
        <v>45819</v>
      </c>
      <c r="O1761" s="49">
        <f ca="1" t="shared" si="99"/>
        <v>0</v>
      </c>
      <c r="P1761" s="49">
        <f ca="1" t="shared" si="100"/>
        <v>34</v>
      </c>
      <c r="Q1761" s="18" t="str">
        <f>VLOOKUP(B1761,辅助信息!E:M,9,FALSE)</f>
        <v>ZTWM-CDGS-XS-2024-0030-华西集采-简州大道</v>
      </c>
      <c r="R1761" s="18" t="str">
        <f>_xlfn._xlws.FILTER(辅助信息!D:D,辅助信息!E:E=B1761)</f>
        <v>华西简阳西城嘉苑</v>
      </c>
    </row>
    <row r="1762" hidden="1" spans="2:18">
      <c r="B1762" s="29" t="s">
        <v>81</v>
      </c>
      <c r="C1762" s="57">
        <v>45819</v>
      </c>
      <c r="D1762" s="107" t="str">
        <f>VLOOKUP(B1762,辅助信息!E:K,7,FALSE)</f>
        <v>JWDDCD2025060900080</v>
      </c>
      <c r="E1762" s="107" t="str">
        <f>VLOOKUP(F1762,辅助信息!A:B,2,FALSE)</f>
        <v>螺纹钢</v>
      </c>
      <c r="F1762" s="29" t="s">
        <v>32</v>
      </c>
      <c r="G1762" s="25">
        <v>22</v>
      </c>
      <c r="H1762" s="108">
        <f>_xlfn.XLOOKUP(C1762&amp;F1762&amp;I1762&amp;J1762,'[1]2025年已发货'!$F:$F&amp;'[1]2025年已发货'!$C:$C&amp;'[1]2025年已发货'!$G:$G&amp;'[1]2025年已发货'!$H:$H,'[1]2025年已发货'!$E:$E,"未发货")</f>
        <v>5</v>
      </c>
      <c r="I1762" s="107" t="str">
        <f>VLOOKUP(B1762,辅助信息!E:I,3,FALSE)</f>
        <v>（华西简阳西城嘉苑）四川省成都市简阳市简城街道高屋村</v>
      </c>
      <c r="J1762" s="107" t="str">
        <f>VLOOKUP(B1762,辅助信息!E:I,4,FALSE)</f>
        <v>张瀚镭</v>
      </c>
      <c r="K1762" s="107">
        <f>VLOOKUP(J1762,辅助信息!H:I,2,FALSE)</f>
        <v>15884666220</v>
      </c>
      <c r="L1762" s="114" t="str">
        <f>VLOOKUP(B1762,辅助信息!E:J,6,FALSE)</f>
        <v>现场禁止使用氢能源挂车！优先威钢发货,我方卸车,新老国标钢厂不加价可直发，因陕钢多次出现磅差，项目拒绝使用</v>
      </c>
      <c r="M1762" s="78">
        <v>45819</v>
      </c>
      <c r="O1762" s="49">
        <f ca="1" t="shared" si="99"/>
        <v>0</v>
      </c>
      <c r="P1762" s="49">
        <f ca="1" t="shared" si="100"/>
        <v>34</v>
      </c>
      <c r="Q1762" s="18" t="str">
        <f>VLOOKUP(B1762,辅助信息!E:M,9,FALSE)</f>
        <v>ZTWM-CDGS-XS-2024-0030-华西集采-简州大道</v>
      </c>
      <c r="R1762" s="18" t="str">
        <f>_xlfn._xlws.FILTER(辅助信息!D:D,辅助信息!E:E=B1762)</f>
        <v>华西简阳西城嘉苑</v>
      </c>
    </row>
    <row r="1763" hidden="1" spans="2:18">
      <c r="B1763" s="29" t="s">
        <v>161</v>
      </c>
      <c r="C1763" s="57">
        <v>45819</v>
      </c>
      <c r="D1763" s="107" t="str">
        <f>VLOOKUP(B1763,辅助信息!E:K,7,FALSE)</f>
        <v>JWDD2025070200010</v>
      </c>
      <c r="E1763" s="107" t="str">
        <f>VLOOKUP(F1763,辅助信息!A:B,2,FALSE)</f>
        <v>盘螺</v>
      </c>
      <c r="F1763" s="29" t="s">
        <v>41</v>
      </c>
      <c r="G1763" s="25">
        <v>16</v>
      </c>
      <c r="H1763" s="108" t="str">
        <f>_xlfn.XLOOKUP(C1763&amp;F1763&amp;I1763&amp;J1763,'[1]2025年已发货'!$F:$F&amp;'[1]2025年已发货'!$C:$C&amp;'[1]2025年已发货'!$G:$G&amp;'[1]2025年已发货'!$H:$H,'[1]2025年已发货'!$E:$E,"未发货")</f>
        <v>未发货</v>
      </c>
      <c r="I1763" s="107" t="str">
        <f>VLOOKUP(B1763,辅助信息!E:I,3,FALSE)</f>
        <v>(宜宾兴港三江新区长江工业园保障性租赁住房建设项目-1标)四川省宜宾市翠屏区永善路南段宜宾市三江新区长江工业园区</v>
      </c>
      <c r="J1763" s="107" t="str">
        <f>VLOOKUP(B1763,辅助信息!E:I,4,FALSE)</f>
        <v>刘鹏</v>
      </c>
      <c r="K1763" s="107">
        <f>VLOOKUP(J1763,辅助信息!H:I,2,FALSE)</f>
        <v>15528967666</v>
      </c>
      <c r="L1763" s="114" t="str">
        <f>VLOOKUP(B1763,辅助信息!E:J,6,FALSE)</f>
        <v>锈货不收，装货前联系收货人核实到场规格,没提前告知进场规格现场不给予接收</v>
      </c>
      <c r="M1763" s="78">
        <v>45819</v>
      </c>
      <c r="O1763" s="49">
        <f ca="1" t="shared" ref="O1763:O1783" si="101">IF(OR(M1763="",N1763&lt;&gt;""),"",MAX(M1763-TODAY(),0))</f>
        <v>0</v>
      </c>
      <c r="P1763" s="49">
        <f ca="1" t="shared" ref="P1763:P1783" si="102">IF(M1763="","",IF(N1763&lt;&gt;"",MAX(N1763-M1763,0),IF(TODAY()&gt;M1763,TODAY()-M1763,0)))</f>
        <v>34</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7">
        <v>45819</v>
      </c>
      <c r="D1764" s="107" t="str">
        <f>VLOOKUP(B1764,辅助信息!E:K,7,FALSE)</f>
        <v>JWDD2025070200010</v>
      </c>
      <c r="E1764" s="107" t="str">
        <f>VLOOKUP(F1764,辅助信息!A:B,2,FALSE)</f>
        <v>盘螺</v>
      </c>
      <c r="F1764" s="29" t="s">
        <v>26</v>
      </c>
      <c r="G1764" s="25">
        <v>9</v>
      </c>
      <c r="H1764" s="108" t="str">
        <f>_xlfn.XLOOKUP(C1764&amp;F1764&amp;I1764&amp;J1764,'[1]2025年已发货'!$F:$F&amp;'[1]2025年已发货'!$C:$C&amp;'[1]2025年已发货'!$G:$G&amp;'[1]2025年已发货'!$H:$H,'[1]2025年已发货'!$E:$E,"未发货")</f>
        <v>未发货</v>
      </c>
      <c r="I1764" s="107" t="str">
        <f>VLOOKUP(B1764,辅助信息!E:I,3,FALSE)</f>
        <v>(宜宾兴港三江新区长江工业园保障性租赁住房建设项目-1标)四川省宜宾市翠屏区永善路南段宜宾市三江新区长江工业园区</v>
      </c>
      <c r="J1764" s="107" t="str">
        <f>VLOOKUP(B1764,辅助信息!E:I,4,FALSE)</f>
        <v>刘鹏</v>
      </c>
      <c r="K1764" s="107">
        <f>VLOOKUP(J1764,辅助信息!H:I,2,FALSE)</f>
        <v>15528967666</v>
      </c>
      <c r="L1764" s="114" t="str">
        <f>VLOOKUP(B1764,辅助信息!E:J,6,FALSE)</f>
        <v>锈货不收，装货前联系收货人核实到场规格,没提前告知进场规格现场不给予接收</v>
      </c>
      <c r="M1764" s="78">
        <v>45819</v>
      </c>
      <c r="O1764" s="49">
        <f ca="1" t="shared" si="101"/>
        <v>0</v>
      </c>
      <c r="P1764" s="49">
        <f ca="1" t="shared" si="102"/>
        <v>34</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7">
        <v>45819</v>
      </c>
      <c r="D1765" s="107" t="str">
        <f>VLOOKUP(B1765,辅助信息!E:K,7,FALSE)</f>
        <v>JWDD2025070200010</v>
      </c>
      <c r="E1765" s="107" t="str">
        <f>VLOOKUP(F1765,辅助信息!A:B,2,FALSE)</f>
        <v>螺纹钢</v>
      </c>
      <c r="F1765" s="29" t="s">
        <v>19</v>
      </c>
      <c r="G1765" s="25">
        <v>4</v>
      </c>
      <c r="H1765" s="108" t="str">
        <f>_xlfn.XLOOKUP(C1765&amp;F1765&amp;I1765&amp;J1765,'[1]2025年已发货'!$F:$F&amp;'[1]2025年已发货'!$C:$C&amp;'[1]2025年已发货'!$G:$G&amp;'[1]2025年已发货'!$H:$H,'[1]2025年已发货'!$E:$E,"未发货")</f>
        <v>未发货</v>
      </c>
      <c r="I1765" s="107" t="str">
        <f>VLOOKUP(B1765,辅助信息!E:I,3,FALSE)</f>
        <v>(宜宾兴港三江新区长江工业园保障性租赁住房建设项目-1标)四川省宜宾市翠屏区永善路南段宜宾市三江新区长江工业园区</v>
      </c>
      <c r="J1765" s="107" t="str">
        <f>VLOOKUP(B1765,辅助信息!E:I,4,FALSE)</f>
        <v>刘鹏</v>
      </c>
      <c r="K1765" s="107">
        <f>VLOOKUP(J1765,辅助信息!H:I,2,FALSE)</f>
        <v>15528967666</v>
      </c>
      <c r="L1765" s="114" t="str">
        <f>VLOOKUP(B1765,辅助信息!E:J,6,FALSE)</f>
        <v>锈货不收，装货前联系收货人核实到场规格,没提前告知进场规格现场不给予接收</v>
      </c>
      <c r="M1765" s="78">
        <v>45819</v>
      </c>
      <c r="O1765" s="49">
        <f ca="1" t="shared" si="101"/>
        <v>0</v>
      </c>
      <c r="P1765" s="49">
        <f ca="1" t="shared" si="102"/>
        <v>34</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7">
        <v>45819</v>
      </c>
      <c r="D1766" s="107" t="str">
        <f>VLOOKUP(B1766,辅助信息!E:K,7,FALSE)</f>
        <v>JWDD2025070200010</v>
      </c>
      <c r="E1766" s="107" t="str">
        <f>VLOOKUP(F1766,辅助信息!A:B,2,FALSE)</f>
        <v>螺纹钢</v>
      </c>
      <c r="F1766" s="29" t="s">
        <v>30</v>
      </c>
      <c r="G1766" s="25">
        <v>90</v>
      </c>
      <c r="H1766" s="108" t="str">
        <f>_xlfn.XLOOKUP(C1766&amp;F1766&amp;I1766&amp;J1766,'[1]2025年已发货'!$F:$F&amp;'[1]2025年已发货'!$C:$C&amp;'[1]2025年已发货'!$G:$G&amp;'[1]2025年已发货'!$H:$H,'[1]2025年已发货'!$E:$E,"未发货")</f>
        <v>未发货</v>
      </c>
      <c r="I1766" s="107" t="str">
        <f>VLOOKUP(B1766,辅助信息!E:I,3,FALSE)</f>
        <v>(宜宾兴港三江新区长江工业园保障性租赁住房建设项目-1标)四川省宜宾市翠屏区永善路南段宜宾市三江新区长江工业园区</v>
      </c>
      <c r="J1766" s="107" t="str">
        <f>VLOOKUP(B1766,辅助信息!E:I,4,FALSE)</f>
        <v>刘鹏</v>
      </c>
      <c r="K1766" s="107">
        <f>VLOOKUP(J1766,辅助信息!H:I,2,FALSE)</f>
        <v>15528967666</v>
      </c>
      <c r="L1766" s="114" t="str">
        <f>VLOOKUP(B1766,辅助信息!E:J,6,FALSE)</f>
        <v>锈货不收，装货前联系收货人核实到场规格,没提前告知进场规格现场不给予接收</v>
      </c>
      <c r="M1766" s="78">
        <v>45819</v>
      </c>
      <c r="O1766" s="49">
        <f ca="1" t="shared" si="101"/>
        <v>0</v>
      </c>
      <c r="P1766" s="49">
        <f ca="1" t="shared" si="102"/>
        <v>34</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7">
        <v>45819</v>
      </c>
      <c r="D1767" s="107" t="str">
        <f>VLOOKUP(B1767,辅助信息!E:K,7,FALSE)</f>
        <v>JWDD2025070200010</v>
      </c>
      <c r="E1767" s="107" t="str">
        <f>VLOOKUP(F1767,辅助信息!A:B,2,FALSE)</f>
        <v>盘螺</v>
      </c>
      <c r="F1767" s="29" t="s">
        <v>41</v>
      </c>
      <c r="G1767" s="25">
        <v>30</v>
      </c>
      <c r="H1767" s="108" t="str">
        <f>_xlfn.XLOOKUP(C1767&amp;F1767&amp;I1767&amp;J1767,'[1]2025年已发货'!$F:$F&amp;'[1]2025年已发货'!$C:$C&amp;'[1]2025年已发货'!$G:$G&amp;'[1]2025年已发货'!$H:$H,'[1]2025年已发货'!$E:$E,"未发货")</f>
        <v>未发货</v>
      </c>
      <c r="I1767" s="107" t="str">
        <f>VLOOKUP(B1767,辅助信息!E:I,3,FALSE)</f>
        <v>(宜宾兴港三江新区长江工业园保障性租赁住房建设项目-2标)四川省宜宾市翠屏区永善路南段宜宾市三江新区长江工业园区</v>
      </c>
      <c r="J1767" s="107" t="str">
        <f>VLOOKUP(B1767,辅助信息!E:I,4,FALSE)</f>
        <v>刘鹏</v>
      </c>
      <c r="K1767" s="107">
        <f>VLOOKUP(J1767,辅助信息!H:I,2,FALSE)</f>
        <v>15528967666</v>
      </c>
      <c r="L1767" s="114" t="str">
        <f>VLOOKUP(B1767,辅助信息!E:J,6,FALSE)</f>
        <v>锈货不收，装货前联系收货人核实到场规格,没提前告知进场规格现场不给予接收</v>
      </c>
      <c r="M1767" s="78">
        <v>45819</v>
      </c>
      <c r="O1767" s="49">
        <f ca="1" t="shared" si="101"/>
        <v>0</v>
      </c>
      <c r="P1767" s="49">
        <f ca="1" t="shared" si="102"/>
        <v>34</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7">
        <v>45819</v>
      </c>
      <c r="D1768" s="107" t="str">
        <f>VLOOKUP(B1768,辅助信息!E:K,7,FALSE)</f>
        <v>JWDD2025070200010</v>
      </c>
      <c r="E1768" s="107" t="str">
        <f>VLOOKUP(F1768,辅助信息!A:B,2,FALSE)</f>
        <v>盘螺</v>
      </c>
      <c r="F1768" s="29" t="s">
        <v>26</v>
      </c>
      <c r="G1768" s="25">
        <v>10</v>
      </c>
      <c r="H1768" s="108" t="str">
        <f>_xlfn.XLOOKUP(C1768&amp;F1768&amp;I1768&amp;J1768,'[1]2025年已发货'!$F:$F&amp;'[1]2025年已发货'!$C:$C&amp;'[1]2025年已发货'!$G:$G&amp;'[1]2025年已发货'!$H:$H,'[1]2025年已发货'!$E:$E,"未发货")</f>
        <v>未发货</v>
      </c>
      <c r="I1768" s="107" t="str">
        <f>VLOOKUP(B1768,辅助信息!E:I,3,FALSE)</f>
        <v>(宜宾兴港三江新区长江工业园保障性租赁住房建设项目-2标)四川省宜宾市翠屏区永善路南段宜宾市三江新区长江工业园区</v>
      </c>
      <c r="J1768" s="107" t="str">
        <f>VLOOKUP(B1768,辅助信息!E:I,4,FALSE)</f>
        <v>刘鹏</v>
      </c>
      <c r="K1768" s="107">
        <f>VLOOKUP(J1768,辅助信息!H:I,2,FALSE)</f>
        <v>15528967666</v>
      </c>
      <c r="L1768" s="114" t="str">
        <f>VLOOKUP(B1768,辅助信息!E:J,6,FALSE)</f>
        <v>锈货不收，装货前联系收货人核实到场规格,没提前告知进场规格现场不给予接收</v>
      </c>
      <c r="M1768" s="78">
        <v>45819</v>
      </c>
      <c r="O1768" s="49">
        <f ca="1" t="shared" si="101"/>
        <v>0</v>
      </c>
      <c r="P1768" s="49">
        <f ca="1" t="shared" si="102"/>
        <v>34</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0" t="s">
        <v>162</v>
      </c>
      <c r="C1769" s="71">
        <v>45819</v>
      </c>
      <c r="D1769" s="111" t="str">
        <f>VLOOKUP(B1769,辅助信息!E:K,7,FALSE)</f>
        <v>JWDD2025070200010</v>
      </c>
      <c r="E1769" s="111" t="str">
        <f>VLOOKUP(F1769,辅助信息!A:B,2,FALSE)</f>
        <v>螺纹钢</v>
      </c>
      <c r="F1769" s="70" t="s">
        <v>30</v>
      </c>
      <c r="G1769" s="72">
        <v>60</v>
      </c>
      <c r="H1769" s="112" t="str">
        <f>_xlfn.XLOOKUP(C1769&amp;F1769&amp;I1769&amp;J1769,'[1]2025年已发货'!$F:$F&amp;'[1]2025年已发货'!$C:$C&amp;'[1]2025年已发货'!$G:$G&amp;'[1]2025年已发货'!$H:$H,'[1]2025年已发货'!$E:$E,"未发货")</f>
        <v>未发货</v>
      </c>
      <c r="I1769" s="111" t="str">
        <f>VLOOKUP(B1769,辅助信息!E:I,3,FALSE)</f>
        <v>(宜宾兴港三江新区长江工业园保障性租赁住房建设项目-2标)四川省宜宾市翠屏区永善路南段宜宾市三江新区长江工业园区</v>
      </c>
      <c r="J1769" s="111" t="str">
        <f>VLOOKUP(B1769,辅助信息!E:I,4,FALSE)</f>
        <v>刘鹏</v>
      </c>
      <c r="K1769" s="111">
        <f>VLOOKUP(J1769,辅助信息!H:I,2,FALSE)</f>
        <v>15528967666</v>
      </c>
      <c r="L1769" s="114" t="str">
        <f>VLOOKUP(B1769,辅助信息!E:J,6,FALSE)</f>
        <v>锈货不收，装货前联系收货人核实到场规格,没提前告知进场规格现场不给予接收</v>
      </c>
      <c r="M1769" s="78">
        <v>45819</v>
      </c>
      <c r="O1769" s="49">
        <f ca="1" t="shared" si="101"/>
        <v>0</v>
      </c>
      <c r="P1769" s="49">
        <f ca="1" t="shared" si="102"/>
        <v>34</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7" t="s">
        <v>81</v>
      </c>
      <c r="C1770" s="57">
        <v>45820</v>
      </c>
      <c r="D1770" s="107" t="str">
        <f>VLOOKUP(B1770,辅助信息!E:K,7,FALSE)</f>
        <v>JWDDCD2025060900080</v>
      </c>
      <c r="E1770" s="107" t="str">
        <f>VLOOKUP(F1770,辅助信息!A:B,2,FALSE)</f>
        <v>盘螺</v>
      </c>
      <c r="F1770" s="107" t="s">
        <v>40</v>
      </c>
      <c r="G1770" s="108">
        <v>5</v>
      </c>
      <c r="H1770" s="108">
        <v>5</v>
      </c>
      <c r="I1770" s="107" t="str">
        <f>VLOOKUP(B1770,辅助信息!E:I,3,FALSE)</f>
        <v>（华西简阳西城嘉苑）四川省成都市简阳市简城街道高屋村</v>
      </c>
      <c r="J1770" s="107" t="str">
        <f>VLOOKUP(B1770,辅助信息!E:I,4,FALSE)</f>
        <v>张瀚镭</v>
      </c>
      <c r="K1770" s="107">
        <f>VLOOKUP(J1770,辅助信息!H:I,2,FALSE)</f>
        <v>15884666220</v>
      </c>
      <c r="L1770" s="109" t="str">
        <f>VLOOKUP(B1770,辅助信息!E:J,6,FALSE)</f>
        <v>现场禁止使用氢能源挂车！优先威钢发货,我方卸车,新老国标钢厂不加价可直发，因陕钢多次出现磅差，项目拒绝使用</v>
      </c>
      <c r="M1770" s="78">
        <v>45819</v>
      </c>
      <c r="O1770" s="49">
        <f ca="1" t="shared" si="101"/>
        <v>0</v>
      </c>
      <c r="P1770" s="49">
        <f ca="1" t="shared" si="102"/>
        <v>34</v>
      </c>
      <c r="Q1770" s="18" t="str">
        <f>VLOOKUP(B1770,辅助信息!E:M,9,FALSE)</f>
        <v>ZTWM-CDGS-XS-2024-0030-华西集采-简州大道</v>
      </c>
      <c r="R1770" s="18" t="str">
        <f>_xlfn._xlws.FILTER(辅助信息!D:D,辅助信息!E:E=B1770)</f>
        <v>华西简阳西城嘉苑</v>
      </c>
    </row>
    <row r="1771" hidden="1" spans="2:18">
      <c r="B1771" s="107" t="s">
        <v>81</v>
      </c>
      <c r="C1771" s="57">
        <v>45820</v>
      </c>
      <c r="D1771" s="107" t="str">
        <f>VLOOKUP(B1771,辅助信息!E:K,7,FALSE)</f>
        <v>JWDDCD2025060900080</v>
      </c>
      <c r="E1771" s="107" t="str">
        <f>VLOOKUP(F1771,辅助信息!A:B,2,FALSE)</f>
        <v>盘螺</v>
      </c>
      <c r="F1771" s="107" t="s">
        <v>41</v>
      </c>
      <c r="G1771" s="108">
        <v>14</v>
      </c>
      <c r="H1771" s="108">
        <v>15</v>
      </c>
      <c r="I1771" s="107" t="str">
        <f>VLOOKUP(B1771,辅助信息!E:I,3,FALSE)</f>
        <v>（华西简阳西城嘉苑）四川省成都市简阳市简城街道高屋村</v>
      </c>
      <c r="J1771" s="107" t="str">
        <f>VLOOKUP(B1771,辅助信息!E:I,4,FALSE)</f>
        <v>张瀚镭</v>
      </c>
      <c r="K1771" s="107">
        <f>VLOOKUP(J1771,辅助信息!H:I,2,FALSE)</f>
        <v>15884666220</v>
      </c>
      <c r="L1771" s="109" t="str">
        <f>VLOOKUP(B1771,辅助信息!E:J,6,FALSE)</f>
        <v>现场禁止使用氢能源挂车！优先威钢发货,我方卸车,新老国标钢厂不加价可直发，因陕钢多次出现磅差，项目拒绝使用</v>
      </c>
      <c r="M1771" s="78">
        <v>45819</v>
      </c>
      <c r="O1771" s="49">
        <f ca="1" t="shared" si="101"/>
        <v>0</v>
      </c>
      <c r="P1771" s="49">
        <f ca="1" t="shared" si="102"/>
        <v>34</v>
      </c>
      <c r="Q1771" s="18" t="str">
        <f>VLOOKUP(B1771,辅助信息!E:M,9,FALSE)</f>
        <v>ZTWM-CDGS-XS-2024-0030-华西集采-简州大道</v>
      </c>
      <c r="R1771" s="18" t="str">
        <f>_xlfn._xlws.FILTER(辅助信息!D:D,辅助信息!E:E=B1771)</f>
        <v>华西简阳西城嘉苑</v>
      </c>
    </row>
    <row r="1772" hidden="1" spans="2:18">
      <c r="B1772" s="107" t="s">
        <v>81</v>
      </c>
      <c r="C1772" s="57">
        <v>45820</v>
      </c>
      <c r="D1772" s="107" t="str">
        <f>VLOOKUP(B1772,辅助信息!E:K,7,FALSE)</f>
        <v>JWDDCD2025060900080</v>
      </c>
      <c r="E1772" s="107" t="str">
        <f>VLOOKUP(F1772,辅助信息!A:B,2,FALSE)</f>
        <v>盘螺</v>
      </c>
      <c r="F1772" s="107" t="s">
        <v>26</v>
      </c>
      <c r="G1772" s="108">
        <v>3</v>
      </c>
      <c r="H1772" s="108">
        <v>2.5</v>
      </c>
      <c r="I1772" s="107" t="str">
        <f>VLOOKUP(B1772,辅助信息!E:I,3,FALSE)</f>
        <v>（华西简阳西城嘉苑）四川省成都市简阳市简城街道高屋村</v>
      </c>
      <c r="J1772" s="107" t="str">
        <f>VLOOKUP(B1772,辅助信息!E:I,4,FALSE)</f>
        <v>张瀚镭</v>
      </c>
      <c r="K1772" s="107">
        <f>VLOOKUP(J1772,辅助信息!H:I,2,FALSE)</f>
        <v>15884666220</v>
      </c>
      <c r="L1772" s="109" t="str">
        <f>VLOOKUP(B1772,辅助信息!E:J,6,FALSE)</f>
        <v>现场禁止使用氢能源挂车！优先威钢发货,我方卸车,新老国标钢厂不加价可直发，因陕钢多次出现磅差，项目拒绝使用</v>
      </c>
      <c r="M1772" s="78">
        <v>45819</v>
      </c>
      <c r="O1772" s="49">
        <f ca="1" t="shared" si="101"/>
        <v>0</v>
      </c>
      <c r="P1772" s="49">
        <f ca="1" t="shared" si="102"/>
        <v>34</v>
      </c>
      <c r="Q1772" s="18" t="str">
        <f>VLOOKUP(B1772,辅助信息!E:M,9,FALSE)</f>
        <v>ZTWM-CDGS-XS-2024-0030-华西集采-简州大道</v>
      </c>
      <c r="R1772" s="18" t="str">
        <f>_xlfn._xlws.FILTER(辅助信息!D:D,辅助信息!E:E=B1772)</f>
        <v>华西简阳西城嘉苑</v>
      </c>
    </row>
    <row r="1773" hidden="1" spans="2:18">
      <c r="B1773" s="107" t="s">
        <v>81</v>
      </c>
      <c r="C1773" s="57">
        <v>45820</v>
      </c>
      <c r="D1773" s="107" t="str">
        <f>VLOOKUP(B1773,辅助信息!E:K,7,FALSE)</f>
        <v>JWDDCD2025060900080</v>
      </c>
      <c r="E1773" s="107" t="str">
        <f>VLOOKUP(F1773,辅助信息!A:B,2,FALSE)</f>
        <v>螺纹钢</v>
      </c>
      <c r="F1773" s="107" t="s">
        <v>32</v>
      </c>
      <c r="G1773" s="108">
        <f>22-5</f>
        <v>17</v>
      </c>
      <c r="H1773" s="108">
        <v>15</v>
      </c>
      <c r="I1773" s="107" t="str">
        <f>VLOOKUP(B1773,辅助信息!E:I,3,FALSE)</f>
        <v>（华西简阳西城嘉苑）四川省成都市简阳市简城街道高屋村</v>
      </c>
      <c r="J1773" s="107" t="str">
        <f>VLOOKUP(B1773,辅助信息!E:I,4,FALSE)</f>
        <v>张瀚镭</v>
      </c>
      <c r="K1773" s="107">
        <f>VLOOKUP(J1773,辅助信息!H:I,2,FALSE)</f>
        <v>15884666220</v>
      </c>
      <c r="L1773" s="109" t="str">
        <f>VLOOKUP(B1773,辅助信息!E:J,6,FALSE)</f>
        <v>现场禁止使用氢能源挂车！优先威钢发货,我方卸车,新老国标钢厂不加价可直发，因陕钢多次出现磅差，项目拒绝使用</v>
      </c>
      <c r="M1773" s="78">
        <v>45819</v>
      </c>
      <c r="O1773" s="49">
        <f ca="1" t="shared" si="101"/>
        <v>0</v>
      </c>
      <c r="P1773" s="49">
        <f ca="1" t="shared" si="102"/>
        <v>34</v>
      </c>
      <c r="Q1773" s="18" t="str">
        <f>VLOOKUP(B1773,辅助信息!E:M,9,FALSE)</f>
        <v>ZTWM-CDGS-XS-2024-0030-华西集采-简州大道</v>
      </c>
      <c r="R1773" s="18" t="str">
        <f>_xlfn._xlws.FILTER(辅助信息!D:D,辅助信息!E:E=B1773)</f>
        <v>华西简阳西城嘉苑</v>
      </c>
    </row>
    <row r="1774" hidden="1" spans="2:18">
      <c r="B1774" s="107" t="s">
        <v>161</v>
      </c>
      <c r="C1774" s="57">
        <v>45820</v>
      </c>
      <c r="D1774" s="107" t="str">
        <f>VLOOKUP(B1774,辅助信息!E:K,7,FALSE)</f>
        <v>JWDD2025070200010</v>
      </c>
      <c r="E1774" s="107" t="str">
        <f>VLOOKUP(F1774,辅助信息!A:B,2,FALSE)</f>
        <v>盘螺</v>
      </c>
      <c r="F1774" s="107" t="s">
        <v>41</v>
      </c>
      <c r="G1774" s="108">
        <v>16</v>
      </c>
      <c r="H1774" s="108" t="str">
        <f>_xlfn.XLOOKUP(C1774&amp;F1774&amp;I1774&amp;J1774,'[1]2025年已发货'!$F:$F&amp;'[1]2025年已发货'!$C:$C&amp;'[1]2025年已发货'!$G:$G&amp;'[1]2025年已发货'!$H:$H,'[1]2025年已发货'!$E:$E,"未发货")</f>
        <v>未发货</v>
      </c>
      <c r="I1774" s="107" t="str">
        <f>VLOOKUP(B1774,辅助信息!E:I,3,FALSE)</f>
        <v>(宜宾兴港三江新区长江工业园保障性租赁住房建设项目-1标)四川省宜宾市翠屏区永善路南段宜宾市三江新区长江工业园区</v>
      </c>
      <c r="J1774" s="107" t="str">
        <f>VLOOKUP(B1774,辅助信息!E:I,4,FALSE)</f>
        <v>刘鹏</v>
      </c>
      <c r="K1774" s="107">
        <f>VLOOKUP(J1774,辅助信息!H:I,2,FALSE)</f>
        <v>15528967666</v>
      </c>
      <c r="L1774" s="109" t="str">
        <f>VLOOKUP(B1774,辅助信息!E:J,6,FALSE)</f>
        <v>锈货不收，装货前联系收货人核实到场规格,没提前告知进场规格现场不给予接收</v>
      </c>
      <c r="M1774" s="78">
        <v>45819</v>
      </c>
      <c r="O1774" s="49">
        <f ca="1" t="shared" si="101"/>
        <v>0</v>
      </c>
      <c r="P1774" s="49">
        <f ca="1" t="shared" si="102"/>
        <v>34</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7" t="s">
        <v>161</v>
      </c>
      <c r="C1775" s="57">
        <v>45820</v>
      </c>
      <c r="D1775" s="107" t="str">
        <f>VLOOKUP(B1775,辅助信息!E:K,7,FALSE)</f>
        <v>JWDD2025070200010</v>
      </c>
      <c r="E1775" s="107" t="str">
        <f>VLOOKUP(F1775,辅助信息!A:B,2,FALSE)</f>
        <v>盘螺</v>
      </c>
      <c r="F1775" s="107" t="s">
        <v>26</v>
      </c>
      <c r="G1775" s="108">
        <v>9</v>
      </c>
      <c r="H1775" s="108" t="str">
        <f>_xlfn.XLOOKUP(C1775&amp;F1775&amp;I1775&amp;J1775,'[1]2025年已发货'!$F:$F&amp;'[1]2025年已发货'!$C:$C&amp;'[1]2025年已发货'!$G:$G&amp;'[1]2025年已发货'!$H:$H,'[1]2025年已发货'!$E:$E,"未发货")</f>
        <v>未发货</v>
      </c>
      <c r="I1775" s="107" t="str">
        <f>VLOOKUP(B1775,辅助信息!E:I,3,FALSE)</f>
        <v>(宜宾兴港三江新区长江工业园保障性租赁住房建设项目-1标)四川省宜宾市翠屏区永善路南段宜宾市三江新区长江工业园区</v>
      </c>
      <c r="J1775" s="107" t="str">
        <f>VLOOKUP(B1775,辅助信息!E:I,4,FALSE)</f>
        <v>刘鹏</v>
      </c>
      <c r="K1775" s="107">
        <f>VLOOKUP(J1775,辅助信息!H:I,2,FALSE)</f>
        <v>15528967666</v>
      </c>
      <c r="L1775" s="109" t="str">
        <f>VLOOKUP(B1775,辅助信息!E:J,6,FALSE)</f>
        <v>锈货不收，装货前联系收货人核实到场规格,没提前告知进场规格现场不给予接收</v>
      </c>
      <c r="M1775" s="78">
        <v>45819</v>
      </c>
      <c r="O1775" s="49">
        <f ca="1" t="shared" si="101"/>
        <v>0</v>
      </c>
      <c r="P1775" s="49">
        <f ca="1" t="shared" si="102"/>
        <v>34</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7" t="s">
        <v>161</v>
      </c>
      <c r="C1776" s="57">
        <v>45820</v>
      </c>
      <c r="D1776" s="107" t="str">
        <f>VLOOKUP(B1776,辅助信息!E:K,7,FALSE)</f>
        <v>JWDD2025070200010</v>
      </c>
      <c r="E1776" s="107" t="str">
        <f>VLOOKUP(F1776,辅助信息!A:B,2,FALSE)</f>
        <v>螺纹钢</v>
      </c>
      <c r="F1776" s="107" t="s">
        <v>19</v>
      </c>
      <c r="G1776" s="108">
        <v>4</v>
      </c>
      <c r="H1776" s="108" t="str">
        <f>_xlfn.XLOOKUP(C1776&amp;F1776&amp;I1776&amp;J1776,'[1]2025年已发货'!$F:$F&amp;'[1]2025年已发货'!$C:$C&amp;'[1]2025年已发货'!$G:$G&amp;'[1]2025年已发货'!$H:$H,'[1]2025年已发货'!$E:$E,"未发货")</f>
        <v>未发货</v>
      </c>
      <c r="I1776" s="107" t="str">
        <f>VLOOKUP(B1776,辅助信息!E:I,3,FALSE)</f>
        <v>(宜宾兴港三江新区长江工业园保障性租赁住房建设项目-1标)四川省宜宾市翠屏区永善路南段宜宾市三江新区长江工业园区</v>
      </c>
      <c r="J1776" s="107" t="str">
        <f>VLOOKUP(B1776,辅助信息!E:I,4,FALSE)</f>
        <v>刘鹏</v>
      </c>
      <c r="K1776" s="107">
        <f>VLOOKUP(J1776,辅助信息!H:I,2,FALSE)</f>
        <v>15528967666</v>
      </c>
      <c r="L1776" s="109" t="str">
        <f>VLOOKUP(B1776,辅助信息!E:J,6,FALSE)</f>
        <v>锈货不收，装货前联系收货人核实到场规格,没提前告知进场规格现场不给予接收</v>
      </c>
      <c r="M1776" s="78">
        <v>45819</v>
      </c>
      <c r="O1776" s="49">
        <f ca="1" t="shared" si="101"/>
        <v>0</v>
      </c>
      <c r="P1776" s="49">
        <f ca="1" t="shared" si="102"/>
        <v>34</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7" t="s">
        <v>161</v>
      </c>
      <c r="C1777" s="57">
        <v>45820</v>
      </c>
      <c r="D1777" s="107" t="str">
        <f>VLOOKUP(B1777,辅助信息!E:K,7,FALSE)</f>
        <v>JWDD2025070200010</v>
      </c>
      <c r="E1777" s="107" t="str">
        <f>VLOOKUP(F1777,辅助信息!A:B,2,FALSE)</f>
        <v>螺纹钢</v>
      </c>
      <c r="F1777" s="107" t="s">
        <v>30</v>
      </c>
      <c r="G1777" s="108">
        <v>90</v>
      </c>
      <c r="H1777" s="108" t="str">
        <f>_xlfn.XLOOKUP(C1777&amp;F1777&amp;I1777&amp;J1777,'[1]2025年已发货'!$F:$F&amp;'[1]2025年已发货'!$C:$C&amp;'[1]2025年已发货'!$G:$G&amp;'[1]2025年已发货'!$H:$H,'[1]2025年已发货'!$E:$E,"未发货")</f>
        <v>未发货</v>
      </c>
      <c r="I1777" s="107" t="str">
        <f>VLOOKUP(B1777,辅助信息!E:I,3,FALSE)</f>
        <v>(宜宾兴港三江新区长江工业园保障性租赁住房建设项目-1标)四川省宜宾市翠屏区永善路南段宜宾市三江新区长江工业园区</v>
      </c>
      <c r="J1777" s="107" t="str">
        <f>VLOOKUP(B1777,辅助信息!E:I,4,FALSE)</f>
        <v>刘鹏</v>
      </c>
      <c r="K1777" s="107">
        <f>VLOOKUP(J1777,辅助信息!H:I,2,FALSE)</f>
        <v>15528967666</v>
      </c>
      <c r="L1777" s="109" t="str">
        <f>VLOOKUP(B1777,辅助信息!E:J,6,FALSE)</f>
        <v>锈货不收，装货前联系收货人核实到场规格,没提前告知进场规格现场不给予接收</v>
      </c>
      <c r="M1777" s="78">
        <v>45819</v>
      </c>
      <c r="O1777" s="49">
        <f ca="1" t="shared" si="101"/>
        <v>0</v>
      </c>
      <c r="P1777" s="49">
        <f ca="1" t="shared" si="102"/>
        <v>34</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7" t="s">
        <v>162</v>
      </c>
      <c r="C1778" s="57">
        <v>45820</v>
      </c>
      <c r="D1778" s="107" t="str">
        <f>VLOOKUP(B1778,辅助信息!E:K,7,FALSE)</f>
        <v>JWDD2025070200010</v>
      </c>
      <c r="E1778" s="107" t="str">
        <f>VLOOKUP(F1778,辅助信息!A:B,2,FALSE)</f>
        <v>盘螺</v>
      </c>
      <c r="F1778" s="107" t="s">
        <v>41</v>
      </c>
      <c r="G1778" s="108">
        <v>30</v>
      </c>
      <c r="H1778" s="108" t="str">
        <f>_xlfn.XLOOKUP(C1778&amp;F1778&amp;I1778&amp;J1778,'[1]2025年已发货'!$F:$F&amp;'[1]2025年已发货'!$C:$C&amp;'[1]2025年已发货'!$G:$G&amp;'[1]2025年已发货'!$H:$H,'[1]2025年已发货'!$E:$E,"未发货")</f>
        <v>未发货</v>
      </c>
      <c r="I1778" s="107" t="str">
        <f>VLOOKUP(B1778,辅助信息!E:I,3,FALSE)</f>
        <v>(宜宾兴港三江新区长江工业园保障性租赁住房建设项目-2标)四川省宜宾市翠屏区永善路南段宜宾市三江新区长江工业园区</v>
      </c>
      <c r="J1778" s="107" t="str">
        <f>VLOOKUP(B1778,辅助信息!E:I,4,FALSE)</f>
        <v>刘鹏</v>
      </c>
      <c r="K1778" s="107">
        <f>VLOOKUP(J1778,辅助信息!H:I,2,FALSE)</f>
        <v>15528967666</v>
      </c>
      <c r="L1778" s="109" t="str">
        <f>VLOOKUP(B1778,辅助信息!E:J,6,FALSE)</f>
        <v>锈货不收，装货前联系收货人核实到场规格,没提前告知进场规格现场不给予接收</v>
      </c>
      <c r="M1778" s="78">
        <v>45819</v>
      </c>
      <c r="O1778" s="49">
        <f ca="1" t="shared" si="101"/>
        <v>0</v>
      </c>
      <c r="P1778" s="49">
        <f ca="1" t="shared" si="102"/>
        <v>34</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7" t="s">
        <v>162</v>
      </c>
      <c r="C1779" s="57">
        <v>45820</v>
      </c>
      <c r="D1779" s="107" t="str">
        <f>VLOOKUP(B1779,辅助信息!E:K,7,FALSE)</f>
        <v>JWDD2025070200010</v>
      </c>
      <c r="E1779" s="107" t="str">
        <f>VLOOKUP(F1779,辅助信息!A:B,2,FALSE)</f>
        <v>盘螺</v>
      </c>
      <c r="F1779" s="107" t="s">
        <v>26</v>
      </c>
      <c r="G1779" s="108">
        <v>10</v>
      </c>
      <c r="H1779" s="108" t="str">
        <f>_xlfn.XLOOKUP(C1779&amp;F1779&amp;I1779&amp;J1779,'[1]2025年已发货'!$F:$F&amp;'[1]2025年已发货'!$C:$C&amp;'[1]2025年已发货'!$G:$G&amp;'[1]2025年已发货'!$H:$H,'[1]2025年已发货'!$E:$E,"未发货")</f>
        <v>未发货</v>
      </c>
      <c r="I1779" s="107" t="str">
        <f>VLOOKUP(B1779,辅助信息!E:I,3,FALSE)</f>
        <v>(宜宾兴港三江新区长江工业园保障性租赁住房建设项目-2标)四川省宜宾市翠屏区永善路南段宜宾市三江新区长江工业园区</v>
      </c>
      <c r="J1779" s="107" t="str">
        <f>VLOOKUP(B1779,辅助信息!E:I,4,FALSE)</f>
        <v>刘鹏</v>
      </c>
      <c r="K1779" s="107">
        <f>VLOOKUP(J1779,辅助信息!H:I,2,FALSE)</f>
        <v>15528967666</v>
      </c>
      <c r="L1779" s="109" t="str">
        <f>VLOOKUP(B1779,辅助信息!E:J,6,FALSE)</f>
        <v>锈货不收，装货前联系收货人核实到场规格,没提前告知进场规格现场不给予接收</v>
      </c>
      <c r="M1779" s="78">
        <v>45819</v>
      </c>
      <c r="O1779" s="49">
        <f ca="1" t="shared" si="101"/>
        <v>0</v>
      </c>
      <c r="P1779" s="49">
        <f ca="1" t="shared" si="102"/>
        <v>34</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7" t="s">
        <v>162</v>
      </c>
      <c r="C1780" s="57">
        <v>45820</v>
      </c>
      <c r="D1780" s="107" t="str">
        <f>VLOOKUP(B1780,辅助信息!E:K,7,FALSE)</f>
        <v>JWDD2025070200010</v>
      </c>
      <c r="E1780" s="107" t="str">
        <f>VLOOKUP(F1780,辅助信息!A:B,2,FALSE)</f>
        <v>螺纹钢</v>
      </c>
      <c r="F1780" s="107" t="s">
        <v>30</v>
      </c>
      <c r="G1780" s="108">
        <v>60</v>
      </c>
      <c r="H1780" s="108" t="str">
        <f>_xlfn.XLOOKUP(C1780&amp;F1780&amp;I1780&amp;J1780,'[1]2025年已发货'!$F:$F&amp;'[1]2025年已发货'!$C:$C&amp;'[1]2025年已发货'!$G:$G&amp;'[1]2025年已发货'!$H:$H,'[1]2025年已发货'!$E:$E,"未发货")</f>
        <v>未发货</v>
      </c>
      <c r="I1780" s="107" t="str">
        <f>VLOOKUP(B1780,辅助信息!E:I,3,FALSE)</f>
        <v>(宜宾兴港三江新区长江工业园保障性租赁住房建设项目-2标)四川省宜宾市翠屏区永善路南段宜宾市三江新区长江工业园区</v>
      </c>
      <c r="J1780" s="107" t="str">
        <f>VLOOKUP(B1780,辅助信息!E:I,4,FALSE)</f>
        <v>刘鹏</v>
      </c>
      <c r="K1780" s="107">
        <f>VLOOKUP(J1780,辅助信息!H:I,2,FALSE)</f>
        <v>15528967666</v>
      </c>
      <c r="L1780" s="109" t="str">
        <f>VLOOKUP(B1780,辅助信息!E:J,6,FALSE)</f>
        <v>锈货不收，装货前联系收货人核实到场规格,没提前告知进场规格现场不给予接收</v>
      </c>
      <c r="M1780" s="78">
        <v>45819</v>
      </c>
      <c r="O1780" s="49">
        <f ca="1" t="shared" si="101"/>
        <v>0</v>
      </c>
      <c r="P1780" s="49">
        <f ca="1" t="shared" si="102"/>
        <v>34</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7">
        <v>45820</v>
      </c>
      <c r="D1781" s="107" t="str">
        <f>VLOOKUP(B1781,辅助信息!E:K,7,FALSE)</f>
        <v>JWDDCD2025050800101</v>
      </c>
      <c r="E1781" s="107" t="str">
        <f>VLOOKUP(F1781,辅助信息!A:B,2,FALSE)</f>
        <v>盘螺</v>
      </c>
      <c r="F1781" s="29" t="s">
        <v>41</v>
      </c>
      <c r="G1781" s="25">
        <v>5</v>
      </c>
      <c r="H1781" s="108">
        <f>_xlfn.XLOOKUP(C1781&amp;F1781&amp;I1781&amp;J1781,'[1]2025年已发货'!$F:$F&amp;'[1]2025年已发货'!$C:$C&amp;'[1]2025年已发货'!$G:$G&amp;'[1]2025年已发货'!$H:$H,'[1]2025年已发货'!$E:$E,"未发货")</f>
        <v>5</v>
      </c>
      <c r="I1781" s="107" t="str">
        <f>VLOOKUP(B1781,辅助信息!E:I,3,FALSE)</f>
        <v>(中铁科研院宜宾泥溪项目)中铁科研院集团有限公司宜宾市泥溪东互通式立交下穿成贵客专铁路工程项目钢筋加工厂</v>
      </c>
      <c r="J1781" s="107" t="str">
        <f>VLOOKUP(B1781,辅助信息!E:I,4,FALSE)</f>
        <v>蔡鹏</v>
      </c>
      <c r="K1781" s="107">
        <f>VLOOKUP(J1781,辅助信息!H:I,2,FALSE)</f>
        <v>19130850820</v>
      </c>
      <c r="L1781" s="109" t="str">
        <f>VLOOKUP(B1781,辅助信息!E:J,6,FALSE)</f>
        <v>装货前联系收货人核实到场规格，货物最下面用方木垫下方便卸货</v>
      </c>
      <c r="M1781" s="78">
        <v>45822</v>
      </c>
      <c r="O1781" s="49">
        <f ca="1" t="shared" si="101"/>
        <v>0</v>
      </c>
      <c r="P1781" s="49">
        <f ca="1" t="shared" si="102"/>
        <v>31</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7">
        <v>45820</v>
      </c>
      <c r="D1782" s="107" t="str">
        <f>VLOOKUP(B1782,辅助信息!E:K,7,FALSE)</f>
        <v>JWDDCD2025050800101</v>
      </c>
      <c r="E1782" s="107" t="str">
        <f>VLOOKUP(F1782,辅助信息!A:B,2,FALSE)</f>
        <v>盘螺</v>
      </c>
      <c r="F1782" s="29" t="s">
        <v>26</v>
      </c>
      <c r="G1782" s="25">
        <v>25</v>
      </c>
      <c r="H1782" s="108">
        <f>_xlfn.XLOOKUP(C1782&amp;F1782&amp;I1782&amp;J1782,'[1]2025年已发货'!$F:$F&amp;'[1]2025年已发货'!$C:$C&amp;'[1]2025年已发货'!$G:$G&amp;'[1]2025年已发货'!$H:$H,'[1]2025年已发货'!$E:$E,"未发货")</f>
        <v>25</v>
      </c>
      <c r="I1782" s="107" t="str">
        <f>VLOOKUP(B1782,辅助信息!E:I,3,FALSE)</f>
        <v>(中铁科研院宜宾泥溪项目)中铁科研院集团有限公司宜宾市泥溪东互通式立交下穿成贵客专铁路工程项目钢筋加工厂</v>
      </c>
      <c r="J1782" s="107" t="str">
        <f>VLOOKUP(B1782,辅助信息!E:I,4,FALSE)</f>
        <v>蔡鹏</v>
      </c>
      <c r="K1782" s="107">
        <f>VLOOKUP(J1782,辅助信息!H:I,2,FALSE)</f>
        <v>19130850820</v>
      </c>
      <c r="L1782" s="109" t="str">
        <f>VLOOKUP(B1782,辅助信息!E:J,6,FALSE)</f>
        <v>装货前联系收货人核实到场规格，货物最下面用方木垫下方便卸货</v>
      </c>
      <c r="M1782" s="78">
        <v>45822</v>
      </c>
      <c r="O1782" s="49">
        <f ca="1" t="shared" si="101"/>
        <v>0</v>
      </c>
      <c r="P1782" s="49">
        <f ca="1" t="shared" si="102"/>
        <v>31</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7">
        <v>45820</v>
      </c>
      <c r="D1783" s="107" t="str">
        <f>VLOOKUP(B1783,辅助信息!E:K,7,FALSE)</f>
        <v>JWDDCD2025050800101</v>
      </c>
      <c r="E1783" s="107" t="str">
        <f>VLOOKUP(F1783,辅助信息!A:B,2,FALSE)</f>
        <v>螺纹钢</v>
      </c>
      <c r="F1783" s="29" t="s">
        <v>65</v>
      </c>
      <c r="G1783" s="25">
        <v>6</v>
      </c>
      <c r="H1783" s="108">
        <f>_xlfn.XLOOKUP(C1783&amp;F1783&amp;I1783&amp;J1783,'[1]2025年已发货'!$F:$F&amp;'[1]2025年已发货'!$C:$C&amp;'[1]2025年已发货'!$G:$G&amp;'[1]2025年已发货'!$H:$H,'[1]2025年已发货'!$E:$E,"未发货")</f>
        <v>6</v>
      </c>
      <c r="I1783" s="107" t="str">
        <f>VLOOKUP(B1783,辅助信息!E:I,3,FALSE)</f>
        <v>(中铁科研院宜宾泥溪项目)中铁科研院集团有限公司宜宾市泥溪东互通式立交下穿成贵客专铁路工程项目钢筋加工厂</v>
      </c>
      <c r="J1783" s="107" t="str">
        <f>VLOOKUP(B1783,辅助信息!E:I,4,FALSE)</f>
        <v>蔡鹏</v>
      </c>
      <c r="K1783" s="107">
        <f>VLOOKUP(J1783,辅助信息!H:I,2,FALSE)</f>
        <v>19130850820</v>
      </c>
      <c r="L1783" s="109" t="str">
        <f>VLOOKUP(B1783,辅助信息!E:J,6,FALSE)</f>
        <v>装货前联系收货人核实到场规格，货物最下面用方木垫下方便卸货</v>
      </c>
      <c r="M1783" s="78">
        <v>45822</v>
      </c>
      <c r="O1783" s="49">
        <f ca="1" t="shared" si="101"/>
        <v>0</v>
      </c>
      <c r="P1783" s="49">
        <f ca="1" t="shared" si="102"/>
        <v>31</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7">
        <v>45820</v>
      </c>
      <c r="D1784" s="107" t="str">
        <f>VLOOKUP(B1784,辅助信息!E:K,7,FALSE)</f>
        <v>JWDDCD2025052800131</v>
      </c>
      <c r="E1784" s="107" t="str">
        <f>VLOOKUP(F1784,辅助信息!A:B,2,FALSE)</f>
        <v>高线</v>
      </c>
      <c r="F1784" s="29" t="s">
        <v>57</v>
      </c>
      <c r="G1784" s="25">
        <v>9</v>
      </c>
      <c r="H1784" s="108" t="str">
        <f>_xlfn.XLOOKUP(C1784&amp;F1784&amp;I1784&amp;J1784,'[1]2025年已发货'!$F:$F&amp;'[1]2025年已发货'!$C:$C&amp;'[1]2025年已发货'!$G:$G&amp;'[1]2025年已发货'!$H:$H,'[1]2025年已发货'!$E:$E,"未发货")</f>
        <v>未发货</v>
      </c>
      <c r="I1784" s="107" t="str">
        <f>VLOOKUP(B1784,辅助信息!E:I,3,FALSE)</f>
        <v>（商投建工达州中医药科技园-4工区-11号楼）达州市通川区达州中医药职业学院犀牛大道北段</v>
      </c>
      <c r="J1784" s="107" t="str">
        <f>VLOOKUP(B1784,辅助信息!E:I,4,FALSE)</f>
        <v>张扬</v>
      </c>
      <c r="K1784" s="107">
        <f>VLOOKUP(J1784,辅助信息!H:I,2,FALSE)</f>
        <v>18381904567</v>
      </c>
      <c r="L1784" s="109" t="str">
        <f>VLOOKUP(B1784,辅助信息!E:J,6,FALSE)</f>
        <v>控制炉批号！多了现场不收！,优先安排达钢,提前联系到场规格及数量</v>
      </c>
      <c r="M1784" s="78">
        <v>45822</v>
      </c>
      <c r="O1784" s="49">
        <f ca="1" t="shared" ref="O1784:O1790" si="103">IF(OR(M1784="",N1784&lt;&gt;""),"",MAX(M1784-TODAY(),0))</f>
        <v>0</v>
      </c>
      <c r="P1784" s="49">
        <f ca="1" t="shared" ref="P1784:P1790" si="104">IF(M1784="","",IF(N1784&lt;&gt;"",MAX(N1784-M1784,0),IF(TODAY()&gt;M1784,TODAY()-M1784,0)))</f>
        <v>31</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7">
        <v>45820</v>
      </c>
      <c r="D1785" s="107" t="str">
        <f>VLOOKUP(B1785,辅助信息!E:K,7,FALSE)</f>
        <v>JWDDCD2025052800131</v>
      </c>
      <c r="E1785" s="107" t="str">
        <f>VLOOKUP(F1785,辅助信息!A:B,2,FALSE)</f>
        <v>螺纹钢</v>
      </c>
      <c r="F1785" s="29" t="s">
        <v>27</v>
      </c>
      <c r="G1785" s="25">
        <v>6</v>
      </c>
      <c r="H1785" s="108">
        <f>_xlfn.XLOOKUP(C1785&amp;F1785&amp;I1785&amp;J1785,'[1]2025年已发货'!$F:$F&amp;'[1]2025年已发货'!$C:$C&amp;'[1]2025年已发货'!$G:$G&amp;'[1]2025年已发货'!$H:$H,'[1]2025年已发货'!$E:$E,"未发货")</f>
        <v>6</v>
      </c>
      <c r="I1785" s="107" t="str">
        <f>VLOOKUP(B1785,辅助信息!E:I,3,FALSE)</f>
        <v>（商投建工达州中医药科技园-4工区-11号楼）达州市通川区达州中医药职业学院犀牛大道北段</v>
      </c>
      <c r="J1785" s="107" t="str">
        <f>VLOOKUP(B1785,辅助信息!E:I,4,FALSE)</f>
        <v>张扬</v>
      </c>
      <c r="K1785" s="107">
        <f>VLOOKUP(J1785,辅助信息!H:I,2,FALSE)</f>
        <v>18381904567</v>
      </c>
      <c r="L1785" s="109" t="str">
        <f>VLOOKUP(B1785,辅助信息!E:J,6,FALSE)</f>
        <v>控制炉批号！多了现场不收！,优先安排达钢,提前联系到场规格及数量</v>
      </c>
      <c r="M1785" s="78">
        <v>45822</v>
      </c>
      <c r="O1785" s="49">
        <f ca="1" t="shared" si="103"/>
        <v>0</v>
      </c>
      <c r="P1785" s="49">
        <f ca="1" t="shared" si="104"/>
        <v>31</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7">
        <v>45820</v>
      </c>
      <c r="D1786" s="107" t="str">
        <f>VLOOKUP(B1786,辅助信息!E:K,7,FALSE)</f>
        <v>JWDDCD2025052800131</v>
      </c>
      <c r="E1786" s="107" t="str">
        <f>VLOOKUP(F1786,辅助信息!A:B,2,FALSE)</f>
        <v>螺纹钢</v>
      </c>
      <c r="F1786" s="29" t="s">
        <v>32</v>
      </c>
      <c r="G1786" s="25">
        <v>12</v>
      </c>
      <c r="H1786" s="108" t="str">
        <f>_xlfn.XLOOKUP(C1786&amp;F1786&amp;I1786&amp;J1786,'[1]2025年已发货'!$F:$F&amp;'[1]2025年已发货'!$C:$C&amp;'[1]2025年已发货'!$G:$G&amp;'[1]2025年已发货'!$H:$H,'[1]2025年已发货'!$E:$E,"未发货")</f>
        <v>未发货</v>
      </c>
      <c r="I1786" s="107" t="str">
        <f>VLOOKUP(B1786,辅助信息!E:I,3,FALSE)</f>
        <v>（商投建工达州中医药科技园-4工区-11号楼）达州市通川区达州中医药职业学院犀牛大道北段</v>
      </c>
      <c r="J1786" s="107" t="str">
        <f>VLOOKUP(B1786,辅助信息!E:I,4,FALSE)</f>
        <v>张扬</v>
      </c>
      <c r="K1786" s="107">
        <f>VLOOKUP(J1786,辅助信息!H:I,2,FALSE)</f>
        <v>18381904567</v>
      </c>
      <c r="L1786" s="109" t="str">
        <f>VLOOKUP(B1786,辅助信息!E:J,6,FALSE)</f>
        <v>控制炉批号！多了现场不收！,优先安排达钢,提前联系到场规格及数量</v>
      </c>
      <c r="M1786" s="78">
        <v>45822</v>
      </c>
      <c r="O1786" s="49">
        <f ca="1" t="shared" si="103"/>
        <v>0</v>
      </c>
      <c r="P1786" s="49">
        <f ca="1" t="shared" si="104"/>
        <v>31</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7">
        <v>45820</v>
      </c>
      <c r="D1787" s="107" t="str">
        <f>VLOOKUP(B1787,辅助信息!E:K,7,FALSE)</f>
        <v>JWDDCD2025052800131</v>
      </c>
      <c r="E1787" s="107" t="str">
        <f>VLOOKUP(F1787,辅助信息!A:B,2,FALSE)</f>
        <v>螺纹钢</v>
      </c>
      <c r="F1787" s="29" t="s">
        <v>30</v>
      </c>
      <c r="G1787" s="25">
        <v>3</v>
      </c>
      <c r="H1787" s="108" t="str">
        <f>_xlfn.XLOOKUP(C1787&amp;F1787&amp;I1787&amp;J1787,'[1]2025年已发货'!$F:$F&amp;'[1]2025年已发货'!$C:$C&amp;'[1]2025年已发货'!$G:$G&amp;'[1]2025年已发货'!$H:$H,'[1]2025年已发货'!$E:$E,"未发货")</f>
        <v>未发货</v>
      </c>
      <c r="I1787" s="107" t="str">
        <f>VLOOKUP(B1787,辅助信息!E:I,3,FALSE)</f>
        <v>（商投建工达州中医药科技园-4工区-11号楼）达州市通川区达州中医药职业学院犀牛大道北段</v>
      </c>
      <c r="J1787" s="107" t="str">
        <f>VLOOKUP(B1787,辅助信息!E:I,4,FALSE)</f>
        <v>张扬</v>
      </c>
      <c r="K1787" s="107">
        <f>VLOOKUP(J1787,辅助信息!H:I,2,FALSE)</f>
        <v>18381904567</v>
      </c>
      <c r="L1787" s="109" t="str">
        <f>VLOOKUP(B1787,辅助信息!E:J,6,FALSE)</f>
        <v>控制炉批号！多了现场不收！,优先安排达钢,提前联系到场规格及数量</v>
      </c>
      <c r="M1787" s="78">
        <v>45822</v>
      </c>
      <c r="O1787" s="49">
        <f ca="1" t="shared" si="103"/>
        <v>0</v>
      </c>
      <c r="P1787" s="49">
        <f ca="1" t="shared" si="104"/>
        <v>31</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7">
        <v>45820</v>
      </c>
      <c r="D1788" s="107" t="str">
        <f>VLOOKUP(B1788,辅助信息!E:K,7,FALSE)</f>
        <v>JWDDCD2025052800131</v>
      </c>
      <c r="E1788" s="107" t="str">
        <f>VLOOKUP(F1788,辅助信息!A:B,2,FALSE)</f>
        <v>螺纹钢</v>
      </c>
      <c r="F1788" s="29" t="s">
        <v>33</v>
      </c>
      <c r="G1788" s="25">
        <v>27</v>
      </c>
      <c r="H1788" s="108">
        <f>_xlfn.XLOOKUP(C1788&amp;F1788&amp;I1788&amp;J1788,'[1]2025年已发货'!$F:$F&amp;'[1]2025年已发货'!$C:$C&amp;'[1]2025年已发货'!$G:$G&amp;'[1]2025年已发货'!$H:$H,'[1]2025年已发货'!$E:$E,"未发货")</f>
        <v>27</v>
      </c>
      <c r="I1788" s="107" t="str">
        <f>VLOOKUP(B1788,辅助信息!E:I,3,FALSE)</f>
        <v>（商投建工达州中医药科技园-4工区-11号楼）达州市通川区达州中医药职业学院犀牛大道北段</v>
      </c>
      <c r="J1788" s="107" t="str">
        <f>VLOOKUP(B1788,辅助信息!E:I,4,FALSE)</f>
        <v>张扬</v>
      </c>
      <c r="K1788" s="107">
        <f>VLOOKUP(J1788,辅助信息!H:I,2,FALSE)</f>
        <v>18381904567</v>
      </c>
      <c r="L1788" s="109" t="str">
        <f>VLOOKUP(B1788,辅助信息!E:J,6,FALSE)</f>
        <v>控制炉批号！多了现场不收！,优先安排达钢,提前联系到场规格及数量</v>
      </c>
      <c r="M1788" s="78">
        <v>45822</v>
      </c>
      <c r="O1788" s="49">
        <f ca="1" t="shared" si="103"/>
        <v>0</v>
      </c>
      <c r="P1788" s="49">
        <f ca="1" t="shared" si="104"/>
        <v>31</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7">
        <v>45820</v>
      </c>
      <c r="D1789" s="107" t="str">
        <f>VLOOKUP(B1789,辅助信息!E:K,7,FALSE)</f>
        <v>JWDDCD2025052800131</v>
      </c>
      <c r="E1789" s="107" t="str">
        <f>VLOOKUP(F1789,辅助信息!A:B,2,FALSE)</f>
        <v>螺纹钢</v>
      </c>
      <c r="F1789" s="29" t="s">
        <v>28</v>
      </c>
      <c r="G1789" s="25">
        <v>30</v>
      </c>
      <c r="H1789" s="108">
        <f>_xlfn.XLOOKUP(C1789&amp;F1789&amp;I1789&amp;J1789,'[1]2025年已发货'!$F:$F&amp;'[1]2025年已发货'!$C:$C&amp;'[1]2025年已发货'!$G:$G&amp;'[1]2025年已发货'!$H:$H,'[1]2025年已发货'!$E:$E,"未发货")</f>
        <v>27</v>
      </c>
      <c r="I1789" s="107" t="str">
        <f>VLOOKUP(B1789,辅助信息!E:I,3,FALSE)</f>
        <v>（商投建工达州中医药科技园-4工区-11号楼）达州市通川区达州中医药职业学院犀牛大道北段</v>
      </c>
      <c r="J1789" s="107" t="str">
        <f>VLOOKUP(B1789,辅助信息!E:I,4,FALSE)</f>
        <v>张扬</v>
      </c>
      <c r="K1789" s="107">
        <f>VLOOKUP(J1789,辅助信息!H:I,2,FALSE)</f>
        <v>18381904567</v>
      </c>
      <c r="L1789" s="109" t="str">
        <f>VLOOKUP(B1789,辅助信息!E:J,6,FALSE)</f>
        <v>控制炉批号！多了现场不收！,优先安排达钢,提前联系到场规格及数量</v>
      </c>
      <c r="M1789" s="78">
        <v>45822</v>
      </c>
      <c r="O1789" s="49">
        <f ca="1" t="shared" si="103"/>
        <v>0</v>
      </c>
      <c r="P1789" s="49">
        <f ca="1" t="shared" si="104"/>
        <v>31</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7">
        <v>45820</v>
      </c>
      <c r="D1790" s="107" t="str">
        <f>VLOOKUP(B1790,辅助信息!E:K,7,FALSE)</f>
        <v>JWDDCD2025052800131</v>
      </c>
      <c r="E1790" s="107" t="str">
        <f>VLOOKUP(F1790,辅助信息!A:B,2,FALSE)</f>
        <v>螺纹钢</v>
      </c>
      <c r="F1790" s="29" t="s">
        <v>18</v>
      </c>
      <c r="G1790" s="25">
        <v>15</v>
      </c>
      <c r="H1790" s="108" t="str">
        <f>_xlfn.XLOOKUP(C1790&amp;F1790&amp;I1790&amp;J1790,'[1]2025年已发货'!$F:$F&amp;'[1]2025年已发货'!$C:$C&amp;'[1]2025年已发货'!$G:$G&amp;'[1]2025年已发货'!$H:$H,'[1]2025年已发货'!$E:$E,"未发货")</f>
        <v>未发货</v>
      </c>
      <c r="I1790" s="107" t="str">
        <f>VLOOKUP(B1790,辅助信息!E:I,3,FALSE)</f>
        <v>（商投建工达州中医药科技园-4工区-11号楼）达州市通川区达州中医药职业学院犀牛大道北段</v>
      </c>
      <c r="J1790" s="107" t="str">
        <f>VLOOKUP(B1790,辅助信息!E:I,4,FALSE)</f>
        <v>张扬</v>
      </c>
      <c r="K1790" s="107">
        <f>VLOOKUP(J1790,辅助信息!H:I,2,FALSE)</f>
        <v>18381904567</v>
      </c>
      <c r="L1790" s="109" t="str">
        <f>VLOOKUP(B1790,辅助信息!E:J,6,FALSE)</f>
        <v>控制炉批号！多了现场不收！,优先安排达钢,提前联系到场规格及数量</v>
      </c>
      <c r="M1790" s="78">
        <v>45822</v>
      </c>
      <c r="O1790" s="49">
        <f ca="1" t="shared" si="103"/>
        <v>0</v>
      </c>
      <c r="P1790" s="49">
        <f ca="1" t="shared" si="104"/>
        <v>31</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7">
        <v>45820</v>
      </c>
      <c r="D1791" s="107" t="str">
        <f>VLOOKUP(B1791,辅助信息!E:K,7,FALSE)</f>
        <v>JWDDCD2025052800131</v>
      </c>
      <c r="E1791" s="107" t="str">
        <f>VLOOKUP(F1791,辅助信息!A:B,2,FALSE)</f>
        <v>盘螺</v>
      </c>
      <c r="F1791" s="29" t="s">
        <v>40</v>
      </c>
      <c r="G1791" s="25">
        <v>18</v>
      </c>
      <c r="H1791" s="108" t="str">
        <f>_xlfn.XLOOKUP(C1791&amp;F1791&amp;I1791&amp;J1791,'[1]2025年已发货'!$F:$F&amp;'[1]2025年已发货'!$C:$C&amp;'[1]2025年已发货'!$G:$G&amp;'[1]2025年已发货'!$H:$H,'[1]2025年已发货'!$E:$E,"未发货")</f>
        <v>未发货</v>
      </c>
      <c r="I1791" s="107" t="str">
        <f>VLOOKUP(B1791,辅助信息!E:I,3,FALSE)</f>
        <v>（商投建工达州中医药科技园-4工区-9号楼）达州市通川区达州中医药职业学院犀牛大道北段</v>
      </c>
      <c r="J1791" s="107" t="str">
        <f>VLOOKUP(B1791,辅助信息!E:I,4,FALSE)</f>
        <v>张扬</v>
      </c>
      <c r="K1791" s="107">
        <f>VLOOKUP(J1791,辅助信息!H:I,2,FALSE)</f>
        <v>18381904567</v>
      </c>
      <c r="L1791" s="109" t="str">
        <f>VLOOKUP(B1791,辅助信息!E:J,6,FALSE)</f>
        <v>控制炉批号！多了现场不收！,优先安排达钢,提前联系到场规格及数量</v>
      </c>
      <c r="M1791" s="78">
        <v>45822</v>
      </c>
      <c r="O1791" s="49">
        <f ca="1" t="shared" ref="O1791:O1798" si="105">IF(OR(M1791="",N1791&lt;&gt;""),"",MAX(M1791-TODAY(),0))</f>
        <v>0</v>
      </c>
      <c r="P1791" s="49">
        <f ca="1" t="shared" ref="P1791:P1798" si="106">IF(M1791="","",IF(N1791&lt;&gt;"",MAX(N1791-M1791,0),IF(TODAY()&gt;M1791,TODAY()-M1791,0)))</f>
        <v>31</v>
      </c>
      <c r="Q1791" s="18" t="str">
        <f>VLOOKUP(B1791,辅助信息!E:M,9,FALSE)</f>
        <v>ZTWM-CDGS-XS-2024-0134-商投建工达州中医药科技成果示范园项目</v>
      </c>
    </row>
    <row r="1792" hidden="1" spans="2:17">
      <c r="B1792" s="29" t="s">
        <v>163</v>
      </c>
      <c r="C1792" s="57">
        <v>45820</v>
      </c>
      <c r="D1792" s="107" t="str">
        <f>VLOOKUP(B1792,辅助信息!E:K,7,FALSE)</f>
        <v>JWDDCD2025052800131</v>
      </c>
      <c r="E1792" s="107" t="str">
        <f>VLOOKUP(F1792,辅助信息!A:B,2,FALSE)</f>
        <v>盘螺</v>
      </c>
      <c r="F1792" s="29" t="s">
        <v>41</v>
      </c>
      <c r="G1792" s="25">
        <v>12</v>
      </c>
      <c r="H1792" s="108">
        <f>_xlfn.XLOOKUP(C1792&amp;F1792&amp;I1792&amp;J1792,'[1]2025年已发货'!$F:$F&amp;'[1]2025年已发货'!$C:$C&amp;'[1]2025年已发货'!$G:$G&amp;'[1]2025年已发货'!$H:$H,'[1]2025年已发货'!$E:$E,"未发货")</f>
        <v>12</v>
      </c>
      <c r="I1792" s="107" t="str">
        <f>VLOOKUP(B1792,辅助信息!E:I,3,FALSE)</f>
        <v>（商投建工达州中医药科技园-4工区-9号楼）达州市通川区达州中医药职业学院犀牛大道北段</v>
      </c>
      <c r="J1792" s="107" t="str">
        <f>VLOOKUP(B1792,辅助信息!E:I,4,FALSE)</f>
        <v>张扬</v>
      </c>
      <c r="K1792" s="107">
        <f>VLOOKUP(J1792,辅助信息!H:I,2,FALSE)</f>
        <v>18381904567</v>
      </c>
      <c r="L1792" s="109" t="str">
        <f>VLOOKUP(B1792,辅助信息!E:J,6,FALSE)</f>
        <v>控制炉批号！多了现场不收！,优先安排达钢,提前联系到场规格及数量</v>
      </c>
      <c r="M1792" s="78">
        <v>45822</v>
      </c>
      <c r="O1792" s="49">
        <f ca="1" t="shared" si="105"/>
        <v>0</v>
      </c>
      <c r="P1792" s="49">
        <f ca="1" t="shared" si="106"/>
        <v>31</v>
      </c>
      <c r="Q1792" s="18" t="str">
        <f>VLOOKUP(B1792,辅助信息!E:M,9,FALSE)</f>
        <v>ZTWM-CDGS-XS-2024-0134-商投建工达州中医药科技成果示范园项目</v>
      </c>
    </row>
    <row r="1793" hidden="1" spans="2:17">
      <c r="B1793" s="29" t="s">
        <v>163</v>
      </c>
      <c r="C1793" s="57">
        <v>45820</v>
      </c>
      <c r="D1793" s="107" t="str">
        <f>VLOOKUP(B1793,辅助信息!E:K,7,FALSE)</f>
        <v>JWDDCD2025052800131</v>
      </c>
      <c r="E1793" s="107" t="str">
        <f>VLOOKUP(F1793,辅助信息!A:B,2,FALSE)</f>
        <v>螺纹钢</v>
      </c>
      <c r="F1793" s="29" t="s">
        <v>27</v>
      </c>
      <c r="G1793" s="25">
        <v>6</v>
      </c>
      <c r="H1793" s="108">
        <f>_xlfn.XLOOKUP(C1793&amp;F1793&amp;I1793&amp;J1793,'[1]2025年已发货'!$F:$F&amp;'[1]2025年已发货'!$C:$C&amp;'[1]2025年已发货'!$G:$G&amp;'[1]2025年已发货'!$H:$H,'[1]2025年已发货'!$E:$E,"未发货")</f>
        <v>6</v>
      </c>
      <c r="I1793" s="107" t="str">
        <f>VLOOKUP(B1793,辅助信息!E:I,3,FALSE)</f>
        <v>（商投建工达州中医药科技园-4工区-9号楼）达州市通川区达州中医药职业学院犀牛大道北段</v>
      </c>
      <c r="J1793" s="107" t="str">
        <f>VLOOKUP(B1793,辅助信息!E:I,4,FALSE)</f>
        <v>张扬</v>
      </c>
      <c r="K1793" s="107">
        <f>VLOOKUP(J1793,辅助信息!H:I,2,FALSE)</f>
        <v>18381904567</v>
      </c>
      <c r="L1793" s="109" t="str">
        <f>VLOOKUP(B1793,辅助信息!E:J,6,FALSE)</f>
        <v>控制炉批号！多了现场不收！,优先安排达钢,提前联系到场规格及数量</v>
      </c>
      <c r="M1793" s="78">
        <v>45822</v>
      </c>
      <c r="O1793" s="49">
        <f ca="1" t="shared" si="105"/>
        <v>0</v>
      </c>
      <c r="P1793" s="49">
        <f ca="1" t="shared" si="106"/>
        <v>31</v>
      </c>
      <c r="Q1793" s="18" t="str">
        <f>VLOOKUP(B1793,辅助信息!E:M,9,FALSE)</f>
        <v>ZTWM-CDGS-XS-2024-0134-商投建工达州中医药科技成果示范园项目</v>
      </c>
    </row>
    <row r="1794" hidden="1" spans="2:17">
      <c r="B1794" s="29" t="s">
        <v>163</v>
      </c>
      <c r="C1794" s="57">
        <v>45820</v>
      </c>
      <c r="D1794" s="107" t="str">
        <f>VLOOKUP(B1794,辅助信息!E:K,7,FALSE)</f>
        <v>JWDDCD2025052800131</v>
      </c>
      <c r="E1794" s="107" t="str">
        <f>VLOOKUP(F1794,辅助信息!A:B,2,FALSE)</f>
        <v>螺纹钢</v>
      </c>
      <c r="F1794" s="29" t="s">
        <v>32</v>
      </c>
      <c r="G1794" s="25">
        <v>6</v>
      </c>
      <c r="H1794" s="108" t="str">
        <f>_xlfn.XLOOKUP(C1794&amp;F1794&amp;I1794&amp;J1794,'[1]2025年已发货'!$F:$F&amp;'[1]2025年已发货'!$C:$C&amp;'[1]2025年已发货'!$G:$G&amp;'[1]2025年已发货'!$H:$H,'[1]2025年已发货'!$E:$E,"未发货")</f>
        <v>未发货</v>
      </c>
      <c r="I1794" s="107" t="str">
        <f>VLOOKUP(B1794,辅助信息!E:I,3,FALSE)</f>
        <v>（商投建工达州中医药科技园-4工区-9号楼）达州市通川区达州中医药职业学院犀牛大道北段</v>
      </c>
      <c r="J1794" s="107" t="str">
        <f>VLOOKUP(B1794,辅助信息!E:I,4,FALSE)</f>
        <v>张扬</v>
      </c>
      <c r="K1794" s="107">
        <f>VLOOKUP(J1794,辅助信息!H:I,2,FALSE)</f>
        <v>18381904567</v>
      </c>
      <c r="L1794" s="109" t="str">
        <f>VLOOKUP(B1794,辅助信息!E:J,6,FALSE)</f>
        <v>控制炉批号！多了现场不收！,优先安排达钢,提前联系到场规格及数量</v>
      </c>
      <c r="M1794" s="78">
        <v>45822</v>
      </c>
      <c r="O1794" s="49">
        <f ca="1" t="shared" si="105"/>
        <v>0</v>
      </c>
      <c r="P1794" s="49">
        <f ca="1" t="shared" si="106"/>
        <v>31</v>
      </c>
      <c r="Q1794" s="18" t="str">
        <f>VLOOKUP(B1794,辅助信息!E:M,9,FALSE)</f>
        <v>ZTWM-CDGS-XS-2024-0134-商投建工达州中医药科技成果示范园项目</v>
      </c>
    </row>
    <row r="1795" hidden="1" spans="2:17">
      <c r="B1795" s="29" t="s">
        <v>163</v>
      </c>
      <c r="C1795" s="57">
        <v>45820</v>
      </c>
      <c r="D1795" s="107" t="str">
        <f>VLOOKUP(B1795,辅助信息!E:K,7,FALSE)</f>
        <v>JWDDCD2025052800131</v>
      </c>
      <c r="E1795" s="107" t="str">
        <f>VLOOKUP(F1795,辅助信息!A:B,2,FALSE)</f>
        <v>螺纹钢</v>
      </c>
      <c r="F1795" s="29" t="s">
        <v>30</v>
      </c>
      <c r="G1795" s="25">
        <v>6</v>
      </c>
      <c r="H1795" s="108" t="str">
        <f>_xlfn.XLOOKUP(C1795&amp;F1795&amp;I1795&amp;J1795,'[1]2025年已发货'!$F:$F&amp;'[1]2025年已发货'!$C:$C&amp;'[1]2025年已发货'!$G:$G&amp;'[1]2025年已发货'!$H:$H,'[1]2025年已发货'!$E:$E,"未发货")</f>
        <v>未发货</v>
      </c>
      <c r="I1795" s="107" t="str">
        <f>VLOOKUP(B1795,辅助信息!E:I,3,FALSE)</f>
        <v>（商投建工达州中医药科技园-4工区-9号楼）达州市通川区达州中医药职业学院犀牛大道北段</v>
      </c>
      <c r="J1795" s="107" t="str">
        <f>VLOOKUP(B1795,辅助信息!E:I,4,FALSE)</f>
        <v>张扬</v>
      </c>
      <c r="K1795" s="107">
        <f>VLOOKUP(J1795,辅助信息!H:I,2,FALSE)</f>
        <v>18381904567</v>
      </c>
      <c r="L1795" s="109" t="str">
        <f>VLOOKUP(B1795,辅助信息!E:J,6,FALSE)</f>
        <v>控制炉批号！多了现场不收！,优先安排达钢,提前联系到场规格及数量</v>
      </c>
      <c r="M1795" s="78">
        <v>45822</v>
      </c>
      <c r="O1795" s="49">
        <f ca="1" t="shared" si="105"/>
        <v>0</v>
      </c>
      <c r="P1795" s="49">
        <f ca="1" t="shared" si="106"/>
        <v>31</v>
      </c>
      <c r="Q1795" s="18" t="str">
        <f>VLOOKUP(B1795,辅助信息!E:M,9,FALSE)</f>
        <v>ZTWM-CDGS-XS-2024-0134-商投建工达州中医药科技成果示范园项目</v>
      </c>
    </row>
    <row r="1796" hidden="1" spans="2:17">
      <c r="B1796" s="29" t="s">
        <v>163</v>
      </c>
      <c r="C1796" s="57">
        <v>45820</v>
      </c>
      <c r="D1796" s="107" t="str">
        <f>VLOOKUP(B1796,辅助信息!E:K,7,FALSE)</f>
        <v>JWDDCD2025052800131</v>
      </c>
      <c r="E1796" s="107" t="str">
        <f>VLOOKUP(F1796,辅助信息!A:B,2,FALSE)</f>
        <v>螺纹钢</v>
      </c>
      <c r="F1796" s="29" t="s">
        <v>33</v>
      </c>
      <c r="G1796" s="25">
        <v>39</v>
      </c>
      <c r="H1796" s="108">
        <f>_xlfn.XLOOKUP(C1796&amp;F1796&amp;I1796&amp;J1796,'[1]2025年已发货'!$F:$F&amp;'[1]2025年已发货'!$C:$C&amp;'[1]2025年已发货'!$G:$G&amp;'[1]2025年已发货'!$H:$H,'[1]2025年已发货'!$E:$E,"未发货")</f>
        <v>39</v>
      </c>
      <c r="I1796" s="107" t="str">
        <f>VLOOKUP(B1796,辅助信息!E:I,3,FALSE)</f>
        <v>（商投建工达州中医药科技园-4工区-9号楼）达州市通川区达州中医药职业学院犀牛大道北段</v>
      </c>
      <c r="J1796" s="107" t="str">
        <f>VLOOKUP(B1796,辅助信息!E:I,4,FALSE)</f>
        <v>张扬</v>
      </c>
      <c r="K1796" s="107">
        <f>VLOOKUP(J1796,辅助信息!H:I,2,FALSE)</f>
        <v>18381904567</v>
      </c>
      <c r="L1796" s="109" t="str">
        <f>VLOOKUP(B1796,辅助信息!E:J,6,FALSE)</f>
        <v>控制炉批号！多了现场不收！,优先安排达钢,提前联系到场规格及数量</v>
      </c>
      <c r="M1796" s="78">
        <v>45822</v>
      </c>
      <c r="O1796" s="49">
        <f ca="1" t="shared" si="105"/>
        <v>0</v>
      </c>
      <c r="P1796" s="49">
        <f ca="1" t="shared" si="106"/>
        <v>31</v>
      </c>
      <c r="Q1796" s="18" t="str">
        <f>VLOOKUP(B1796,辅助信息!E:M,9,FALSE)</f>
        <v>ZTWM-CDGS-XS-2024-0134-商投建工达州中医药科技成果示范园项目</v>
      </c>
    </row>
    <row r="1797" hidden="1" spans="2:17">
      <c r="B1797" s="29" t="s">
        <v>163</v>
      </c>
      <c r="C1797" s="57">
        <v>45820</v>
      </c>
      <c r="D1797" s="107" t="str">
        <f>VLOOKUP(B1797,辅助信息!E:K,7,FALSE)</f>
        <v>JWDDCD2025052800131</v>
      </c>
      <c r="E1797" s="107" t="str">
        <f>VLOOKUP(F1797,辅助信息!A:B,2,FALSE)</f>
        <v>螺纹钢</v>
      </c>
      <c r="F1797" s="29" t="s">
        <v>28</v>
      </c>
      <c r="G1797" s="25">
        <v>24</v>
      </c>
      <c r="H1797" s="108">
        <f>_xlfn.XLOOKUP(C1797&amp;F1797&amp;I1797&amp;J1797,'[1]2025年已发货'!$F:$F&amp;'[1]2025年已发货'!$C:$C&amp;'[1]2025年已发货'!$G:$G&amp;'[1]2025年已发货'!$H:$H,'[1]2025年已发货'!$E:$E,"未发货")</f>
        <v>24</v>
      </c>
      <c r="I1797" s="107" t="str">
        <f>VLOOKUP(B1797,辅助信息!E:I,3,FALSE)</f>
        <v>（商投建工达州中医药科技园-4工区-9号楼）达州市通川区达州中医药职业学院犀牛大道北段</v>
      </c>
      <c r="J1797" s="107" t="str">
        <f>VLOOKUP(B1797,辅助信息!E:I,4,FALSE)</f>
        <v>张扬</v>
      </c>
      <c r="K1797" s="107">
        <f>VLOOKUP(J1797,辅助信息!H:I,2,FALSE)</f>
        <v>18381904567</v>
      </c>
      <c r="L1797" s="109" t="str">
        <f>VLOOKUP(B1797,辅助信息!E:J,6,FALSE)</f>
        <v>控制炉批号！多了现场不收！,优先安排达钢,提前联系到场规格及数量</v>
      </c>
      <c r="M1797" s="78">
        <v>45822</v>
      </c>
      <c r="O1797" s="49">
        <f ca="1" t="shared" si="105"/>
        <v>0</v>
      </c>
      <c r="P1797" s="49">
        <f ca="1" t="shared" si="106"/>
        <v>31</v>
      </c>
      <c r="Q1797" s="18" t="str">
        <f>VLOOKUP(B1797,辅助信息!E:M,9,FALSE)</f>
        <v>ZTWM-CDGS-XS-2024-0134-商投建工达州中医药科技成果示范园项目</v>
      </c>
    </row>
    <row r="1798" hidden="1" spans="2:17">
      <c r="B1798" s="29" t="s">
        <v>163</v>
      </c>
      <c r="C1798" s="57">
        <v>45820</v>
      </c>
      <c r="D1798" s="107" t="str">
        <f>VLOOKUP(B1798,辅助信息!E:K,7,FALSE)</f>
        <v>JWDDCD2025052800131</v>
      </c>
      <c r="E1798" s="107" t="str">
        <f>VLOOKUP(F1798,辅助信息!A:B,2,FALSE)</f>
        <v>螺纹钢</v>
      </c>
      <c r="F1798" s="29" t="s">
        <v>18</v>
      </c>
      <c r="G1798" s="25">
        <v>21</v>
      </c>
      <c r="H1798" s="108">
        <f>_xlfn.XLOOKUP(C1798&amp;F1798&amp;I1798&amp;J1798,'[1]2025年已发货'!$F:$F&amp;'[1]2025年已发货'!$C:$C&amp;'[1]2025年已发货'!$G:$G&amp;'[1]2025年已发货'!$H:$H,'[1]2025年已发货'!$E:$E,"未发货")</f>
        <v>21</v>
      </c>
      <c r="I1798" s="107" t="str">
        <f>VLOOKUP(B1798,辅助信息!E:I,3,FALSE)</f>
        <v>（商投建工达州中医药科技园-4工区-9号楼）达州市通川区达州中医药职业学院犀牛大道北段</v>
      </c>
      <c r="J1798" s="107" t="str">
        <f>VLOOKUP(B1798,辅助信息!E:I,4,FALSE)</f>
        <v>张扬</v>
      </c>
      <c r="K1798" s="107">
        <f>VLOOKUP(J1798,辅助信息!H:I,2,FALSE)</f>
        <v>18381904567</v>
      </c>
      <c r="L1798" s="109" t="str">
        <f>VLOOKUP(B1798,辅助信息!E:J,6,FALSE)</f>
        <v>控制炉批号！多了现场不收！,优先安排达钢,提前联系到场规格及数量</v>
      </c>
      <c r="M1798" s="78">
        <v>45822</v>
      </c>
      <c r="O1798" s="49">
        <f ca="1" t="shared" si="105"/>
        <v>0</v>
      </c>
      <c r="P1798" s="49">
        <f ca="1" t="shared" si="106"/>
        <v>31</v>
      </c>
      <c r="Q1798" s="18" t="str">
        <f>VLOOKUP(B1798,辅助信息!E:M,9,FALSE)</f>
        <v>ZTWM-CDGS-XS-2024-0134-商投建工达州中医药科技成果示范园项目</v>
      </c>
    </row>
    <row r="1799" hidden="1" spans="1:17">
      <c r="A1799" s="69" t="s">
        <v>164</v>
      </c>
      <c r="B1799" s="29" t="s">
        <v>81</v>
      </c>
      <c r="C1799" s="57">
        <v>45820</v>
      </c>
      <c r="D1799" s="107" t="str">
        <f>VLOOKUP(B1799,辅助信息!E:K,7,FALSE)</f>
        <v>JWDDCD2025060900080</v>
      </c>
      <c r="E1799" s="107" t="str">
        <f>VLOOKUP(F1799,辅助信息!A:B,2,FALSE)</f>
        <v>盘螺</v>
      </c>
      <c r="F1799" s="29" t="s">
        <v>40</v>
      </c>
      <c r="G1799" s="25">
        <v>19</v>
      </c>
      <c r="H1799" s="108"/>
      <c r="I1799" s="107" t="str">
        <f>VLOOKUP(B1799,辅助信息!E:I,3,FALSE)</f>
        <v>（华西简阳西城嘉苑）四川省成都市简阳市简城街道高屋村</v>
      </c>
      <c r="J1799" s="107" t="str">
        <f>VLOOKUP(B1799,辅助信息!E:I,4,FALSE)</f>
        <v>张瀚镭</v>
      </c>
      <c r="K1799" s="107">
        <f>VLOOKUP(J1799,辅助信息!H:I,2,FALSE)</f>
        <v>15884666220</v>
      </c>
      <c r="L1799" s="109" t="str">
        <f>VLOOKUP(B1799,辅助信息!E:J,6,FALSE)</f>
        <v>现场禁止使用氢能源挂车！优先威钢发货,我方卸车,新老国标钢厂不加价可直发，因陕钢多次出现磅差，项目拒绝使用</v>
      </c>
      <c r="M1799" s="78">
        <v>45822</v>
      </c>
      <c r="O1799" s="49">
        <f ca="1" t="shared" ref="O1799:O1811" si="107">IF(OR(M1799="",N1799&lt;&gt;""),"",MAX(M1799-TODAY(),0))</f>
        <v>0</v>
      </c>
      <c r="P1799" s="49">
        <f ca="1" t="shared" ref="P1799:P1811" si="108">IF(M1799="","",IF(N1799&lt;&gt;"",MAX(N1799-M1799,0),IF(TODAY()&gt;M1799,TODAY()-M1799,0)))</f>
        <v>31</v>
      </c>
      <c r="Q1799" s="18" t="str">
        <f>VLOOKUP(B1799,辅助信息!E:M,9,FALSE)</f>
        <v>ZTWM-CDGS-XS-2024-0030-华西集采-简州大道</v>
      </c>
    </row>
    <row r="1800" hidden="1" spans="1:17">
      <c r="A1800" s="69"/>
      <c r="B1800" s="29" t="s">
        <v>81</v>
      </c>
      <c r="C1800" s="57">
        <v>45820</v>
      </c>
      <c r="D1800" s="107" t="str">
        <f>VLOOKUP(B1800,辅助信息!E:K,7,FALSE)</f>
        <v>JWDDCD2025060900080</v>
      </c>
      <c r="E1800" s="107" t="str">
        <f>VLOOKUP(F1800,辅助信息!A:B,2,FALSE)</f>
        <v>盘螺</v>
      </c>
      <c r="F1800" s="29" t="s">
        <v>41</v>
      </c>
      <c r="G1800" s="25">
        <v>185</v>
      </c>
      <c r="H1800" s="108"/>
      <c r="I1800" s="107" t="str">
        <f>VLOOKUP(B1800,辅助信息!E:I,3,FALSE)</f>
        <v>（华西简阳西城嘉苑）四川省成都市简阳市简城街道高屋村</v>
      </c>
      <c r="J1800" s="107" t="str">
        <f>VLOOKUP(B1800,辅助信息!E:I,4,FALSE)</f>
        <v>张瀚镭</v>
      </c>
      <c r="K1800" s="107">
        <f>VLOOKUP(J1800,辅助信息!H:I,2,FALSE)</f>
        <v>15884666220</v>
      </c>
      <c r="L1800" s="109" t="str">
        <f>VLOOKUP(B1800,辅助信息!E:J,6,FALSE)</f>
        <v>现场禁止使用氢能源挂车！优先威钢发货,我方卸车,新老国标钢厂不加价可直发，因陕钢多次出现磅差，项目拒绝使用</v>
      </c>
      <c r="M1800" s="78">
        <v>45822</v>
      </c>
      <c r="O1800" s="49">
        <f ca="1" t="shared" si="107"/>
        <v>0</v>
      </c>
      <c r="P1800" s="49">
        <f ca="1" t="shared" si="108"/>
        <v>31</v>
      </c>
      <c r="Q1800" s="18" t="str">
        <f>VLOOKUP(B1800,辅助信息!E:M,9,FALSE)</f>
        <v>ZTWM-CDGS-XS-2024-0030-华西集采-简州大道</v>
      </c>
    </row>
    <row r="1801" hidden="1" spans="1:17">
      <c r="A1801" s="69"/>
      <c r="B1801" s="29" t="s">
        <v>81</v>
      </c>
      <c r="C1801" s="57">
        <v>45820</v>
      </c>
      <c r="D1801" s="107" t="str">
        <f>VLOOKUP(B1801,辅助信息!E:K,7,FALSE)</f>
        <v>JWDDCD2025060900080</v>
      </c>
      <c r="E1801" s="107" t="str">
        <f>VLOOKUP(F1801,辅助信息!A:B,2,FALSE)</f>
        <v>盘螺</v>
      </c>
      <c r="F1801" s="29" t="s">
        <v>26</v>
      </c>
      <c r="G1801" s="25">
        <v>53</v>
      </c>
      <c r="H1801" s="108">
        <v>36</v>
      </c>
      <c r="I1801" s="107" t="str">
        <f>VLOOKUP(B1801,辅助信息!E:I,3,FALSE)</f>
        <v>（华西简阳西城嘉苑）四川省成都市简阳市简城街道高屋村</v>
      </c>
      <c r="J1801" s="107" t="str">
        <f>VLOOKUP(B1801,辅助信息!E:I,4,FALSE)</f>
        <v>张瀚镭</v>
      </c>
      <c r="K1801" s="107">
        <f>VLOOKUP(J1801,辅助信息!H:I,2,FALSE)</f>
        <v>15884666220</v>
      </c>
      <c r="L1801" s="109" t="str">
        <f>VLOOKUP(B1801,辅助信息!E:J,6,FALSE)</f>
        <v>现场禁止使用氢能源挂车！优先威钢发货,我方卸车,新老国标钢厂不加价可直发，因陕钢多次出现磅差，项目拒绝使用</v>
      </c>
      <c r="M1801" s="78">
        <v>45822</v>
      </c>
      <c r="O1801" s="49">
        <f ca="1" t="shared" si="107"/>
        <v>0</v>
      </c>
      <c r="P1801" s="49">
        <f ca="1" t="shared" si="108"/>
        <v>31</v>
      </c>
      <c r="Q1801" s="18" t="str">
        <f>VLOOKUP(B1801,辅助信息!E:M,9,FALSE)</f>
        <v>ZTWM-CDGS-XS-2024-0030-华西集采-简州大道</v>
      </c>
    </row>
    <row r="1802" hidden="1" spans="2:17">
      <c r="B1802" s="29" t="s">
        <v>81</v>
      </c>
      <c r="C1802" s="57">
        <v>45820</v>
      </c>
      <c r="D1802" s="107" t="str">
        <f>VLOOKUP(B1802,辅助信息!E:K,7,FALSE)</f>
        <v>JWDDCD2025060900080</v>
      </c>
      <c r="E1802" s="107" t="str">
        <f>VLOOKUP(F1802,辅助信息!A:B,2,FALSE)</f>
        <v>螺纹钢</v>
      </c>
      <c r="F1802" s="29" t="s">
        <v>19</v>
      </c>
      <c r="G1802" s="25">
        <v>8</v>
      </c>
      <c r="H1802" s="108">
        <v>8</v>
      </c>
      <c r="I1802" s="107" t="str">
        <f>VLOOKUP(B1802,辅助信息!E:I,3,FALSE)</f>
        <v>（华西简阳西城嘉苑）四川省成都市简阳市简城街道高屋村</v>
      </c>
      <c r="J1802" s="107" t="str">
        <f>VLOOKUP(B1802,辅助信息!E:I,4,FALSE)</f>
        <v>张瀚镭</v>
      </c>
      <c r="K1802" s="107">
        <f>VLOOKUP(J1802,辅助信息!H:I,2,FALSE)</f>
        <v>15884666220</v>
      </c>
      <c r="L1802" s="109" t="str">
        <f>VLOOKUP(B1802,辅助信息!E:J,6,FALSE)</f>
        <v>现场禁止使用氢能源挂车！优先威钢发货,我方卸车,新老国标钢厂不加价可直发，因陕钢多次出现磅差，项目拒绝使用</v>
      </c>
      <c r="M1802" s="78">
        <v>45822</v>
      </c>
      <c r="O1802" s="49">
        <f ca="1" t="shared" si="107"/>
        <v>0</v>
      </c>
      <c r="P1802" s="49">
        <f ca="1" t="shared" si="108"/>
        <v>31</v>
      </c>
      <c r="Q1802" s="18" t="str">
        <f>VLOOKUP(B1802,辅助信息!E:M,9,FALSE)</f>
        <v>ZTWM-CDGS-XS-2024-0030-华西集采-简州大道</v>
      </c>
    </row>
    <row r="1803" hidden="1" spans="2:17">
      <c r="B1803" s="29" t="s">
        <v>81</v>
      </c>
      <c r="C1803" s="57">
        <v>45820</v>
      </c>
      <c r="D1803" s="107" t="str">
        <f>VLOOKUP(B1803,辅助信息!E:K,7,FALSE)</f>
        <v>JWDDCD2025060900080</v>
      </c>
      <c r="E1803" s="107" t="str">
        <f>VLOOKUP(F1803,辅助信息!A:B,2,FALSE)</f>
        <v>螺纹钢</v>
      </c>
      <c r="F1803" s="29" t="s">
        <v>32</v>
      </c>
      <c r="G1803" s="25">
        <v>10</v>
      </c>
      <c r="H1803" s="108">
        <v>10</v>
      </c>
      <c r="I1803" s="107" t="str">
        <f>VLOOKUP(B1803,辅助信息!E:I,3,FALSE)</f>
        <v>（华西简阳西城嘉苑）四川省成都市简阳市简城街道高屋村</v>
      </c>
      <c r="J1803" s="107" t="str">
        <f>VLOOKUP(B1803,辅助信息!E:I,4,FALSE)</f>
        <v>张瀚镭</v>
      </c>
      <c r="K1803" s="107">
        <f>VLOOKUP(J1803,辅助信息!H:I,2,FALSE)</f>
        <v>15884666220</v>
      </c>
      <c r="L1803" s="109" t="str">
        <f>VLOOKUP(B1803,辅助信息!E:J,6,FALSE)</f>
        <v>现场禁止使用氢能源挂车！优先威钢发货,我方卸车,新老国标钢厂不加价可直发，因陕钢多次出现磅差，项目拒绝使用</v>
      </c>
      <c r="M1803" s="78">
        <v>45822</v>
      </c>
      <c r="O1803" s="49">
        <f ca="1" t="shared" si="107"/>
        <v>0</v>
      </c>
      <c r="P1803" s="49">
        <f ca="1" t="shared" si="108"/>
        <v>31</v>
      </c>
      <c r="Q1803" s="18" t="str">
        <f>VLOOKUP(B1803,辅助信息!E:M,9,FALSE)</f>
        <v>ZTWM-CDGS-XS-2024-0030-华西集采-简州大道</v>
      </c>
    </row>
    <row r="1804" hidden="1" spans="2:17">
      <c r="B1804" s="29" t="s">
        <v>81</v>
      </c>
      <c r="C1804" s="57">
        <v>45820</v>
      </c>
      <c r="D1804" s="107" t="str">
        <f>VLOOKUP(B1804,辅助信息!E:K,7,FALSE)</f>
        <v>JWDDCD2025060900080</v>
      </c>
      <c r="E1804" s="107" t="str">
        <f>VLOOKUP(F1804,辅助信息!A:B,2,FALSE)</f>
        <v>螺纹钢</v>
      </c>
      <c r="F1804" s="29" t="s">
        <v>30</v>
      </c>
      <c r="G1804" s="25">
        <v>5</v>
      </c>
      <c r="H1804" s="108">
        <v>5</v>
      </c>
      <c r="I1804" s="107" t="str">
        <f>VLOOKUP(B1804,辅助信息!E:I,3,FALSE)</f>
        <v>（华西简阳西城嘉苑）四川省成都市简阳市简城街道高屋村</v>
      </c>
      <c r="J1804" s="107" t="str">
        <f>VLOOKUP(B1804,辅助信息!E:I,4,FALSE)</f>
        <v>张瀚镭</v>
      </c>
      <c r="K1804" s="107">
        <f>VLOOKUP(J1804,辅助信息!H:I,2,FALSE)</f>
        <v>15884666220</v>
      </c>
      <c r="L1804" s="109" t="str">
        <f>VLOOKUP(B1804,辅助信息!E:J,6,FALSE)</f>
        <v>现场禁止使用氢能源挂车！优先威钢发货,我方卸车,新老国标钢厂不加价可直发，因陕钢多次出现磅差，项目拒绝使用</v>
      </c>
      <c r="M1804" s="78">
        <v>45822</v>
      </c>
      <c r="O1804" s="49">
        <f ca="1" t="shared" si="107"/>
        <v>0</v>
      </c>
      <c r="P1804" s="49">
        <f ca="1" t="shared" si="108"/>
        <v>31</v>
      </c>
      <c r="Q1804" s="18" t="str">
        <f>VLOOKUP(B1804,辅助信息!E:M,9,FALSE)</f>
        <v>ZTWM-CDGS-XS-2024-0030-华西集采-简州大道</v>
      </c>
    </row>
    <row r="1805" hidden="1" spans="2:17">
      <c r="B1805" s="29" t="s">
        <v>81</v>
      </c>
      <c r="C1805" s="57">
        <v>45820</v>
      </c>
      <c r="D1805" s="107" t="str">
        <f>VLOOKUP(B1805,辅助信息!E:K,7,FALSE)</f>
        <v>JWDDCD2025060900080</v>
      </c>
      <c r="E1805" s="107" t="str">
        <f>VLOOKUP(F1805,辅助信息!A:B,2,FALSE)</f>
        <v>螺纹钢</v>
      </c>
      <c r="F1805" s="29" t="s">
        <v>33</v>
      </c>
      <c r="G1805" s="25">
        <v>5</v>
      </c>
      <c r="H1805" s="108">
        <v>5</v>
      </c>
      <c r="I1805" s="107" t="str">
        <f>VLOOKUP(B1805,辅助信息!E:I,3,FALSE)</f>
        <v>（华西简阳西城嘉苑）四川省成都市简阳市简城街道高屋村</v>
      </c>
      <c r="J1805" s="107" t="str">
        <f>VLOOKUP(B1805,辅助信息!E:I,4,FALSE)</f>
        <v>张瀚镭</v>
      </c>
      <c r="K1805" s="107">
        <f>VLOOKUP(J1805,辅助信息!H:I,2,FALSE)</f>
        <v>15884666220</v>
      </c>
      <c r="L1805" s="109" t="str">
        <f>VLOOKUP(B1805,辅助信息!E:J,6,FALSE)</f>
        <v>现场禁止使用氢能源挂车！优先威钢发货,我方卸车,新老国标钢厂不加价可直发，因陕钢多次出现磅差，项目拒绝使用</v>
      </c>
      <c r="M1805" s="78">
        <v>45822</v>
      </c>
      <c r="O1805" s="49">
        <f ca="1" t="shared" si="107"/>
        <v>0</v>
      </c>
      <c r="P1805" s="49">
        <f ca="1" t="shared" si="108"/>
        <v>31</v>
      </c>
      <c r="Q1805" s="18" t="str">
        <f>VLOOKUP(B1805,辅助信息!E:M,9,FALSE)</f>
        <v>ZTWM-CDGS-XS-2024-0030-华西集采-简州大道</v>
      </c>
    </row>
    <row r="1806" hidden="1" spans="1:17">
      <c r="A1806" s="69" t="s">
        <v>165</v>
      </c>
      <c r="B1806" s="29" t="s">
        <v>81</v>
      </c>
      <c r="C1806" s="57">
        <v>45820</v>
      </c>
      <c r="D1806" s="107" t="str">
        <f>VLOOKUP(B1806,辅助信息!E:K,7,FALSE)</f>
        <v>JWDDCD2025060900080</v>
      </c>
      <c r="E1806" s="107" t="str">
        <f>VLOOKUP(F1806,辅助信息!A:B,2,FALSE)</f>
        <v>螺纹钢</v>
      </c>
      <c r="F1806" s="29" t="s">
        <v>45</v>
      </c>
      <c r="G1806" s="25">
        <v>7.5</v>
      </c>
      <c r="H1806" s="108">
        <v>7.5</v>
      </c>
      <c r="I1806" s="107" t="str">
        <f>VLOOKUP(B1806,辅助信息!E:I,3,FALSE)</f>
        <v>（华西简阳西城嘉苑）四川省成都市简阳市简城街道高屋村</v>
      </c>
      <c r="J1806" s="107" t="str">
        <f>VLOOKUP(B1806,辅助信息!E:I,4,FALSE)</f>
        <v>张瀚镭</v>
      </c>
      <c r="K1806" s="107">
        <f>VLOOKUP(J1806,辅助信息!H:I,2,FALSE)</f>
        <v>15884666220</v>
      </c>
      <c r="L1806" s="109" t="str">
        <f>VLOOKUP(B1806,辅助信息!E:J,6,FALSE)</f>
        <v>现场禁止使用氢能源挂车！优先威钢发货,我方卸车,新老国标钢厂不加价可直发，因陕钢多次出现磅差，项目拒绝使用</v>
      </c>
      <c r="M1806" s="78">
        <v>45822</v>
      </c>
      <c r="O1806" s="49">
        <f ca="1" t="shared" si="107"/>
        <v>0</v>
      </c>
      <c r="P1806" s="49">
        <f ca="1" t="shared" si="108"/>
        <v>31</v>
      </c>
      <c r="Q1806" s="18" t="str">
        <f>VLOOKUP(B1806,辅助信息!E:M,9,FALSE)</f>
        <v>ZTWM-CDGS-XS-2024-0030-华西集采-简州大道</v>
      </c>
    </row>
    <row r="1807" hidden="1" spans="1:17">
      <c r="A1807" s="69"/>
      <c r="B1807" s="29" t="s">
        <v>81</v>
      </c>
      <c r="C1807" s="57">
        <v>45820</v>
      </c>
      <c r="D1807" s="107" t="str">
        <f>VLOOKUP(B1807,辅助信息!E:K,7,FALSE)</f>
        <v>JWDDCD2025060900080</v>
      </c>
      <c r="E1807" s="107" t="str">
        <f>VLOOKUP(F1807,辅助信息!A:B,2,FALSE)</f>
        <v>螺纹钢</v>
      </c>
      <c r="F1807" s="29" t="s">
        <v>21</v>
      </c>
      <c r="G1807" s="25">
        <v>2.5</v>
      </c>
      <c r="H1807" s="108">
        <v>2.5</v>
      </c>
      <c r="I1807" s="107" t="str">
        <f>VLOOKUP(B1807,辅助信息!E:I,3,FALSE)</f>
        <v>（华西简阳西城嘉苑）四川省成都市简阳市简城街道高屋村</v>
      </c>
      <c r="J1807" s="107" t="str">
        <f>VLOOKUP(B1807,辅助信息!E:I,4,FALSE)</f>
        <v>张瀚镭</v>
      </c>
      <c r="K1807" s="107">
        <f>VLOOKUP(J1807,辅助信息!H:I,2,FALSE)</f>
        <v>15884666220</v>
      </c>
      <c r="L1807" s="109" t="str">
        <f>VLOOKUP(B1807,辅助信息!E:J,6,FALSE)</f>
        <v>现场禁止使用氢能源挂车！优先威钢发货,我方卸车,新老国标钢厂不加价可直发，因陕钢多次出现磅差，项目拒绝使用</v>
      </c>
      <c r="M1807" s="78">
        <v>45822</v>
      </c>
      <c r="O1807" s="49">
        <f ca="1" t="shared" si="107"/>
        <v>0</v>
      </c>
      <c r="P1807" s="49">
        <f ca="1" t="shared" si="108"/>
        <v>31</v>
      </c>
      <c r="Q1807" s="18" t="str">
        <f>VLOOKUP(B1807,辅助信息!E:M,9,FALSE)</f>
        <v>ZTWM-CDGS-XS-2024-0030-华西集采-简州大道</v>
      </c>
    </row>
    <row r="1808" hidden="1" spans="1:17">
      <c r="A1808" s="69"/>
      <c r="B1808" s="29" t="s">
        <v>81</v>
      </c>
      <c r="C1808" s="57">
        <v>45820</v>
      </c>
      <c r="D1808" s="107" t="str">
        <f>VLOOKUP(B1808,辅助信息!E:K,7,FALSE)</f>
        <v>JWDDCD2025060900080</v>
      </c>
      <c r="E1808" s="107" t="str">
        <f>VLOOKUP(F1808,辅助信息!A:B,2,FALSE)</f>
        <v>螺纹钢</v>
      </c>
      <c r="F1808" s="29" t="s">
        <v>58</v>
      </c>
      <c r="G1808" s="25">
        <v>13.5</v>
      </c>
      <c r="H1808" s="108">
        <v>13.5</v>
      </c>
      <c r="I1808" s="107" t="str">
        <f>VLOOKUP(B1808,辅助信息!E:I,3,FALSE)</f>
        <v>（华西简阳西城嘉苑）四川省成都市简阳市简城街道高屋村</v>
      </c>
      <c r="J1808" s="107" t="str">
        <f>VLOOKUP(B1808,辅助信息!E:I,4,FALSE)</f>
        <v>张瀚镭</v>
      </c>
      <c r="K1808" s="107">
        <f>VLOOKUP(J1808,辅助信息!H:I,2,FALSE)</f>
        <v>15884666220</v>
      </c>
      <c r="L1808" s="109" t="str">
        <f>VLOOKUP(B1808,辅助信息!E:J,6,FALSE)</f>
        <v>现场禁止使用氢能源挂车！优先威钢发货,我方卸车,新老国标钢厂不加价可直发，因陕钢多次出现磅差，项目拒绝使用</v>
      </c>
      <c r="M1808" s="78">
        <v>45822</v>
      </c>
      <c r="O1808" s="49">
        <f ca="1" t="shared" si="107"/>
        <v>0</v>
      </c>
      <c r="P1808" s="49">
        <f ca="1" t="shared" si="108"/>
        <v>31</v>
      </c>
      <c r="Q1808" s="18" t="str">
        <f>VLOOKUP(B1808,辅助信息!E:M,9,FALSE)</f>
        <v>ZTWM-CDGS-XS-2024-0030-华西集采-简州大道</v>
      </c>
    </row>
    <row r="1809" hidden="1" spans="1:17">
      <c r="A1809" s="69"/>
      <c r="B1809" s="29" t="s">
        <v>81</v>
      </c>
      <c r="C1809" s="57">
        <v>45820</v>
      </c>
      <c r="D1809" s="107" t="str">
        <f>VLOOKUP(B1809,辅助信息!E:K,7,FALSE)</f>
        <v>JWDDCD2025060900080</v>
      </c>
      <c r="E1809" s="107" t="str">
        <f>VLOOKUP(F1809,辅助信息!A:B,2,FALSE)</f>
        <v>螺纹钢</v>
      </c>
      <c r="F1809" s="29" t="s">
        <v>46</v>
      </c>
      <c r="G1809" s="25">
        <v>2.5</v>
      </c>
      <c r="H1809" s="108">
        <v>2.5</v>
      </c>
      <c r="I1809" s="107" t="str">
        <f>VLOOKUP(B1809,辅助信息!E:I,3,FALSE)</f>
        <v>（华西简阳西城嘉苑）四川省成都市简阳市简城街道高屋村</v>
      </c>
      <c r="J1809" s="107" t="str">
        <f>VLOOKUP(B1809,辅助信息!E:I,4,FALSE)</f>
        <v>张瀚镭</v>
      </c>
      <c r="K1809" s="107">
        <f>VLOOKUP(J1809,辅助信息!H:I,2,FALSE)</f>
        <v>15884666220</v>
      </c>
      <c r="L1809" s="109" t="str">
        <f>VLOOKUP(B1809,辅助信息!E:J,6,FALSE)</f>
        <v>现场禁止使用氢能源挂车！优先威钢发货,我方卸车,新老国标钢厂不加价可直发，因陕钢多次出现磅差，项目拒绝使用</v>
      </c>
      <c r="M1809" s="78">
        <v>45822</v>
      </c>
      <c r="O1809" s="49">
        <f ca="1" t="shared" si="107"/>
        <v>0</v>
      </c>
      <c r="P1809" s="49">
        <f ca="1" t="shared" si="108"/>
        <v>31</v>
      </c>
      <c r="Q1809" s="18" t="str">
        <f>VLOOKUP(B1809,辅助信息!E:M,9,FALSE)</f>
        <v>ZTWM-CDGS-XS-2024-0030-华西集采-简州大道</v>
      </c>
    </row>
    <row r="1810" hidden="1" spans="1:17">
      <c r="A1810" s="69"/>
      <c r="B1810" s="29" t="s">
        <v>81</v>
      </c>
      <c r="C1810" s="57">
        <v>45820</v>
      </c>
      <c r="D1810" s="107" t="str">
        <f>VLOOKUP(B1810,辅助信息!E:K,7,FALSE)</f>
        <v>JWDDCD2025060900080</v>
      </c>
      <c r="E1810" s="107" t="str">
        <f>VLOOKUP(F1810,辅助信息!A:B,2,FALSE)</f>
        <v>螺纹钢</v>
      </c>
      <c r="F1810" s="29" t="s">
        <v>22</v>
      </c>
      <c r="G1810" s="25">
        <v>16.5</v>
      </c>
      <c r="H1810" s="108">
        <v>16.5</v>
      </c>
      <c r="I1810" s="107" t="str">
        <f>VLOOKUP(B1810,辅助信息!E:I,3,FALSE)</f>
        <v>（华西简阳西城嘉苑）四川省成都市简阳市简城街道高屋村</v>
      </c>
      <c r="J1810" s="107" t="str">
        <f>VLOOKUP(B1810,辅助信息!E:I,4,FALSE)</f>
        <v>张瀚镭</v>
      </c>
      <c r="K1810" s="107">
        <f>VLOOKUP(J1810,辅助信息!H:I,2,FALSE)</f>
        <v>15884666220</v>
      </c>
      <c r="L1810" s="109" t="str">
        <f>VLOOKUP(B1810,辅助信息!E:J,6,FALSE)</f>
        <v>现场禁止使用氢能源挂车！优先威钢发货,我方卸车,新老国标钢厂不加价可直发，因陕钢多次出现磅差，项目拒绝使用</v>
      </c>
      <c r="M1810" s="78">
        <v>45822</v>
      </c>
      <c r="O1810" s="49">
        <f ca="1" t="shared" si="107"/>
        <v>0</v>
      </c>
      <c r="P1810" s="49">
        <f ca="1" t="shared" si="108"/>
        <v>31</v>
      </c>
      <c r="Q1810" s="18" t="str">
        <f>VLOOKUP(B1810,辅助信息!E:M,9,FALSE)</f>
        <v>ZTWM-CDGS-XS-2024-0030-华西集采-简州大道</v>
      </c>
    </row>
    <row r="1811" hidden="1" spans="1:18">
      <c r="A1811" s="58" t="s">
        <v>100</v>
      </c>
      <c r="B1811" s="29" t="s">
        <v>106</v>
      </c>
      <c r="C1811" s="57">
        <v>45821</v>
      </c>
      <c r="D1811" s="107" t="str">
        <f>VLOOKUP(B1811,辅助信息!E:K,7,FALSE)</f>
        <v>JWDDCD2024101600133</v>
      </c>
      <c r="E1811" s="107" t="str">
        <f>VLOOKUP(F1811,辅助信息!A:B,2,FALSE)</f>
        <v>盘螺</v>
      </c>
      <c r="F1811" s="29" t="s">
        <v>40</v>
      </c>
      <c r="G1811" s="25">
        <v>35</v>
      </c>
      <c r="H1811" s="108">
        <f>_xlfn.XLOOKUP(C1811&amp;F1811&amp;I1811&amp;J1811,'[1]2025年已发货'!$F:$F&amp;'[1]2025年已发货'!$C:$C&amp;'[1]2025年已发货'!$G:$G&amp;'[1]2025年已发货'!$H:$H,'[1]2025年已发货'!$E:$E,"未发货")</f>
        <v>35</v>
      </c>
      <c r="I1811" s="107" t="str">
        <f>VLOOKUP(B1811,辅助信息!E:I,3,FALSE)</f>
        <v>（五冶钢构宜宾高县月江镇建设项目）  四川省宜宾市高县月江镇刚记超市斜对面(还阳组团沪碳二期项目)</v>
      </c>
      <c r="J1811" s="107" t="str">
        <f>VLOOKUP(B1811,辅助信息!E:I,4,FALSE)</f>
        <v>张朝亮</v>
      </c>
      <c r="K1811" s="107">
        <f>VLOOKUP(J1811,辅助信息!H:I,2,FALSE)</f>
        <v>15228205853</v>
      </c>
      <c r="L1811" s="109" t="str">
        <f>VLOOKUP(B1811,辅助信息!E:J,6,FALSE)</f>
        <v>提前联系到场规格</v>
      </c>
      <c r="M1811" s="78">
        <v>45819</v>
      </c>
      <c r="O1811" s="49">
        <f ca="1" t="shared" si="107"/>
        <v>0</v>
      </c>
      <c r="P1811" s="49">
        <f ca="1" t="shared" si="108"/>
        <v>34</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7" t="s">
        <v>161</v>
      </c>
      <c r="C1812" s="57">
        <v>45821</v>
      </c>
      <c r="D1812" s="107" t="str">
        <f>VLOOKUP(B1812,辅助信息!E:K,7,FALSE)</f>
        <v>JWDD2025070200010</v>
      </c>
      <c r="E1812" s="107" t="str">
        <f>VLOOKUP(F1812,辅助信息!A:B,2,FALSE)</f>
        <v>盘螺</v>
      </c>
      <c r="F1812" s="107" t="s">
        <v>41</v>
      </c>
      <c r="G1812" s="108">
        <v>16</v>
      </c>
      <c r="H1812" s="108" t="str">
        <f>_xlfn.XLOOKUP(C1812&amp;F1812&amp;I1812&amp;J1812,'[1]2025年已发货'!$F:$F&amp;'[1]2025年已发货'!$C:$C&amp;'[1]2025年已发货'!$G:$G&amp;'[1]2025年已发货'!$H:$H,'[1]2025年已发货'!$E:$E,"未发货")</f>
        <v>未发货</v>
      </c>
      <c r="I1812" s="107" t="str">
        <f>VLOOKUP(B1812,辅助信息!E:I,3,FALSE)</f>
        <v>(宜宾兴港三江新区长江工业园保障性租赁住房建设项目-1标)四川省宜宾市翠屏区永善路南段宜宾市三江新区长江工业园区</v>
      </c>
      <c r="J1812" s="107" t="str">
        <f>VLOOKUP(B1812,辅助信息!E:I,4,FALSE)</f>
        <v>刘鹏</v>
      </c>
      <c r="K1812" s="107">
        <f>VLOOKUP(J1812,辅助信息!H:I,2,FALSE)</f>
        <v>15528967666</v>
      </c>
      <c r="L1812" s="109" t="str">
        <f>VLOOKUP(B1812,辅助信息!E:J,6,FALSE)</f>
        <v>锈货不收，装货前联系收货人核实到场规格,没提前告知进场规格现场不给予接收</v>
      </c>
      <c r="M1812" s="78">
        <v>45819</v>
      </c>
      <c r="O1812" s="49">
        <f ca="1" t="shared" ref="O1812:O1833" si="109">IF(OR(M1812="",N1812&lt;&gt;""),"",MAX(M1812-TODAY(),0))</f>
        <v>0</v>
      </c>
      <c r="P1812" s="49">
        <f ca="1" t="shared" ref="P1812:P1833" si="110">IF(M1812="","",IF(N1812&lt;&gt;"",MAX(N1812-M1812,0),IF(TODAY()&gt;M1812,TODAY()-M1812,0)))</f>
        <v>34</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7" t="s">
        <v>161</v>
      </c>
      <c r="C1813" s="57">
        <v>45821</v>
      </c>
      <c r="D1813" s="107" t="str">
        <f>VLOOKUP(B1813,辅助信息!E:K,7,FALSE)</f>
        <v>JWDD2025070200010</v>
      </c>
      <c r="E1813" s="107" t="str">
        <f>VLOOKUP(F1813,辅助信息!A:B,2,FALSE)</f>
        <v>盘螺</v>
      </c>
      <c r="F1813" s="107" t="s">
        <v>26</v>
      </c>
      <c r="G1813" s="108">
        <v>9</v>
      </c>
      <c r="H1813" s="108" t="str">
        <f>_xlfn.XLOOKUP(C1813&amp;F1813&amp;I1813&amp;J1813,'[1]2025年已发货'!$F:$F&amp;'[1]2025年已发货'!$C:$C&amp;'[1]2025年已发货'!$G:$G&amp;'[1]2025年已发货'!$H:$H,'[1]2025年已发货'!$E:$E,"未发货")</f>
        <v>未发货</v>
      </c>
      <c r="I1813" s="107" t="str">
        <f>VLOOKUP(B1813,辅助信息!E:I,3,FALSE)</f>
        <v>(宜宾兴港三江新区长江工业园保障性租赁住房建设项目-1标)四川省宜宾市翠屏区永善路南段宜宾市三江新区长江工业园区</v>
      </c>
      <c r="J1813" s="107" t="str">
        <f>VLOOKUP(B1813,辅助信息!E:I,4,FALSE)</f>
        <v>刘鹏</v>
      </c>
      <c r="K1813" s="107">
        <f>VLOOKUP(J1813,辅助信息!H:I,2,FALSE)</f>
        <v>15528967666</v>
      </c>
      <c r="L1813" s="109" t="str">
        <f>VLOOKUP(B1813,辅助信息!E:J,6,FALSE)</f>
        <v>锈货不收，装货前联系收货人核实到场规格,没提前告知进场规格现场不给予接收</v>
      </c>
      <c r="M1813" s="78">
        <v>45819</v>
      </c>
      <c r="O1813" s="49">
        <f ca="1" t="shared" si="109"/>
        <v>0</v>
      </c>
      <c r="P1813" s="49">
        <f ca="1" t="shared" si="110"/>
        <v>34</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7" t="s">
        <v>161</v>
      </c>
      <c r="C1814" s="57">
        <v>45821</v>
      </c>
      <c r="D1814" s="107" t="str">
        <f>VLOOKUP(B1814,辅助信息!E:K,7,FALSE)</f>
        <v>JWDD2025070200010</v>
      </c>
      <c r="E1814" s="107" t="str">
        <f>VLOOKUP(F1814,辅助信息!A:B,2,FALSE)</f>
        <v>螺纹钢</v>
      </c>
      <c r="F1814" s="107" t="s">
        <v>19</v>
      </c>
      <c r="G1814" s="108">
        <v>4</v>
      </c>
      <c r="H1814" s="108" t="str">
        <f>_xlfn.XLOOKUP(C1814&amp;F1814&amp;I1814&amp;J1814,'[1]2025年已发货'!$F:$F&amp;'[1]2025年已发货'!$C:$C&amp;'[1]2025年已发货'!$G:$G&amp;'[1]2025年已发货'!$H:$H,'[1]2025年已发货'!$E:$E,"未发货")</f>
        <v>未发货</v>
      </c>
      <c r="I1814" s="107" t="str">
        <f>VLOOKUP(B1814,辅助信息!E:I,3,FALSE)</f>
        <v>(宜宾兴港三江新区长江工业园保障性租赁住房建设项目-1标)四川省宜宾市翠屏区永善路南段宜宾市三江新区长江工业园区</v>
      </c>
      <c r="J1814" s="107" t="str">
        <f>VLOOKUP(B1814,辅助信息!E:I,4,FALSE)</f>
        <v>刘鹏</v>
      </c>
      <c r="K1814" s="107">
        <f>VLOOKUP(J1814,辅助信息!H:I,2,FALSE)</f>
        <v>15528967666</v>
      </c>
      <c r="L1814" s="109" t="str">
        <f>VLOOKUP(B1814,辅助信息!E:J,6,FALSE)</f>
        <v>锈货不收，装货前联系收货人核实到场规格,没提前告知进场规格现场不给予接收</v>
      </c>
      <c r="M1814" s="78">
        <v>45819</v>
      </c>
      <c r="O1814" s="49">
        <f ca="1" t="shared" si="109"/>
        <v>0</v>
      </c>
      <c r="P1814" s="49">
        <f ca="1" t="shared" si="110"/>
        <v>34</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7" t="s">
        <v>161</v>
      </c>
      <c r="C1815" s="57">
        <v>45821</v>
      </c>
      <c r="D1815" s="107" t="str">
        <f>VLOOKUP(B1815,辅助信息!E:K,7,FALSE)</f>
        <v>JWDD2025070200010</v>
      </c>
      <c r="E1815" s="107" t="str">
        <f>VLOOKUP(F1815,辅助信息!A:B,2,FALSE)</f>
        <v>螺纹钢</v>
      </c>
      <c r="F1815" s="107" t="s">
        <v>30</v>
      </c>
      <c r="G1815" s="108">
        <v>90</v>
      </c>
      <c r="H1815" s="108">
        <v>80</v>
      </c>
      <c r="I1815" s="107" t="str">
        <f>VLOOKUP(B1815,辅助信息!E:I,3,FALSE)</f>
        <v>(宜宾兴港三江新区长江工业园保障性租赁住房建设项目-1标)四川省宜宾市翠屏区永善路南段宜宾市三江新区长江工业园区</v>
      </c>
      <c r="J1815" s="107" t="str">
        <f>VLOOKUP(B1815,辅助信息!E:I,4,FALSE)</f>
        <v>刘鹏</v>
      </c>
      <c r="K1815" s="107">
        <f>VLOOKUP(J1815,辅助信息!H:I,2,FALSE)</f>
        <v>15528967666</v>
      </c>
      <c r="L1815" s="109" t="str">
        <f>VLOOKUP(B1815,辅助信息!E:J,6,FALSE)</f>
        <v>锈货不收，装货前联系收货人核实到场规格,没提前告知进场规格现场不给予接收</v>
      </c>
      <c r="M1815" s="78">
        <v>45819</v>
      </c>
      <c r="O1815" s="49">
        <f ca="1" t="shared" si="109"/>
        <v>0</v>
      </c>
      <c r="P1815" s="49">
        <f ca="1" t="shared" si="110"/>
        <v>34</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7" t="s">
        <v>162</v>
      </c>
      <c r="C1816" s="57">
        <v>45821</v>
      </c>
      <c r="D1816" s="107" t="str">
        <f>VLOOKUP(B1816,辅助信息!E:K,7,FALSE)</f>
        <v>JWDD2025070200010</v>
      </c>
      <c r="E1816" s="107" t="str">
        <f>VLOOKUP(F1816,辅助信息!A:B,2,FALSE)</f>
        <v>盘螺</v>
      </c>
      <c r="F1816" s="107" t="s">
        <v>41</v>
      </c>
      <c r="G1816" s="108">
        <v>10</v>
      </c>
      <c r="H1816" s="108" t="str">
        <f>_xlfn.XLOOKUP(C1816&amp;F1816&amp;I1816&amp;J1816,'[1]2025年已发货'!$F:$F&amp;'[1]2025年已发货'!$C:$C&amp;'[1]2025年已发货'!$G:$G&amp;'[1]2025年已发货'!$H:$H,'[1]2025年已发货'!$E:$E,"未发货")</f>
        <v>未发货</v>
      </c>
      <c r="I1816" s="107" t="str">
        <f>VLOOKUP(B1816,辅助信息!E:I,3,FALSE)</f>
        <v>(宜宾兴港三江新区长江工业园保障性租赁住房建设项目-2标)四川省宜宾市翠屏区永善路南段宜宾市三江新区长江工业园区</v>
      </c>
      <c r="J1816" s="107" t="str">
        <f>VLOOKUP(B1816,辅助信息!E:I,4,FALSE)</f>
        <v>刘鹏</v>
      </c>
      <c r="K1816" s="107">
        <f>VLOOKUP(J1816,辅助信息!H:I,2,FALSE)</f>
        <v>15528967666</v>
      </c>
      <c r="L1816" s="109" t="str">
        <f>VLOOKUP(B1816,辅助信息!E:J,6,FALSE)</f>
        <v>锈货不收，装货前联系收货人核实到场规格,没提前告知进场规格现场不给予接收</v>
      </c>
      <c r="M1816" s="78">
        <v>45819</v>
      </c>
      <c r="O1816" s="49">
        <f ca="1" t="shared" si="109"/>
        <v>0</v>
      </c>
      <c r="P1816" s="49">
        <f ca="1" t="shared" si="110"/>
        <v>34</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7" t="s">
        <v>162</v>
      </c>
      <c r="C1817" s="57">
        <v>45821</v>
      </c>
      <c r="D1817" s="107" t="str">
        <f>VLOOKUP(B1817,辅助信息!E:K,7,FALSE)</f>
        <v>JWDD2025070200010</v>
      </c>
      <c r="E1817" s="107" t="str">
        <f>VLOOKUP(F1817,辅助信息!A:B,2,FALSE)</f>
        <v>盘螺</v>
      </c>
      <c r="F1817" s="107" t="s">
        <v>26</v>
      </c>
      <c r="G1817" s="108">
        <v>10</v>
      </c>
      <c r="H1817" s="108" t="str">
        <f>_xlfn.XLOOKUP(C1817&amp;F1817&amp;I1817&amp;J1817,'[1]2025年已发货'!$F:$F&amp;'[1]2025年已发货'!$C:$C&amp;'[1]2025年已发货'!$G:$G&amp;'[1]2025年已发货'!$H:$H,'[1]2025年已发货'!$E:$E,"未发货")</f>
        <v>未发货</v>
      </c>
      <c r="I1817" s="107" t="str">
        <f>VLOOKUP(B1817,辅助信息!E:I,3,FALSE)</f>
        <v>(宜宾兴港三江新区长江工业园保障性租赁住房建设项目-2标)四川省宜宾市翠屏区永善路南段宜宾市三江新区长江工业园区</v>
      </c>
      <c r="J1817" s="107" t="str">
        <f>VLOOKUP(B1817,辅助信息!E:I,4,FALSE)</f>
        <v>刘鹏</v>
      </c>
      <c r="K1817" s="107">
        <f>VLOOKUP(J1817,辅助信息!H:I,2,FALSE)</f>
        <v>15528967666</v>
      </c>
      <c r="L1817" s="109" t="str">
        <f>VLOOKUP(B1817,辅助信息!E:J,6,FALSE)</f>
        <v>锈货不收，装货前联系收货人核实到场规格,没提前告知进场规格现场不给予接收</v>
      </c>
      <c r="M1817" s="78">
        <v>45819</v>
      </c>
      <c r="O1817" s="49">
        <f ca="1" t="shared" si="109"/>
        <v>0</v>
      </c>
      <c r="P1817" s="49">
        <f ca="1" t="shared" si="110"/>
        <v>34</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7" t="s">
        <v>162</v>
      </c>
      <c r="C1818" s="57">
        <v>45821</v>
      </c>
      <c r="D1818" s="107" t="str">
        <f>VLOOKUP(B1818,辅助信息!E:K,7,FALSE)</f>
        <v>JWDD2025070200010</v>
      </c>
      <c r="E1818" s="107" t="str">
        <f>VLOOKUP(F1818,辅助信息!A:B,2,FALSE)</f>
        <v>螺纹钢</v>
      </c>
      <c r="F1818" s="107" t="s">
        <v>30</v>
      </c>
      <c r="G1818" s="108">
        <v>70</v>
      </c>
      <c r="H1818" s="108">
        <v>0</v>
      </c>
      <c r="I1818" s="107" t="str">
        <f>VLOOKUP(B1818,辅助信息!E:I,3,FALSE)</f>
        <v>(宜宾兴港三江新区长江工业园保障性租赁住房建设项目-2标)四川省宜宾市翠屏区永善路南段宜宾市三江新区长江工业园区</v>
      </c>
      <c r="J1818" s="107" t="str">
        <f>VLOOKUP(B1818,辅助信息!E:I,4,FALSE)</f>
        <v>刘鹏</v>
      </c>
      <c r="K1818" s="107">
        <f>VLOOKUP(J1818,辅助信息!H:I,2,FALSE)</f>
        <v>15528967666</v>
      </c>
      <c r="L1818" s="109" t="str">
        <f>VLOOKUP(B1818,辅助信息!E:J,6,FALSE)</f>
        <v>锈货不收，装货前联系收货人核实到场规格,没提前告知进场规格现场不给予接收</v>
      </c>
      <c r="M1818" s="78">
        <v>45819</v>
      </c>
      <c r="O1818" s="49">
        <f ca="1" t="shared" si="109"/>
        <v>0</v>
      </c>
      <c r="P1818" s="49">
        <f ca="1" t="shared" si="110"/>
        <v>34</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7" t="s">
        <v>147</v>
      </c>
      <c r="C1819" s="57">
        <v>45821</v>
      </c>
      <c r="D1819" s="107" t="str">
        <f>VLOOKUP(B1819,辅助信息!E:K,7,FALSE)</f>
        <v>JWDDCD2025052800131</v>
      </c>
      <c r="E1819" s="107" t="str">
        <f>VLOOKUP(F1819,辅助信息!A:B,2,FALSE)</f>
        <v>高线</v>
      </c>
      <c r="F1819" s="107" t="s">
        <v>57</v>
      </c>
      <c r="G1819" s="108">
        <v>9</v>
      </c>
      <c r="H1819" s="108" t="str">
        <f>_xlfn.XLOOKUP(C1819&amp;F1819&amp;I1819&amp;J1819,'[1]2025年已发货'!$F:$F&amp;'[1]2025年已发货'!$C:$C&amp;'[1]2025年已发货'!$G:$G&amp;'[1]2025年已发货'!$H:$H,'[1]2025年已发货'!$E:$E,"未发货")</f>
        <v>未发货</v>
      </c>
      <c r="I1819" s="107" t="str">
        <f>VLOOKUP(B1819,辅助信息!E:I,3,FALSE)</f>
        <v>（商投建工达州中医药科技园-4工区-11号楼）达州市通川区达州中医药职业学院犀牛大道北段</v>
      </c>
      <c r="J1819" s="107" t="str">
        <f>VLOOKUP(B1819,辅助信息!E:I,4,FALSE)</f>
        <v>张扬</v>
      </c>
      <c r="K1819" s="107">
        <f>VLOOKUP(J1819,辅助信息!H:I,2,FALSE)</f>
        <v>18381904567</v>
      </c>
      <c r="L1819" s="109" t="str">
        <f>VLOOKUP(B1819,辅助信息!E:J,6,FALSE)</f>
        <v>控制炉批号！多了现场不收！,优先安排达钢,提前联系到场规格及数量</v>
      </c>
      <c r="M1819" s="78">
        <v>45822</v>
      </c>
      <c r="O1819" s="49">
        <f ca="1" t="shared" si="109"/>
        <v>0</v>
      </c>
      <c r="P1819" s="49">
        <f ca="1" t="shared" si="110"/>
        <v>31</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7" t="s">
        <v>147</v>
      </c>
      <c r="C1820" s="57">
        <v>45821</v>
      </c>
      <c r="D1820" s="107" t="str">
        <f>VLOOKUP(B1820,辅助信息!E:K,7,FALSE)</f>
        <v>JWDDCD2025052800131</v>
      </c>
      <c r="E1820" s="107" t="str">
        <f>VLOOKUP(F1820,辅助信息!A:B,2,FALSE)</f>
        <v>螺纹钢</v>
      </c>
      <c r="F1820" s="107" t="s">
        <v>32</v>
      </c>
      <c r="G1820" s="108">
        <v>12</v>
      </c>
      <c r="H1820" s="108" t="str">
        <f>_xlfn.XLOOKUP(C1820&amp;F1820&amp;I1820&amp;J1820,'[1]2025年已发货'!$F:$F&amp;'[1]2025年已发货'!$C:$C&amp;'[1]2025年已发货'!$G:$G&amp;'[1]2025年已发货'!$H:$H,'[1]2025年已发货'!$E:$E,"未发货")</f>
        <v>未发货</v>
      </c>
      <c r="I1820" s="107" t="str">
        <f>VLOOKUP(B1820,辅助信息!E:I,3,FALSE)</f>
        <v>（商投建工达州中医药科技园-4工区-11号楼）达州市通川区达州中医药职业学院犀牛大道北段</v>
      </c>
      <c r="J1820" s="107" t="str">
        <f>VLOOKUP(B1820,辅助信息!E:I,4,FALSE)</f>
        <v>张扬</v>
      </c>
      <c r="K1820" s="107">
        <f>VLOOKUP(J1820,辅助信息!H:I,2,FALSE)</f>
        <v>18381904567</v>
      </c>
      <c r="L1820" s="109" t="str">
        <f>VLOOKUP(B1820,辅助信息!E:J,6,FALSE)</f>
        <v>控制炉批号！多了现场不收！,优先安排达钢,提前联系到场规格及数量</v>
      </c>
      <c r="M1820" s="78">
        <v>45822</v>
      </c>
      <c r="O1820" s="49">
        <f ca="1" t="shared" si="109"/>
        <v>0</v>
      </c>
      <c r="P1820" s="49">
        <f ca="1" t="shared" si="110"/>
        <v>31</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7" t="s">
        <v>147</v>
      </c>
      <c r="C1821" s="57">
        <v>45821</v>
      </c>
      <c r="D1821" s="107" t="str">
        <f>VLOOKUP(B1821,辅助信息!E:K,7,FALSE)</f>
        <v>JWDDCD2025052800131</v>
      </c>
      <c r="E1821" s="107" t="str">
        <f>VLOOKUP(F1821,辅助信息!A:B,2,FALSE)</f>
        <v>螺纹钢</v>
      </c>
      <c r="F1821" s="107" t="s">
        <v>30</v>
      </c>
      <c r="G1821" s="108">
        <v>3</v>
      </c>
      <c r="H1821" s="108" t="str">
        <f>_xlfn.XLOOKUP(C1821&amp;F1821&amp;I1821&amp;J1821,'[1]2025年已发货'!$F:$F&amp;'[1]2025年已发货'!$C:$C&amp;'[1]2025年已发货'!$G:$G&amp;'[1]2025年已发货'!$H:$H,'[1]2025年已发货'!$E:$E,"未发货")</f>
        <v>未发货</v>
      </c>
      <c r="I1821" s="107" t="str">
        <f>VLOOKUP(B1821,辅助信息!E:I,3,FALSE)</f>
        <v>（商投建工达州中医药科技园-4工区-11号楼）达州市通川区达州中医药职业学院犀牛大道北段</v>
      </c>
      <c r="J1821" s="107" t="str">
        <f>VLOOKUP(B1821,辅助信息!E:I,4,FALSE)</f>
        <v>张扬</v>
      </c>
      <c r="K1821" s="107">
        <f>VLOOKUP(J1821,辅助信息!H:I,2,FALSE)</f>
        <v>18381904567</v>
      </c>
      <c r="L1821" s="109" t="str">
        <f>VLOOKUP(B1821,辅助信息!E:J,6,FALSE)</f>
        <v>控制炉批号！多了现场不收！,优先安排达钢,提前联系到场规格及数量</v>
      </c>
      <c r="M1821" s="78">
        <v>45822</v>
      </c>
      <c r="O1821" s="49">
        <f ca="1" t="shared" si="109"/>
        <v>0</v>
      </c>
      <c r="P1821" s="49">
        <f ca="1" t="shared" si="110"/>
        <v>31</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7" t="s">
        <v>147</v>
      </c>
      <c r="C1822" s="57">
        <v>45821</v>
      </c>
      <c r="D1822" s="107" t="str">
        <f>VLOOKUP(B1822,辅助信息!E:K,7,FALSE)</f>
        <v>JWDDCD2025052800131</v>
      </c>
      <c r="E1822" s="107" t="str">
        <f>VLOOKUP(F1822,辅助信息!A:B,2,FALSE)</f>
        <v>螺纹钢</v>
      </c>
      <c r="F1822" s="107" t="s">
        <v>28</v>
      </c>
      <c r="G1822" s="108">
        <v>3</v>
      </c>
      <c r="H1822" s="108" t="str">
        <f>_xlfn.XLOOKUP(C1822&amp;F1822&amp;I1822&amp;J1822,'[1]2025年已发货'!$F:$F&amp;'[1]2025年已发货'!$C:$C&amp;'[1]2025年已发货'!$G:$G&amp;'[1]2025年已发货'!$H:$H,'[1]2025年已发货'!$E:$E,"未发货")</f>
        <v>未发货</v>
      </c>
      <c r="I1822" s="107" t="str">
        <f>VLOOKUP(B1822,辅助信息!E:I,3,FALSE)</f>
        <v>（商投建工达州中医药科技园-4工区-11号楼）达州市通川区达州中医药职业学院犀牛大道北段</v>
      </c>
      <c r="J1822" s="107" t="str">
        <f>VLOOKUP(B1822,辅助信息!E:I,4,FALSE)</f>
        <v>张扬</v>
      </c>
      <c r="K1822" s="107">
        <f>VLOOKUP(J1822,辅助信息!H:I,2,FALSE)</f>
        <v>18381904567</v>
      </c>
      <c r="L1822" s="109" t="str">
        <f>VLOOKUP(B1822,辅助信息!E:J,6,FALSE)</f>
        <v>控制炉批号！多了现场不收！,优先安排达钢,提前联系到场规格及数量</v>
      </c>
      <c r="M1822" s="78">
        <v>45822</v>
      </c>
      <c r="O1822" s="49">
        <f ca="1" t="shared" si="109"/>
        <v>0</v>
      </c>
      <c r="P1822" s="49">
        <f ca="1" t="shared" si="110"/>
        <v>31</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7" t="s">
        <v>147</v>
      </c>
      <c r="C1823" s="57">
        <v>45821</v>
      </c>
      <c r="D1823" s="107" t="str">
        <f>VLOOKUP(B1823,辅助信息!E:K,7,FALSE)</f>
        <v>JWDDCD2025052800131</v>
      </c>
      <c r="E1823" s="107" t="str">
        <f>VLOOKUP(F1823,辅助信息!A:B,2,FALSE)</f>
        <v>螺纹钢</v>
      </c>
      <c r="F1823" s="107" t="s">
        <v>18</v>
      </c>
      <c r="G1823" s="108">
        <v>15</v>
      </c>
      <c r="H1823" s="108" t="str">
        <f>_xlfn.XLOOKUP(C1823&amp;F1823&amp;I1823&amp;J1823,'[1]2025年已发货'!$F:$F&amp;'[1]2025年已发货'!$C:$C&amp;'[1]2025年已发货'!$G:$G&amp;'[1]2025年已发货'!$H:$H,'[1]2025年已发货'!$E:$E,"未发货")</f>
        <v>未发货</v>
      </c>
      <c r="I1823" s="107" t="str">
        <f>VLOOKUP(B1823,辅助信息!E:I,3,FALSE)</f>
        <v>（商投建工达州中医药科技园-4工区-11号楼）达州市通川区达州中医药职业学院犀牛大道北段</v>
      </c>
      <c r="J1823" s="107" t="str">
        <f>VLOOKUP(B1823,辅助信息!E:I,4,FALSE)</f>
        <v>张扬</v>
      </c>
      <c r="K1823" s="107">
        <f>VLOOKUP(J1823,辅助信息!H:I,2,FALSE)</f>
        <v>18381904567</v>
      </c>
      <c r="L1823" s="109" t="str">
        <f>VLOOKUP(B1823,辅助信息!E:J,6,FALSE)</f>
        <v>控制炉批号！多了现场不收！,优先安排达钢,提前联系到场规格及数量</v>
      </c>
      <c r="M1823" s="78">
        <v>45822</v>
      </c>
      <c r="O1823" s="49">
        <f ca="1" t="shared" si="109"/>
        <v>0</v>
      </c>
      <c r="P1823" s="49">
        <f ca="1" t="shared" si="110"/>
        <v>31</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7" t="s">
        <v>163</v>
      </c>
      <c r="C1824" s="57">
        <v>45821</v>
      </c>
      <c r="D1824" s="107" t="str">
        <f>VLOOKUP(B1824,辅助信息!E:K,7,FALSE)</f>
        <v>JWDDCD2025052800131</v>
      </c>
      <c r="E1824" s="107" t="str">
        <f>VLOOKUP(F1824,辅助信息!A:B,2,FALSE)</f>
        <v>盘螺</v>
      </c>
      <c r="F1824" s="107" t="s">
        <v>40</v>
      </c>
      <c r="G1824" s="108">
        <v>18</v>
      </c>
      <c r="H1824" s="108" t="str">
        <f>_xlfn.XLOOKUP(C1824&amp;F1824&amp;I1824&amp;J1824,'[1]2025年已发货'!$F:$F&amp;'[1]2025年已发货'!$C:$C&amp;'[1]2025年已发货'!$G:$G&amp;'[1]2025年已发货'!$H:$H,'[1]2025年已发货'!$E:$E,"未发货")</f>
        <v>未发货</v>
      </c>
      <c r="I1824" s="107" t="str">
        <f>VLOOKUP(B1824,辅助信息!E:I,3,FALSE)</f>
        <v>（商投建工达州中医药科技园-4工区-9号楼）达州市通川区达州中医药职业学院犀牛大道北段</v>
      </c>
      <c r="J1824" s="107" t="str">
        <f>VLOOKUP(B1824,辅助信息!E:I,4,FALSE)</f>
        <v>张扬</v>
      </c>
      <c r="K1824" s="107">
        <f>VLOOKUP(J1824,辅助信息!H:I,2,FALSE)</f>
        <v>18381904567</v>
      </c>
      <c r="L1824" s="109" t="str">
        <f>VLOOKUP(B1824,辅助信息!E:J,6,FALSE)</f>
        <v>控制炉批号！多了现场不收！,优先安排达钢,提前联系到场规格及数量</v>
      </c>
      <c r="M1824" s="78">
        <v>45822</v>
      </c>
      <c r="O1824" s="49">
        <f ca="1" t="shared" si="109"/>
        <v>0</v>
      </c>
      <c r="P1824" s="49">
        <f ca="1" t="shared" si="110"/>
        <v>31</v>
      </c>
      <c r="Q1824" s="18" t="str">
        <f>VLOOKUP(B1824,辅助信息!E:M,9,FALSE)</f>
        <v>ZTWM-CDGS-XS-2024-0134-商投建工达州中医药科技成果示范园项目</v>
      </c>
    </row>
    <row r="1825" hidden="1" spans="2:17">
      <c r="B1825" s="107" t="s">
        <v>163</v>
      </c>
      <c r="C1825" s="57">
        <v>45821</v>
      </c>
      <c r="D1825" s="107" t="str">
        <f>VLOOKUP(B1825,辅助信息!E:K,7,FALSE)</f>
        <v>JWDDCD2025052800131</v>
      </c>
      <c r="E1825" s="107" t="str">
        <f>VLOOKUP(F1825,辅助信息!A:B,2,FALSE)</f>
        <v>螺纹钢</v>
      </c>
      <c r="F1825" s="107" t="s">
        <v>32</v>
      </c>
      <c r="G1825" s="108">
        <v>6</v>
      </c>
      <c r="H1825" s="108" t="str">
        <f>_xlfn.XLOOKUP(C1825&amp;F1825&amp;I1825&amp;J1825,'[1]2025年已发货'!$F:$F&amp;'[1]2025年已发货'!$C:$C&amp;'[1]2025年已发货'!$G:$G&amp;'[1]2025年已发货'!$H:$H,'[1]2025年已发货'!$E:$E,"未发货")</f>
        <v>未发货</v>
      </c>
      <c r="I1825" s="107" t="str">
        <f>VLOOKUP(B1825,辅助信息!E:I,3,FALSE)</f>
        <v>（商投建工达州中医药科技园-4工区-9号楼）达州市通川区达州中医药职业学院犀牛大道北段</v>
      </c>
      <c r="J1825" s="107" t="str">
        <f>VLOOKUP(B1825,辅助信息!E:I,4,FALSE)</f>
        <v>张扬</v>
      </c>
      <c r="K1825" s="107">
        <f>VLOOKUP(J1825,辅助信息!H:I,2,FALSE)</f>
        <v>18381904567</v>
      </c>
      <c r="L1825" s="109" t="str">
        <f>VLOOKUP(B1825,辅助信息!E:J,6,FALSE)</f>
        <v>控制炉批号！多了现场不收！,优先安排达钢,提前联系到场规格及数量</v>
      </c>
      <c r="M1825" s="78">
        <v>45822</v>
      </c>
      <c r="O1825" s="49">
        <f ca="1" t="shared" si="109"/>
        <v>0</v>
      </c>
      <c r="P1825" s="49">
        <f ca="1" t="shared" si="110"/>
        <v>31</v>
      </c>
      <c r="Q1825" s="18" t="str">
        <f>VLOOKUP(B1825,辅助信息!E:M,9,FALSE)</f>
        <v>ZTWM-CDGS-XS-2024-0134-商投建工达州中医药科技成果示范园项目</v>
      </c>
    </row>
    <row r="1826" hidden="1" spans="2:17">
      <c r="B1826" s="107" t="s">
        <v>163</v>
      </c>
      <c r="C1826" s="57">
        <v>45821</v>
      </c>
      <c r="D1826" s="107" t="str">
        <f>VLOOKUP(B1826,辅助信息!E:K,7,FALSE)</f>
        <v>JWDDCD2025052800131</v>
      </c>
      <c r="E1826" s="107" t="str">
        <f>VLOOKUP(F1826,辅助信息!A:B,2,FALSE)</f>
        <v>螺纹钢</v>
      </c>
      <c r="F1826" s="107" t="s">
        <v>30</v>
      </c>
      <c r="G1826" s="108">
        <v>6</v>
      </c>
      <c r="H1826" s="108" t="str">
        <f>_xlfn.XLOOKUP(C1826&amp;F1826&amp;I1826&amp;J1826,'[1]2025年已发货'!$F:$F&amp;'[1]2025年已发货'!$C:$C&amp;'[1]2025年已发货'!$G:$G&amp;'[1]2025年已发货'!$H:$H,'[1]2025年已发货'!$E:$E,"未发货")</f>
        <v>未发货</v>
      </c>
      <c r="I1826" s="107" t="str">
        <f>VLOOKUP(B1826,辅助信息!E:I,3,FALSE)</f>
        <v>（商投建工达州中医药科技园-4工区-9号楼）达州市通川区达州中医药职业学院犀牛大道北段</v>
      </c>
      <c r="J1826" s="107" t="str">
        <f>VLOOKUP(B1826,辅助信息!E:I,4,FALSE)</f>
        <v>张扬</v>
      </c>
      <c r="K1826" s="107">
        <f>VLOOKUP(J1826,辅助信息!H:I,2,FALSE)</f>
        <v>18381904567</v>
      </c>
      <c r="L1826" s="109" t="str">
        <f>VLOOKUP(B1826,辅助信息!E:J,6,FALSE)</f>
        <v>控制炉批号！多了现场不收！,优先安排达钢,提前联系到场规格及数量</v>
      </c>
      <c r="M1826" s="78">
        <v>45822</v>
      </c>
      <c r="O1826" s="49">
        <f ca="1" t="shared" si="109"/>
        <v>0</v>
      </c>
      <c r="P1826" s="49">
        <f ca="1" t="shared" si="110"/>
        <v>31</v>
      </c>
      <c r="Q1826" s="18" t="str">
        <f>VLOOKUP(B1826,辅助信息!E:M,9,FALSE)</f>
        <v>ZTWM-CDGS-XS-2024-0134-商投建工达州中医药科技成果示范园项目</v>
      </c>
    </row>
    <row r="1827" hidden="1" spans="1:17">
      <c r="A1827" s="115" t="s">
        <v>164</v>
      </c>
      <c r="B1827" s="107" t="s">
        <v>81</v>
      </c>
      <c r="C1827" s="57">
        <v>45821</v>
      </c>
      <c r="D1827" s="107" t="str">
        <f>VLOOKUP(B1827,辅助信息!E:K,7,FALSE)</f>
        <v>JWDDCD2025060900080</v>
      </c>
      <c r="E1827" s="107" t="str">
        <f>VLOOKUP(F1827,辅助信息!A:B,2,FALSE)</f>
        <v>盘螺</v>
      </c>
      <c r="F1827" s="107" t="s">
        <v>40</v>
      </c>
      <c r="G1827" s="108">
        <v>19</v>
      </c>
      <c r="H1827" s="108">
        <f>_xlfn.XLOOKUP(C1827&amp;F1827&amp;I1827&amp;J1827,'[1]2025年已发货'!$F:$F&amp;'[1]2025年已发货'!$C:$C&amp;'[1]2025年已发货'!$G:$G&amp;'[1]2025年已发货'!$H:$H,'[1]2025年已发货'!$E:$E,"未发货")</f>
        <v>20</v>
      </c>
      <c r="I1827" s="107" t="str">
        <f>VLOOKUP(B1827,辅助信息!E:I,3,FALSE)</f>
        <v>（华西简阳西城嘉苑）四川省成都市简阳市简城街道高屋村</v>
      </c>
      <c r="J1827" s="107" t="str">
        <f>VLOOKUP(B1827,辅助信息!E:I,4,FALSE)</f>
        <v>张瀚镭</v>
      </c>
      <c r="K1827" s="107">
        <f>VLOOKUP(J1827,辅助信息!H:I,2,FALSE)</f>
        <v>15884666220</v>
      </c>
      <c r="L1827" s="109" t="str">
        <f>VLOOKUP(B1827,辅助信息!E:J,6,FALSE)</f>
        <v>现场禁止使用氢能源挂车！优先威钢发货,我方卸车,新老国标钢厂不加价可直发，因陕钢多次出现磅差，项目拒绝使用</v>
      </c>
      <c r="M1827" s="78">
        <v>45822</v>
      </c>
      <c r="O1827" s="49">
        <f ca="1" t="shared" si="109"/>
        <v>0</v>
      </c>
      <c r="P1827" s="49">
        <f ca="1" t="shared" si="110"/>
        <v>31</v>
      </c>
      <c r="Q1827" s="18" t="str">
        <f>VLOOKUP(B1827,辅助信息!E:M,9,FALSE)</f>
        <v>ZTWM-CDGS-XS-2024-0030-华西集采-简州大道</v>
      </c>
    </row>
    <row r="1828" hidden="1" spans="1:17">
      <c r="A1828" s="115"/>
      <c r="B1828" s="107" t="s">
        <v>81</v>
      </c>
      <c r="C1828" s="57">
        <v>45821</v>
      </c>
      <c r="D1828" s="107" t="str">
        <f>VLOOKUP(B1828,辅助信息!E:K,7,FALSE)</f>
        <v>JWDDCD2025060900080</v>
      </c>
      <c r="E1828" s="107" t="str">
        <f>VLOOKUP(F1828,辅助信息!A:B,2,FALSE)</f>
        <v>盘螺</v>
      </c>
      <c r="F1828" s="107" t="s">
        <v>41</v>
      </c>
      <c r="G1828" s="108">
        <v>185</v>
      </c>
      <c r="H1828" s="108">
        <f>_xlfn.XLOOKUP(C1828&amp;F1828&amp;I1828&amp;J1828,'[1]2025年已发货'!$F:$F&amp;'[1]2025年已发货'!$C:$C&amp;'[1]2025年已发货'!$G:$G&amp;'[1]2025年已发货'!$H:$H,'[1]2025年已发货'!$E:$E,"未发货")</f>
        <v>140</v>
      </c>
      <c r="I1828" s="107" t="str">
        <f>VLOOKUP(B1828,辅助信息!E:I,3,FALSE)</f>
        <v>（华西简阳西城嘉苑）四川省成都市简阳市简城街道高屋村</v>
      </c>
      <c r="J1828" s="107" t="str">
        <f>VLOOKUP(B1828,辅助信息!E:I,4,FALSE)</f>
        <v>张瀚镭</v>
      </c>
      <c r="K1828" s="107">
        <f>VLOOKUP(J1828,辅助信息!H:I,2,FALSE)</f>
        <v>15884666220</v>
      </c>
      <c r="L1828" s="109" t="str">
        <f>VLOOKUP(B1828,辅助信息!E:J,6,FALSE)</f>
        <v>现场禁止使用氢能源挂车！优先威钢发货,我方卸车,新老国标钢厂不加价可直发，因陕钢多次出现磅差，项目拒绝使用</v>
      </c>
      <c r="M1828" s="78">
        <v>45822</v>
      </c>
      <c r="O1828" s="49">
        <f ca="1" t="shared" si="109"/>
        <v>0</v>
      </c>
      <c r="P1828" s="49">
        <f ca="1" t="shared" si="110"/>
        <v>31</v>
      </c>
      <c r="Q1828" s="18" t="str">
        <f>VLOOKUP(B1828,辅助信息!E:M,9,FALSE)</f>
        <v>ZTWM-CDGS-XS-2024-0030-华西集采-简州大道</v>
      </c>
    </row>
    <row r="1829" hidden="1" spans="1:17">
      <c r="A1829" s="115"/>
      <c r="B1829" s="107" t="s">
        <v>81</v>
      </c>
      <c r="C1829" s="57">
        <v>45821</v>
      </c>
      <c r="D1829" s="107" t="str">
        <f>VLOOKUP(B1829,辅助信息!E:K,7,FALSE)</f>
        <v>JWDDCD2025060900080</v>
      </c>
      <c r="E1829" s="107" t="str">
        <f>VLOOKUP(F1829,辅助信息!A:B,2,FALSE)</f>
        <v>盘螺</v>
      </c>
      <c r="F1829" s="107" t="s">
        <v>26</v>
      </c>
      <c r="G1829" s="108">
        <f>53-36</f>
        <v>17</v>
      </c>
      <c r="H1829" s="108" t="str">
        <f>_xlfn.XLOOKUP(C1829&amp;F1829&amp;I1829&amp;J1829,'[1]2025年已发货'!$F:$F&amp;'[1]2025年已发货'!$C:$C&amp;'[1]2025年已发货'!$G:$G&amp;'[1]2025年已发货'!$H:$H,'[1]2025年已发货'!$E:$E,"未发货")</f>
        <v>未发货</v>
      </c>
      <c r="I1829" s="107" t="str">
        <f>VLOOKUP(B1829,辅助信息!E:I,3,FALSE)</f>
        <v>（华西简阳西城嘉苑）四川省成都市简阳市简城街道高屋村</v>
      </c>
      <c r="J1829" s="107" t="str">
        <f>VLOOKUP(B1829,辅助信息!E:I,4,FALSE)</f>
        <v>张瀚镭</v>
      </c>
      <c r="K1829" s="107">
        <f>VLOOKUP(J1829,辅助信息!H:I,2,FALSE)</f>
        <v>15884666220</v>
      </c>
      <c r="L1829" s="109" t="str">
        <f>VLOOKUP(B1829,辅助信息!E:J,6,FALSE)</f>
        <v>现场禁止使用氢能源挂车！优先威钢发货,我方卸车,新老国标钢厂不加价可直发，因陕钢多次出现磅差，项目拒绝使用</v>
      </c>
      <c r="M1829" s="78">
        <v>45822</v>
      </c>
      <c r="O1829" s="49">
        <f ca="1" t="shared" si="109"/>
        <v>0</v>
      </c>
      <c r="P1829" s="49">
        <f ca="1" t="shared" si="110"/>
        <v>31</v>
      </c>
      <c r="Q1829" s="18" t="str">
        <f>VLOOKUP(B1829,辅助信息!E:M,9,FALSE)</f>
        <v>ZTWM-CDGS-XS-2024-0030-华西集采-简州大道</v>
      </c>
    </row>
    <row r="1830" hidden="1" spans="2:18">
      <c r="B1830" s="107" t="s">
        <v>162</v>
      </c>
      <c r="C1830" s="57">
        <v>45824</v>
      </c>
      <c r="D1830" s="107" t="str">
        <f>VLOOKUP(B1830,辅助信息!E:K,7,FALSE)</f>
        <v>JWDD2025070200010</v>
      </c>
      <c r="E1830" s="107" t="str">
        <f>VLOOKUP(F1830,辅助信息!A:B,2,FALSE)</f>
        <v>盘螺</v>
      </c>
      <c r="F1830" s="107" t="s">
        <v>41</v>
      </c>
      <c r="G1830" s="108">
        <v>10</v>
      </c>
      <c r="H1830" s="108" t="str">
        <f>_xlfn.XLOOKUP(C1830&amp;F1830&amp;I1830&amp;J1830,'[1]2025年已发货'!$F:$F&amp;'[1]2025年已发货'!$C:$C&amp;'[1]2025年已发货'!$G:$G&amp;'[1]2025年已发货'!$H:$H,'[1]2025年已发货'!$E:$E,"未发货")</f>
        <v>未发货</v>
      </c>
      <c r="I1830" s="107" t="str">
        <f>VLOOKUP(B1830,辅助信息!E:I,3,FALSE)</f>
        <v>(宜宾兴港三江新区长江工业园保障性租赁住房建设项目-2标)四川省宜宾市翠屏区永善路南段宜宾市三江新区长江工业园区</v>
      </c>
      <c r="J1830" s="107" t="str">
        <f>VLOOKUP(B1830,辅助信息!E:I,4,FALSE)</f>
        <v>刘鹏</v>
      </c>
      <c r="K1830" s="107">
        <f>VLOOKUP(J1830,辅助信息!H:I,2,FALSE)</f>
        <v>15528967666</v>
      </c>
      <c r="L1830" s="109" t="str">
        <f>VLOOKUP(B1830,辅助信息!E:J,6,FALSE)</f>
        <v>锈货不收，装货前联系收货人核实到场规格,没提前告知进场规格现场不给予接收</v>
      </c>
      <c r="M1830" s="78">
        <v>45819</v>
      </c>
      <c r="O1830" s="49">
        <f ca="1" t="shared" si="109"/>
        <v>0</v>
      </c>
      <c r="P1830" s="49">
        <f ca="1" t="shared" si="110"/>
        <v>34</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7" t="s">
        <v>162</v>
      </c>
      <c r="C1831" s="57">
        <v>45824</v>
      </c>
      <c r="D1831" s="107" t="str">
        <f>VLOOKUP(B1831,辅助信息!E:K,7,FALSE)</f>
        <v>JWDD2025070200010</v>
      </c>
      <c r="E1831" s="107" t="str">
        <f>VLOOKUP(F1831,辅助信息!A:B,2,FALSE)</f>
        <v>螺纹钢</v>
      </c>
      <c r="F1831" s="107" t="s">
        <v>30</v>
      </c>
      <c r="G1831" s="108">
        <v>70</v>
      </c>
      <c r="H1831" s="108" t="str">
        <f>_xlfn.XLOOKUP(C1831&amp;F1831&amp;I1831&amp;J1831,'[1]2025年已发货'!$F:$F&amp;'[1]2025年已发货'!$C:$C&amp;'[1]2025年已发货'!$G:$G&amp;'[1]2025年已发货'!$H:$H,'[1]2025年已发货'!$E:$E,"未发货")</f>
        <v>未发货</v>
      </c>
      <c r="I1831" s="107" t="str">
        <f>VLOOKUP(B1831,辅助信息!E:I,3,FALSE)</f>
        <v>(宜宾兴港三江新区长江工业园保障性租赁住房建设项目-2标)四川省宜宾市翠屏区永善路南段宜宾市三江新区长江工业园区</v>
      </c>
      <c r="J1831" s="107" t="str">
        <f>VLOOKUP(B1831,辅助信息!E:I,4,FALSE)</f>
        <v>刘鹏</v>
      </c>
      <c r="K1831" s="107">
        <f>VLOOKUP(J1831,辅助信息!H:I,2,FALSE)</f>
        <v>15528967666</v>
      </c>
      <c r="L1831" s="109" t="str">
        <f>VLOOKUP(B1831,辅助信息!E:J,6,FALSE)</f>
        <v>锈货不收，装货前联系收货人核实到场规格,没提前告知进场规格现场不给予接收</v>
      </c>
      <c r="M1831" s="78">
        <v>45819</v>
      </c>
      <c r="O1831" s="49">
        <f ca="1" t="shared" si="109"/>
        <v>0</v>
      </c>
      <c r="P1831" s="49">
        <f ca="1" t="shared" si="110"/>
        <v>34</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6"/>
      <c r="B1832" s="107" t="s">
        <v>81</v>
      </c>
      <c r="C1832" s="57">
        <v>45824</v>
      </c>
      <c r="D1832" s="107" t="str">
        <f>VLOOKUP(B1832,辅助信息!E:K,7,FALSE)</f>
        <v>JWDDCD2025060900080</v>
      </c>
      <c r="E1832" s="107" t="str">
        <f>VLOOKUP(F1832,辅助信息!A:B,2,FALSE)</f>
        <v>盘螺</v>
      </c>
      <c r="F1832" s="107" t="s">
        <v>41</v>
      </c>
      <c r="G1832" s="108">
        <v>53</v>
      </c>
      <c r="H1832" s="108">
        <f>_xlfn.XLOOKUP(C1832&amp;F1832&amp;I1832&amp;J1832,'[1]2025年已发货'!$F:$F&amp;'[1]2025年已发货'!$C:$C&amp;'[1]2025年已发货'!$G:$G&amp;'[1]2025年已发货'!$H:$H,'[1]2025年已发货'!$E:$E,"未发货")</f>
        <v>52.5</v>
      </c>
      <c r="I1832" s="107" t="str">
        <f>VLOOKUP(B1832,辅助信息!E:I,3,FALSE)</f>
        <v>（华西简阳西城嘉苑）四川省成都市简阳市简城街道高屋村</v>
      </c>
      <c r="J1832" s="107" t="str">
        <f>VLOOKUP(B1832,辅助信息!E:I,4,FALSE)</f>
        <v>张瀚镭</v>
      </c>
      <c r="K1832" s="107">
        <f>VLOOKUP(J1832,辅助信息!H:I,2,FALSE)</f>
        <v>15884666220</v>
      </c>
      <c r="L1832" s="109" t="str">
        <f>VLOOKUP(B1832,辅助信息!E:J,6,FALSE)</f>
        <v>现场禁止使用氢能源挂车！优先威钢发货,我方卸车,新老国标钢厂不加价可直发，因陕钢多次出现磅差，项目拒绝使用</v>
      </c>
      <c r="M1832" s="78">
        <v>45822</v>
      </c>
      <c r="O1832" s="49">
        <f ca="1" t="shared" si="109"/>
        <v>0</v>
      </c>
      <c r="P1832" s="49">
        <f ca="1" t="shared" si="110"/>
        <v>31</v>
      </c>
      <c r="Q1832" s="18" t="str">
        <f>VLOOKUP(B1832,辅助信息!E:M,9,FALSE)</f>
        <v>ZTWM-CDGS-XS-2024-0030-华西集采-简州大道</v>
      </c>
      <c r="R1832" s="18" t="str">
        <f>_xlfn._xlws.FILTER(辅助信息!D:D,辅助信息!E:E=B1832)</f>
        <v>华西简阳西城嘉苑</v>
      </c>
    </row>
    <row r="1833" hidden="1" spans="1:18">
      <c r="A1833" s="116"/>
      <c r="B1833" s="107" t="s">
        <v>81</v>
      </c>
      <c r="C1833" s="57">
        <v>45824</v>
      </c>
      <c r="D1833" s="107" t="str">
        <f>VLOOKUP(B1833,辅助信息!E:K,7,FALSE)</f>
        <v>JWDDCD2025060900080</v>
      </c>
      <c r="E1833" s="107" t="str">
        <f>VLOOKUP(F1833,辅助信息!A:B,2,FALSE)</f>
        <v>盘螺</v>
      </c>
      <c r="F1833" s="107" t="s">
        <v>26</v>
      </c>
      <c r="G1833" s="108">
        <f>53-36</f>
        <v>17</v>
      </c>
      <c r="H1833" s="108">
        <f>_xlfn.XLOOKUP(C1833&amp;F1833&amp;I1833&amp;J1833,'[1]2025年已发货'!$F:$F&amp;'[1]2025年已发货'!$C:$C&amp;'[1]2025年已发货'!$G:$G&amp;'[1]2025年已发货'!$H:$H,'[1]2025年已发货'!$E:$E,"未发货")</f>
        <v>17.5</v>
      </c>
      <c r="I1833" s="107" t="str">
        <f>VLOOKUP(B1833,辅助信息!E:I,3,FALSE)</f>
        <v>（华西简阳西城嘉苑）四川省成都市简阳市简城街道高屋村</v>
      </c>
      <c r="J1833" s="107" t="str">
        <f>VLOOKUP(B1833,辅助信息!E:I,4,FALSE)</f>
        <v>张瀚镭</v>
      </c>
      <c r="K1833" s="107">
        <f>VLOOKUP(J1833,辅助信息!H:I,2,FALSE)</f>
        <v>15884666220</v>
      </c>
      <c r="L1833" s="109" t="str">
        <f>VLOOKUP(B1833,辅助信息!E:J,6,FALSE)</f>
        <v>现场禁止使用氢能源挂车！优先威钢发货,我方卸车,新老国标钢厂不加价可直发，因陕钢多次出现磅差，项目拒绝使用</v>
      </c>
      <c r="M1833" s="78">
        <v>45822</v>
      </c>
      <c r="O1833" s="49">
        <f ca="1" t="shared" si="109"/>
        <v>0</v>
      </c>
      <c r="P1833" s="49">
        <f ca="1" t="shared" si="110"/>
        <v>31</v>
      </c>
      <c r="Q1833" s="18" t="str">
        <f>VLOOKUP(B1833,辅助信息!E:M,9,FALSE)</f>
        <v>ZTWM-CDGS-XS-2024-0030-华西集采-简州大道</v>
      </c>
      <c r="R1833" s="18" t="str">
        <f>_xlfn._xlws.FILTER(辅助信息!D:D,辅助信息!E:E=B1833)</f>
        <v>华西简阳西城嘉苑</v>
      </c>
    </row>
    <row r="1834" hidden="1" spans="1:18">
      <c r="A1834" s="69" t="s">
        <v>166</v>
      </c>
      <c r="B1834" s="29" t="s">
        <v>167</v>
      </c>
      <c r="C1834" s="57">
        <v>45824</v>
      </c>
      <c r="D1834" s="107" t="str">
        <f>VLOOKUP(B1834,辅助信息!E:K,7,FALSE)</f>
        <v>JWDDCD2025051800044</v>
      </c>
      <c r="E1834" s="107" t="str">
        <f>VLOOKUP(F1834,辅助信息!A:B,2,FALSE)</f>
        <v>盘螺</v>
      </c>
      <c r="F1834" s="29" t="s">
        <v>40</v>
      </c>
      <c r="G1834" s="25">
        <v>5</v>
      </c>
      <c r="H1834" s="108" t="str">
        <f>_xlfn.XLOOKUP(C1834&amp;F1834&amp;I1834&amp;J1834,'[1]2025年已发货'!$F:$F&amp;'[1]2025年已发货'!$C:$C&amp;'[1]2025年已发货'!$G:$G&amp;'[1]2025年已发货'!$H:$H,'[1]2025年已发货'!$E:$E,"未发货")</f>
        <v>未发货</v>
      </c>
      <c r="I1834" s="107" t="str">
        <f>VLOOKUP(B1834,辅助信息!E:I,3,FALSE)</f>
        <v>(五冶建设扩建艺体中学二期工程)四川省成都市双流区光荣路成都艺体中学南200米</v>
      </c>
      <c r="J1834" s="107" t="str">
        <f>VLOOKUP(B1834,辅助信息!E:I,4,FALSE)</f>
        <v>谢序强</v>
      </c>
      <c r="K1834" s="107">
        <f>VLOOKUP(J1834,辅助信息!H:I,2,FALSE)</f>
        <v>13458588232</v>
      </c>
      <c r="L1834" s="109" t="str">
        <f>VLOOKUP(B1834,辅助信息!E:J,6,FALSE)</f>
        <v>五冶建设送货单,一式6份材质书,锈货不收，项目名称：扩建艺体中学二期工程，装货前联系收货人核实到场规格,没提前告知进场规格现场不给予接收</v>
      </c>
      <c r="M1834" s="78">
        <v>45828</v>
      </c>
      <c r="O1834" s="49">
        <f ca="1" t="shared" ref="O1834:O1855" si="111">IF(OR(M1834="",N1834&lt;&gt;""),"",MAX(M1834-TODAY(),0))</f>
        <v>0</v>
      </c>
      <c r="P1834" s="49">
        <f ca="1" t="shared" ref="P1834:P1855" si="112">IF(M1834="","",IF(N1834&lt;&gt;"",MAX(N1834-M1834,0),IF(TODAY()&gt;M1834,TODAY()-M1834,0)))</f>
        <v>25</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69"/>
      <c r="B1835" s="29" t="s">
        <v>167</v>
      </c>
      <c r="C1835" s="57">
        <v>45824</v>
      </c>
      <c r="D1835" s="107" t="str">
        <f>VLOOKUP(B1835,辅助信息!E:K,7,FALSE)</f>
        <v>JWDDCD2025051800044</v>
      </c>
      <c r="E1835" s="107" t="str">
        <f>VLOOKUP(F1835,辅助信息!A:B,2,FALSE)</f>
        <v>盘螺</v>
      </c>
      <c r="F1835" s="29" t="s">
        <v>41</v>
      </c>
      <c r="G1835" s="25">
        <v>5</v>
      </c>
      <c r="H1835" s="108" t="str">
        <f>_xlfn.XLOOKUP(C1835&amp;F1835&amp;I1835&amp;J1835,'[1]2025年已发货'!$F:$F&amp;'[1]2025年已发货'!$C:$C&amp;'[1]2025年已发货'!$G:$G&amp;'[1]2025年已发货'!$H:$H,'[1]2025年已发货'!$E:$E,"未发货")</f>
        <v>未发货</v>
      </c>
      <c r="I1835" s="107" t="str">
        <f>VLOOKUP(B1835,辅助信息!E:I,3,FALSE)</f>
        <v>(五冶建设扩建艺体中学二期工程)四川省成都市双流区光荣路成都艺体中学南200米</v>
      </c>
      <c r="J1835" s="107" t="str">
        <f>VLOOKUP(B1835,辅助信息!E:I,4,FALSE)</f>
        <v>谢序强</v>
      </c>
      <c r="K1835" s="107">
        <f>VLOOKUP(J1835,辅助信息!H:I,2,FALSE)</f>
        <v>13458588232</v>
      </c>
      <c r="L1835" s="109" t="str">
        <f>VLOOKUP(B1835,辅助信息!E:J,6,FALSE)</f>
        <v>五冶建设送货单,一式6份材质书,锈货不收，项目名称：扩建艺体中学二期工程，装货前联系收货人核实到场规格,没提前告知进场规格现场不给予接收</v>
      </c>
      <c r="M1835" s="78">
        <v>45828</v>
      </c>
      <c r="O1835" s="49">
        <f ca="1" t="shared" si="111"/>
        <v>0</v>
      </c>
      <c r="P1835" s="49">
        <f ca="1" t="shared" si="112"/>
        <v>25</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69"/>
      <c r="B1836" s="29" t="s">
        <v>167</v>
      </c>
      <c r="C1836" s="57">
        <v>45824</v>
      </c>
      <c r="D1836" s="107" t="str">
        <f>VLOOKUP(B1836,辅助信息!E:K,7,FALSE)</f>
        <v>JWDDCD2025051800044</v>
      </c>
      <c r="E1836" s="107" t="str">
        <f>VLOOKUP(F1836,辅助信息!A:B,2,FALSE)</f>
        <v>螺纹钢</v>
      </c>
      <c r="F1836" s="29" t="s">
        <v>27</v>
      </c>
      <c r="G1836" s="25">
        <v>6</v>
      </c>
      <c r="H1836" s="108" t="str">
        <f>_xlfn.XLOOKUP(C1836&amp;F1836&amp;I1836&amp;J1836,'[1]2025年已发货'!$F:$F&amp;'[1]2025年已发货'!$C:$C&amp;'[1]2025年已发货'!$G:$G&amp;'[1]2025年已发货'!$H:$H,'[1]2025年已发货'!$E:$E,"未发货")</f>
        <v>未发货</v>
      </c>
      <c r="I1836" s="107" t="str">
        <f>VLOOKUP(B1836,辅助信息!E:I,3,FALSE)</f>
        <v>(五冶建设扩建艺体中学二期工程)四川省成都市双流区光荣路成都艺体中学南200米</v>
      </c>
      <c r="J1836" s="107" t="str">
        <f>VLOOKUP(B1836,辅助信息!E:I,4,FALSE)</f>
        <v>谢序强</v>
      </c>
      <c r="K1836" s="107">
        <f>VLOOKUP(J1836,辅助信息!H:I,2,FALSE)</f>
        <v>13458588232</v>
      </c>
      <c r="L1836" s="109" t="str">
        <f>VLOOKUP(B1836,辅助信息!E:J,6,FALSE)</f>
        <v>五冶建设送货单,一式6份材质书,锈货不收，项目名称：扩建艺体中学二期工程，装货前联系收货人核实到场规格,没提前告知进场规格现场不给予接收</v>
      </c>
      <c r="M1836" s="78">
        <v>45828</v>
      </c>
      <c r="O1836" s="49">
        <f ca="1" t="shared" si="111"/>
        <v>0</v>
      </c>
      <c r="P1836" s="49">
        <f ca="1" t="shared" si="112"/>
        <v>25</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69"/>
      <c r="B1837" s="29" t="s">
        <v>167</v>
      </c>
      <c r="C1837" s="57">
        <v>45824</v>
      </c>
      <c r="D1837" s="107" t="str">
        <f>VLOOKUP(B1837,辅助信息!E:K,7,FALSE)</f>
        <v>JWDDCD2025051800044</v>
      </c>
      <c r="E1837" s="107" t="str">
        <f>VLOOKUP(F1837,辅助信息!A:B,2,FALSE)</f>
        <v>螺纹钢</v>
      </c>
      <c r="F1837" s="29" t="s">
        <v>19</v>
      </c>
      <c r="G1837" s="25">
        <v>6</v>
      </c>
      <c r="H1837" s="108" t="str">
        <f>_xlfn.XLOOKUP(C1837&amp;F1837&amp;I1837&amp;J1837,'[1]2025年已发货'!$F:$F&amp;'[1]2025年已发货'!$C:$C&amp;'[1]2025年已发货'!$G:$G&amp;'[1]2025年已发货'!$H:$H,'[1]2025年已发货'!$E:$E,"未发货")</f>
        <v>未发货</v>
      </c>
      <c r="I1837" s="107" t="str">
        <f>VLOOKUP(B1837,辅助信息!E:I,3,FALSE)</f>
        <v>(五冶建设扩建艺体中学二期工程)四川省成都市双流区光荣路成都艺体中学南200米</v>
      </c>
      <c r="J1837" s="107" t="str">
        <f>VLOOKUP(B1837,辅助信息!E:I,4,FALSE)</f>
        <v>谢序强</v>
      </c>
      <c r="K1837" s="107">
        <f>VLOOKUP(J1837,辅助信息!H:I,2,FALSE)</f>
        <v>13458588232</v>
      </c>
      <c r="L1837" s="109" t="str">
        <f>VLOOKUP(B1837,辅助信息!E:J,6,FALSE)</f>
        <v>五冶建设送货单,一式6份材质书,锈货不收，项目名称：扩建艺体中学二期工程，装货前联系收货人核实到场规格,没提前告知进场规格现场不给予接收</v>
      </c>
      <c r="M1837" s="78">
        <v>45828</v>
      </c>
      <c r="O1837" s="49">
        <f ca="1" t="shared" si="111"/>
        <v>0</v>
      </c>
      <c r="P1837" s="49">
        <f ca="1" t="shared" si="112"/>
        <v>25</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69"/>
      <c r="B1838" s="29" t="s">
        <v>167</v>
      </c>
      <c r="C1838" s="57">
        <v>45824</v>
      </c>
      <c r="D1838" s="107" t="str">
        <f>VLOOKUP(B1838,辅助信息!E:K,7,FALSE)</f>
        <v>JWDDCD2025051800044</v>
      </c>
      <c r="E1838" s="107" t="str">
        <f>VLOOKUP(F1838,辅助信息!A:B,2,FALSE)</f>
        <v>螺纹钢</v>
      </c>
      <c r="F1838" s="29" t="s">
        <v>32</v>
      </c>
      <c r="G1838" s="25">
        <v>6</v>
      </c>
      <c r="H1838" s="108" t="str">
        <f>_xlfn.XLOOKUP(C1838&amp;F1838&amp;I1838&amp;J1838,'[1]2025年已发货'!$F:$F&amp;'[1]2025年已发货'!$C:$C&amp;'[1]2025年已发货'!$G:$G&amp;'[1]2025年已发货'!$H:$H,'[1]2025年已发货'!$E:$E,"未发货")</f>
        <v>未发货</v>
      </c>
      <c r="I1838" s="107" t="str">
        <f>VLOOKUP(B1838,辅助信息!E:I,3,FALSE)</f>
        <v>(五冶建设扩建艺体中学二期工程)四川省成都市双流区光荣路成都艺体中学南200米</v>
      </c>
      <c r="J1838" s="107" t="str">
        <f>VLOOKUP(B1838,辅助信息!E:I,4,FALSE)</f>
        <v>谢序强</v>
      </c>
      <c r="K1838" s="107">
        <f>VLOOKUP(J1838,辅助信息!H:I,2,FALSE)</f>
        <v>13458588232</v>
      </c>
      <c r="L1838" s="109" t="str">
        <f>VLOOKUP(B1838,辅助信息!E:J,6,FALSE)</f>
        <v>五冶建设送货单,一式6份材质书,锈货不收，项目名称：扩建艺体中学二期工程，装货前联系收货人核实到场规格,没提前告知进场规格现场不给予接收</v>
      </c>
      <c r="M1838" s="78">
        <v>45828</v>
      </c>
      <c r="O1838" s="49">
        <f ca="1" t="shared" si="111"/>
        <v>0</v>
      </c>
      <c r="P1838" s="49">
        <f ca="1" t="shared" si="112"/>
        <v>25</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69"/>
      <c r="B1839" s="29" t="s">
        <v>167</v>
      </c>
      <c r="C1839" s="57">
        <v>45824</v>
      </c>
      <c r="D1839" s="107" t="str">
        <f>VLOOKUP(B1839,辅助信息!E:K,7,FALSE)</f>
        <v>JWDDCD2025051800044</v>
      </c>
      <c r="E1839" s="107" t="str">
        <f>VLOOKUP(F1839,辅助信息!A:B,2,FALSE)</f>
        <v>螺纹钢</v>
      </c>
      <c r="F1839" s="29" t="s">
        <v>30</v>
      </c>
      <c r="G1839" s="25">
        <v>6</v>
      </c>
      <c r="H1839" s="108" t="str">
        <f>_xlfn.XLOOKUP(C1839&amp;F1839&amp;I1839&amp;J1839,'[1]2025年已发货'!$F:$F&amp;'[1]2025年已发货'!$C:$C&amp;'[1]2025年已发货'!$G:$G&amp;'[1]2025年已发货'!$H:$H,'[1]2025年已发货'!$E:$E,"未发货")</f>
        <v>未发货</v>
      </c>
      <c r="I1839" s="107" t="str">
        <f>VLOOKUP(B1839,辅助信息!E:I,3,FALSE)</f>
        <v>(五冶建设扩建艺体中学二期工程)四川省成都市双流区光荣路成都艺体中学南200米</v>
      </c>
      <c r="J1839" s="107" t="str">
        <f>VLOOKUP(B1839,辅助信息!E:I,4,FALSE)</f>
        <v>谢序强</v>
      </c>
      <c r="K1839" s="107">
        <f>VLOOKUP(J1839,辅助信息!H:I,2,FALSE)</f>
        <v>13458588232</v>
      </c>
      <c r="L1839" s="109" t="str">
        <f>VLOOKUP(B1839,辅助信息!E:J,6,FALSE)</f>
        <v>五冶建设送货单,一式6份材质书,锈货不收，项目名称：扩建艺体中学二期工程，装货前联系收货人核实到场规格,没提前告知进场规格现场不给予接收</v>
      </c>
      <c r="M1839" s="78">
        <v>45828</v>
      </c>
      <c r="O1839" s="49">
        <f ca="1" t="shared" si="111"/>
        <v>0</v>
      </c>
      <c r="P1839" s="49">
        <f ca="1" t="shared" si="112"/>
        <v>25</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69"/>
      <c r="B1840" s="29" t="s">
        <v>167</v>
      </c>
      <c r="C1840" s="57">
        <v>45824</v>
      </c>
      <c r="D1840" s="107" t="str">
        <f>VLOOKUP(B1840,辅助信息!E:K,7,FALSE)</f>
        <v>JWDDCD2025051800044</v>
      </c>
      <c r="E1840" s="107" t="str">
        <f>VLOOKUP(F1840,辅助信息!A:B,2,FALSE)</f>
        <v>螺纹钢</v>
      </c>
      <c r="F1840" s="29" t="s">
        <v>33</v>
      </c>
      <c r="G1840" s="25">
        <v>6</v>
      </c>
      <c r="H1840" s="108" t="str">
        <f>_xlfn.XLOOKUP(C1840&amp;F1840&amp;I1840&amp;J1840,'[1]2025年已发货'!$F:$F&amp;'[1]2025年已发货'!$C:$C&amp;'[1]2025年已发货'!$G:$G&amp;'[1]2025年已发货'!$H:$H,'[1]2025年已发货'!$E:$E,"未发货")</f>
        <v>未发货</v>
      </c>
      <c r="I1840" s="107" t="str">
        <f>VLOOKUP(B1840,辅助信息!E:I,3,FALSE)</f>
        <v>(五冶建设扩建艺体中学二期工程)四川省成都市双流区光荣路成都艺体中学南200米</v>
      </c>
      <c r="J1840" s="107" t="str">
        <f>VLOOKUP(B1840,辅助信息!E:I,4,FALSE)</f>
        <v>谢序强</v>
      </c>
      <c r="K1840" s="107">
        <f>VLOOKUP(J1840,辅助信息!H:I,2,FALSE)</f>
        <v>13458588232</v>
      </c>
      <c r="L1840" s="109" t="str">
        <f>VLOOKUP(B1840,辅助信息!E:J,6,FALSE)</f>
        <v>五冶建设送货单,一式6份材质书,锈货不收，项目名称：扩建艺体中学二期工程，装货前联系收货人核实到场规格,没提前告知进场规格现场不给予接收</v>
      </c>
      <c r="M1840" s="78">
        <v>45828</v>
      </c>
      <c r="O1840" s="49">
        <f ca="1" t="shared" si="111"/>
        <v>0</v>
      </c>
      <c r="P1840" s="49">
        <f ca="1" t="shared" si="112"/>
        <v>25</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69"/>
      <c r="B1841" s="29" t="s">
        <v>167</v>
      </c>
      <c r="C1841" s="57">
        <v>45824</v>
      </c>
      <c r="D1841" s="107" t="str">
        <f>VLOOKUP(B1841,辅助信息!E:K,7,FALSE)</f>
        <v>JWDDCD2025051800044</v>
      </c>
      <c r="E1841" s="107" t="str">
        <f>VLOOKUP(F1841,辅助信息!A:B,2,FALSE)</f>
        <v>螺纹钢</v>
      </c>
      <c r="F1841" s="29" t="s">
        <v>28</v>
      </c>
      <c r="G1841" s="25">
        <v>6</v>
      </c>
      <c r="H1841" s="108" t="str">
        <f>_xlfn.XLOOKUP(C1841&amp;F1841&amp;I1841&amp;J1841,'[1]2025年已发货'!$F:$F&amp;'[1]2025年已发货'!$C:$C&amp;'[1]2025年已发货'!$G:$G&amp;'[1]2025年已发货'!$H:$H,'[1]2025年已发货'!$E:$E,"未发货")</f>
        <v>未发货</v>
      </c>
      <c r="I1841" s="107" t="str">
        <f>VLOOKUP(B1841,辅助信息!E:I,3,FALSE)</f>
        <v>(五冶建设扩建艺体中学二期工程)四川省成都市双流区光荣路成都艺体中学南200米</v>
      </c>
      <c r="J1841" s="107" t="str">
        <f>VLOOKUP(B1841,辅助信息!E:I,4,FALSE)</f>
        <v>谢序强</v>
      </c>
      <c r="K1841" s="107">
        <f>VLOOKUP(J1841,辅助信息!H:I,2,FALSE)</f>
        <v>13458588232</v>
      </c>
      <c r="L1841" s="109" t="str">
        <f>VLOOKUP(B1841,辅助信息!E:J,6,FALSE)</f>
        <v>五冶建设送货单,一式6份材质书,锈货不收，项目名称：扩建艺体中学二期工程，装货前联系收货人核实到场规格,没提前告知进场规格现场不给予接收</v>
      </c>
      <c r="M1841" s="78">
        <v>45828</v>
      </c>
      <c r="O1841" s="49">
        <f ca="1" t="shared" si="111"/>
        <v>0</v>
      </c>
      <c r="P1841" s="49">
        <f ca="1" t="shared" si="112"/>
        <v>25</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69"/>
      <c r="B1842" s="29" t="s">
        <v>167</v>
      </c>
      <c r="C1842" s="57">
        <v>45824</v>
      </c>
      <c r="D1842" s="107" t="str">
        <f>VLOOKUP(B1842,辅助信息!E:K,7,FALSE)</f>
        <v>JWDDCD2025051800044</v>
      </c>
      <c r="E1842" s="107" t="str">
        <f>VLOOKUP(F1842,辅助信息!A:B,2,FALSE)</f>
        <v>螺纹钢</v>
      </c>
      <c r="F1842" s="29" t="s">
        <v>18</v>
      </c>
      <c r="G1842" s="25">
        <v>23</v>
      </c>
      <c r="H1842" s="108" t="str">
        <f>_xlfn.XLOOKUP(C1842&amp;F1842&amp;I1842&amp;J1842,'[1]2025年已发货'!$F:$F&amp;'[1]2025年已发货'!$C:$C&amp;'[1]2025年已发货'!$G:$G&amp;'[1]2025年已发货'!$H:$H,'[1]2025年已发货'!$E:$E,"未发货")</f>
        <v>未发货</v>
      </c>
      <c r="I1842" s="107" t="str">
        <f>VLOOKUP(B1842,辅助信息!E:I,3,FALSE)</f>
        <v>(五冶建设扩建艺体中学二期工程)四川省成都市双流区光荣路成都艺体中学南200米</v>
      </c>
      <c r="J1842" s="107" t="str">
        <f>VLOOKUP(B1842,辅助信息!E:I,4,FALSE)</f>
        <v>谢序强</v>
      </c>
      <c r="K1842" s="107">
        <f>VLOOKUP(J1842,辅助信息!H:I,2,FALSE)</f>
        <v>13458588232</v>
      </c>
      <c r="L1842" s="109" t="str">
        <f>VLOOKUP(B1842,辅助信息!E:J,6,FALSE)</f>
        <v>五冶建设送货单,一式6份材质书,锈货不收，项目名称：扩建艺体中学二期工程，装货前联系收货人核实到场规格,没提前告知进场规格现场不给予接收</v>
      </c>
      <c r="M1842" s="78">
        <v>45828</v>
      </c>
      <c r="O1842" s="49">
        <f ca="1" t="shared" si="111"/>
        <v>0</v>
      </c>
      <c r="P1842" s="49">
        <f ca="1" t="shared" si="112"/>
        <v>25</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69" t="s">
        <v>168</v>
      </c>
      <c r="B1843" s="29" t="s">
        <v>169</v>
      </c>
      <c r="C1843" s="57">
        <v>45824</v>
      </c>
      <c r="D1843" s="107" t="str">
        <f>VLOOKUP(B1843,辅助信息!E:K,7,FALSE)</f>
        <v>JWDDCD2025051800044</v>
      </c>
      <c r="E1843" s="107" t="str">
        <f>VLOOKUP(F1843,辅助信息!A:B,2,FALSE)</f>
        <v>高线</v>
      </c>
      <c r="F1843" s="29" t="s">
        <v>51</v>
      </c>
      <c r="G1843" s="25">
        <v>35</v>
      </c>
      <c r="H1843" s="108" t="str">
        <f>_xlfn.XLOOKUP(C1843&amp;F1843&amp;I1843&amp;J1843,'[1]2025年已发货'!$F:$F&amp;'[1]2025年已发货'!$C:$C&amp;'[1]2025年已发货'!$G:$G&amp;'[1]2025年已发货'!$H:$H,'[1]2025年已发货'!$E:$E,"未发货")</f>
        <v>未发货</v>
      </c>
      <c r="I1843" s="107" t="str">
        <f>VLOOKUP(B1843,辅助信息!E:I,3,FALSE)</f>
        <v>(五冶建设龙泉芙蓉花语项目-1,3地块)龙泉驿区北川路双堰塘钓鱼东100米(北川路)</v>
      </c>
      <c r="J1843" s="107" t="str">
        <f>VLOOKUP(B1843,辅助信息!E:I,4,FALSE)</f>
        <v>董文学</v>
      </c>
      <c r="K1843" s="107">
        <f>VLOOKUP(J1843,辅助信息!H:I,2,FALSE)</f>
        <v>15828110575</v>
      </c>
      <c r="L1843" s="109" t="str">
        <f>VLOOKUP(B1843,辅助信息!E:J,6,FALSE)</f>
        <v>五冶建设送货单,4份材质书,锈货不收炉批号，项目名称：中冶成勘-成都安置房项目，装货前联系收货人核实到场规格,没提前告知进场规格现场不给予接收</v>
      </c>
      <c r="M1843" s="78">
        <v>45828</v>
      </c>
      <c r="O1843" s="49">
        <f ca="1" t="shared" si="111"/>
        <v>0</v>
      </c>
      <c r="P1843" s="49">
        <f ca="1" t="shared" si="112"/>
        <v>25</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69"/>
      <c r="B1844" s="29" t="s">
        <v>169</v>
      </c>
      <c r="C1844" s="57">
        <v>45824</v>
      </c>
      <c r="D1844" s="107" t="str">
        <f>VLOOKUP(B1844,辅助信息!E:K,7,FALSE)</f>
        <v>JWDDCD2025051800044</v>
      </c>
      <c r="E1844" s="107" t="str">
        <f>VLOOKUP(F1844,辅助信息!A:B,2,FALSE)</f>
        <v>螺纹钢</v>
      </c>
      <c r="F1844" s="29" t="s">
        <v>28</v>
      </c>
      <c r="G1844" s="25">
        <v>70</v>
      </c>
      <c r="H1844" s="108" t="str">
        <f>_xlfn.XLOOKUP(C1844&amp;F1844&amp;I1844&amp;J1844,'[1]2025年已发货'!$F:$F&amp;'[1]2025年已发货'!$C:$C&amp;'[1]2025年已发货'!$G:$G&amp;'[1]2025年已发货'!$H:$H,'[1]2025年已发货'!$E:$E,"未发货")</f>
        <v>未发货</v>
      </c>
      <c r="I1844" s="107" t="str">
        <f>VLOOKUP(B1844,辅助信息!E:I,3,FALSE)</f>
        <v>(五冶建设龙泉芙蓉花语项目-1,3地块)龙泉驿区北川路双堰塘钓鱼东100米(北川路)</v>
      </c>
      <c r="J1844" s="107" t="str">
        <f>VLOOKUP(B1844,辅助信息!E:I,4,FALSE)</f>
        <v>董文学</v>
      </c>
      <c r="K1844" s="107">
        <f>VLOOKUP(J1844,辅助信息!H:I,2,FALSE)</f>
        <v>15828110575</v>
      </c>
      <c r="L1844" s="109" t="str">
        <f>VLOOKUP(B1844,辅助信息!E:J,6,FALSE)</f>
        <v>五冶建设送货单,4份材质书,锈货不收炉批号，项目名称：中冶成勘-成都安置房项目，装货前联系收货人核实到场规格,没提前告知进场规格现场不给予接收</v>
      </c>
      <c r="M1844" s="78">
        <v>45828</v>
      </c>
      <c r="O1844" s="49">
        <f ca="1" t="shared" si="111"/>
        <v>0</v>
      </c>
      <c r="P1844" s="49">
        <f ca="1" t="shared" si="112"/>
        <v>25</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7" t="s">
        <v>162</v>
      </c>
      <c r="C1845" s="57">
        <v>45825</v>
      </c>
      <c r="D1845" s="107" t="str">
        <f>VLOOKUP(B1845,辅助信息!E:K,7,FALSE)</f>
        <v>JWDD2025070200010</v>
      </c>
      <c r="E1845" s="107" t="str">
        <f>VLOOKUP(F1845,辅助信息!A:B,2,FALSE)</f>
        <v>盘螺</v>
      </c>
      <c r="F1845" s="107" t="s">
        <v>41</v>
      </c>
      <c r="G1845" s="108">
        <v>10</v>
      </c>
      <c r="H1845" s="117" t="s">
        <v>170</v>
      </c>
      <c r="I1845" s="107" t="str">
        <f>VLOOKUP(B1845,辅助信息!E:I,3,FALSE)</f>
        <v>(宜宾兴港三江新区长江工业园保障性租赁住房建设项目-2标)四川省宜宾市翠屏区永善路南段宜宾市三江新区长江工业园区</v>
      </c>
      <c r="J1845" s="107" t="str">
        <f>VLOOKUP(B1845,辅助信息!E:I,4,FALSE)</f>
        <v>刘鹏</v>
      </c>
      <c r="K1845" s="107">
        <f>VLOOKUP(J1845,辅助信息!H:I,2,FALSE)</f>
        <v>15528967666</v>
      </c>
      <c r="L1845" s="109" t="str">
        <f>VLOOKUP(B1845,辅助信息!E:J,6,FALSE)</f>
        <v>锈货不收，装货前联系收货人核实到场规格,没提前告知进场规格现场不给予接收</v>
      </c>
      <c r="M1845" s="78">
        <v>45819</v>
      </c>
      <c r="O1845" s="49">
        <f ca="1" t="shared" si="111"/>
        <v>0</v>
      </c>
      <c r="P1845" s="49">
        <f ca="1" t="shared" si="112"/>
        <v>34</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7" t="s">
        <v>162</v>
      </c>
      <c r="C1846" s="57">
        <v>45825</v>
      </c>
      <c r="D1846" s="107" t="str">
        <f>VLOOKUP(B1846,辅助信息!E:K,7,FALSE)</f>
        <v>JWDD2025070200010</v>
      </c>
      <c r="E1846" s="107" t="str">
        <f>VLOOKUP(F1846,辅助信息!A:B,2,FALSE)</f>
        <v>螺纹钢</v>
      </c>
      <c r="F1846" s="107" t="s">
        <v>30</v>
      </c>
      <c r="G1846" s="108">
        <v>25</v>
      </c>
      <c r="H1846" s="117" t="s">
        <v>170</v>
      </c>
      <c r="I1846" s="107" t="str">
        <f>VLOOKUP(B1846,辅助信息!E:I,3,FALSE)</f>
        <v>(宜宾兴港三江新区长江工业园保障性租赁住房建设项目-2标)四川省宜宾市翠屏区永善路南段宜宾市三江新区长江工业园区</v>
      </c>
      <c r="J1846" s="107" t="str">
        <f>VLOOKUP(B1846,辅助信息!E:I,4,FALSE)</f>
        <v>刘鹏</v>
      </c>
      <c r="K1846" s="107">
        <f>VLOOKUP(J1846,辅助信息!H:I,2,FALSE)</f>
        <v>15528967666</v>
      </c>
      <c r="L1846" s="109" t="str">
        <f>VLOOKUP(B1846,辅助信息!E:J,6,FALSE)</f>
        <v>锈货不收，装货前联系收货人核实到场规格,没提前告知进场规格现场不给予接收</v>
      </c>
      <c r="M1846" s="78">
        <v>45819</v>
      </c>
      <c r="O1846" s="49">
        <f ca="1" t="shared" si="111"/>
        <v>0</v>
      </c>
      <c r="P1846" s="49">
        <f ca="1" t="shared" si="112"/>
        <v>34</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5" t="s">
        <v>166</v>
      </c>
      <c r="B1847" s="107" t="s">
        <v>167</v>
      </c>
      <c r="C1847" s="57">
        <v>45825</v>
      </c>
      <c r="D1847" s="107" t="str">
        <f>VLOOKUP(B1847,辅助信息!E:K,7,FALSE)</f>
        <v>JWDDCD2025051800044</v>
      </c>
      <c r="E1847" s="107" t="str">
        <f>VLOOKUP(F1847,辅助信息!A:B,2,FALSE)</f>
        <v>盘螺</v>
      </c>
      <c r="F1847" s="118" t="s">
        <v>40</v>
      </c>
      <c r="G1847" s="108">
        <v>4</v>
      </c>
      <c r="H1847" s="108" t="str">
        <f>_xlfn.XLOOKUP(C1847&amp;F1847&amp;I1847&amp;J1847,'[1]2025年已发货'!$F:$F&amp;'[1]2025年已发货'!$C:$C&amp;'[1]2025年已发货'!$G:$G&amp;'[1]2025年已发货'!$H:$H,'[1]2025年已发货'!$E:$E,"未发货")</f>
        <v>未发货</v>
      </c>
      <c r="I1847" s="107" t="str">
        <f>VLOOKUP(B1847,辅助信息!E:I,3,FALSE)</f>
        <v>(五冶建设扩建艺体中学二期工程)四川省成都市双流区光荣路成都艺体中学南200米</v>
      </c>
      <c r="J1847" s="107" t="str">
        <f>VLOOKUP(B1847,辅助信息!E:I,4,FALSE)</f>
        <v>谢序强</v>
      </c>
      <c r="K1847" s="107">
        <f>VLOOKUP(J1847,辅助信息!H:I,2,FALSE)</f>
        <v>13458588232</v>
      </c>
      <c r="L1847" s="109" t="str">
        <f>VLOOKUP(B1847,辅助信息!E:J,6,FALSE)</f>
        <v>五冶建设送货单,一式6份材质书,锈货不收，项目名称：扩建艺体中学二期工程，装货前联系收货人核实到场规格,没提前告知进场规格现场不给予接收</v>
      </c>
      <c r="M1847" s="78">
        <v>45828</v>
      </c>
      <c r="O1847" s="49">
        <f ca="1" t="shared" si="111"/>
        <v>0</v>
      </c>
      <c r="P1847" s="49">
        <f ca="1" t="shared" si="112"/>
        <v>25</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5"/>
      <c r="B1848" s="107" t="s">
        <v>167</v>
      </c>
      <c r="C1848" s="57">
        <v>45825</v>
      </c>
      <c r="D1848" s="107" t="str">
        <f>VLOOKUP(B1848,辅助信息!E:K,7,FALSE)</f>
        <v>JWDDCD2025051800044</v>
      </c>
      <c r="E1848" s="107" t="str">
        <f>VLOOKUP(F1848,辅助信息!A:B,2,FALSE)</f>
        <v>盘螺</v>
      </c>
      <c r="F1848" s="118" t="s">
        <v>41</v>
      </c>
      <c r="G1848" s="108">
        <v>4</v>
      </c>
      <c r="H1848" s="108" t="str">
        <f>_xlfn.XLOOKUP(C1848&amp;F1848&amp;I1848&amp;J1848,'[1]2025年已发货'!$F:$F&amp;'[1]2025年已发货'!$C:$C&amp;'[1]2025年已发货'!$G:$G&amp;'[1]2025年已发货'!$H:$H,'[1]2025年已发货'!$E:$E,"未发货")</f>
        <v>未发货</v>
      </c>
      <c r="I1848" s="107" t="str">
        <f>VLOOKUP(B1848,辅助信息!E:I,3,FALSE)</f>
        <v>(五冶建设扩建艺体中学二期工程)四川省成都市双流区光荣路成都艺体中学南200米</v>
      </c>
      <c r="J1848" s="107" t="str">
        <f>VLOOKUP(B1848,辅助信息!E:I,4,FALSE)</f>
        <v>谢序强</v>
      </c>
      <c r="K1848" s="107">
        <f>VLOOKUP(J1848,辅助信息!H:I,2,FALSE)</f>
        <v>13458588232</v>
      </c>
      <c r="L1848" s="109" t="str">
        <f>VLOOKUP(B1848,辅助信息!E:J,6,FALSE)</f>
        <v>五冶建设送货单,一式6份材质书,锈货不收，项目名称：扩建艺体中学二期工程，装货前联系收货人核实到场规格,没提前告知进场规格现场不给予接收</v>
      </c>
      <c r="M1848" s="78">
        <v>45828</v>
      </c>
      <c r="O1848" s="49">
        <f ca="1" t="shared" si="111"/>
        <v>0</v>
      </c>
      <c r="P1848" s="49">
        <f ca="1" t="shared" si="112"/>
        <v>25</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5"/>
      <c r="B1849" s="107" t="s">
        <v>167</v>
      </c>
      <c r="C1849" s="57">
        <v>45825</v>
      </c>
      <c r="D1849" s="107" t="str">
        <f>VLOOKUP(B1849,辅助信息!E:K,7,FALSE)</f>
        <v>JWDDCD2025051800044</v>
      </c>
      <c r="E1849" s="107" t="str">
        <f>VLOOKUP(F1849,辅助信息!A:B,2,FALSE)</f>
        <v>螺纹钢</v>
      </c>
      <c r="F1849" s="118" t="s">
        <v>27</v>
      </c>
      <c r="G1849" s="108">
        <v>5</v>
      </c>
      <c r="H1849" s="108" t="str">
        <f>_xlfn.XLOOKUP(C1849&amp;F1849&amp;I1849&amp;J1849,'[1]2025年已发货'!$F:$F&amp;'[1]2025年已发货'!$C:$C&amp;'[1]2025年已发货'!$G:$G&amp;'[1]2025年已发货'!$H:$H,'[1]2025年已发货'!$E:$E,"未发货")</f>
        <v>未发货</v>
      </c>
      <c r="I1849" s="107" t="str">
        <f>VLOOKUP(B1849,辅助信息!E:I,3,FALSE)</f>
        <v>(五冶建设扩建艺体中学二期工程)四川省成都市双流区光荣路成都艺体中学南200米</v>
      </c>
      <c r="J1849" s="107" t="str">
        <f>VLOOKUP(B1849,辅助信息!E:I,4,FALSE)</f>
        <v>谢序强</v>
      </c>
      <c r="K1849" s="107">
        <f>VLOOKUP(J1849,辅助信息!H:I,2,FALSE)</f>
        <v>13458588232</v>
      </c>
      <c r="L1849" s="109" t="str">
        <f>VLOOKUP(B1849,辅助信息!E:J,6,FALSE)</f>
        <v>五冶建设送货单,一式6份材质书,锈货不收，项目名称：扩建艺体中学二期工程，装货前联系收货人核实到场规格,没提前告知进场规格现场不给予接收</v>
      </c>
      <c r="M1849" s="78">
        <v>45828</v>
      </c>
      <c r="O1849" s="49">
        <f ca="1" t="shared" si="111"/>
        <v>0</v>
      </c>
      <c r="P1849" s="49">
        <f ca="1" t="shared" si="112"/>
        <v>25</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5"/>
      <c r="B1850" s="107" t="s">
        <v>167</v>
      </c>
      <c r="C1850" s="57">
        <v>45825</v>
      </c>
      <c r="D1850" s="107" t="str">
        <f>VLOOKUP(B1850,辅助信息!E:K,7,FALSE)</f>
        <v>JWDDCD2025051800044</v>
      </c>
      <c r="E1850" s="107" t="str">
        <f>VLOOKUP(F1850,辅助信息!A:B,2,FALSE)</f>
        <v>螺纹钢</v>
      </c>
      <c r="F1850" s="118" t="s">
        <v>19</v>
      </c>
      <c r="G1850" s="108">
        <v>5</v>
      </c>
      <c r="H1850" s="108" t="str">
        <f>_xlfn.XLOOKUP(C1850&amp;F1850&amp;I1850&amp;J1850,'[1]2025年已发货'!$F:$F&amp;'[1]2025年已发货'!$C:$C&amp;'[1]2025年已发货'!$G:$G&amp;'[1]2025年已发货'!$H:$H,'[1]2025年已发货'!$E:$E,"未发货")</f>
        <v>未发货</v>
      </c>
      <c r="I1850" s="107" t="str">
        <f>VLOOKUP(B1850,辅助信息!E:I,3,FALSE)</f>
        <v>(五冶建设扩建艺体中学二期工程)四川省成都市双流区光荣路成都艺体中学南200米</v>
      </c>
      <c r="J1850" s="107" t="str">
        <f>VLOOKUP(B1850,辅助信息!E:I,4,FALSE)</f>
        <v>谢序强</v>
      </c>
      <c r="K1850" s="107">
        <f>VLOOKUP(J1850,辅助信息!H:I,2,FALSE)</f>
        <v>13458588232</v>
      </c>
      <c r="L1850" s="109" t="str">
        <f>VLOOKUP(B1850,辅助信息!E:J,6,FALSE)</f>
        <v>五冶建设送货单,一式6份材质书,锈货不收，项目名称：扩建艺体中学二期工程，装货前联系收货人核实到场规格,没提前告知进场规格现场不给予接收</v>
      </c>
      <c r="M1850" s="78">
        <v>45828</v>
      </c>
      <c r="O1850" s="49">
        <f ca="1" t="shared" si="111"/>
        <v>0</v>
      </c>
      <c r="P1850" s="49">
        <f ca="1" t="shared" si="112"/>
        <v>25</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5"/>
      <c r="B1851" s="107" t="s">
        <v>167</v>
      </c>
      <c r="C1851" s="57">
        <v>45825</v>
      </c>
      <c r="D1851" s="107" t="str">
        <f>VLOOKUP(B1851,辅助信息!E:K,7,FALSE)</f>
        <v>JWDDCD2025051800044</v>
      </c>
      <c r="E1851" s="107" t="str">
        <f>VLOOKUP(F1851,辅助信息!A:B,2,FALSE)</f>
        <v>螺纹钢</v>
      </c>
      <c r="F1851" s="118" t="s">
        <v>32</v>
      </c>
      <c r="G1851" s="108">
        <v>5</v>
      </c>
      <c r="H1851" s="108" t="str">
        <f>_xlfn.XLOOKUP(C1851&amp;F1851&amp;I1851&amp;J1851,'[1]2025年已发货'!$F:$F&amp;'[1]2025年已发货'!$C:$C&amp;'[1]2025年已发货'!$G:$G&amp;'[1]2025年已发货'!$H:$H,'[1]2025年已发货'!$E:$E,"未发货")</f>
        <v>未发货</v>
      </c>
      <c r="I1851" s="107" t="str">
        <f>VLOOKUP(B1851,辅助信息!E:I,3,FALSE)</f>
        <v>(五冶建设扩建艺体中学二期工程)四川省成都市双流区光荣路成都艺体中学南200米</v>
      </c>
      <c r="J1851" s="107" t="str">
        <f>VLOOKUP(B1851,辅助信息!E:I,4,FALSE)</f>
        <v>谢序强</v>
      </c>
      <c r="K1851" s="107">
        <f>VLOOKUP(J1851,辅助信息!H:I,2,FALSE)</f>
        <v>13458588232</v>
      </c>
      <c r="L1851" s="109" t="str">
        <f>VLOOKUP(B1851,辅助信息!E:J,6,FALSE)</f>
        <v>五冶建设送货单,一式6份材质书,锈货不收，项目名称：扩建艺体中学二期工程，装货前联系收货人核实到场规格,没提前告知进场规格现场不给予接收</v>
      </c>
      <c r="M1851" s="78">
        <v>45828</v>
      </c>
      <c r="O1851" s="49">
        <f ca="1" t="shared" si="111"/>
        <v>0</v>
      </c>
      <c r="P1851" s="49">
        <f ca="1" t="shared" si="112"/>
        <v>25</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5"/>
      <c r="B1852" s="107" t="s">
        <v>167</v>
      </c>
      <c r="C1852" s="57">
        <v>45825</v>
      </c>
      <c r="D1852" s="107" t="str">
        <f>VLOOKUP(B1852,辅助信息!E:K,7,FALSE)</f>
        <v>JWDDCD2025051800044</v>
      </c>
      <c r="E1852" s="107" t="str">
        <f>VLOOKUP(F1852,辅助信息!A:B,2,FALSE)</f>
        <v>螺纹钢</v>
      </c>
      <c r="F1852" s="107" t="s">
        <v>30</v>
      </c>
      <c r="G1852" s="108">
        <v>9</v>
      </c>
      <c r="H1852" s="108" t="str">
        <f>_xlfn.XLOOKUP(C1852&amp;F1852&amp;I1852&amp;J1852,'[1]2025年已发货'!$F:$F&amp;'[1]2025年已发货'!$C:$C&amp;'[1]2025年已发货'!$G:$G&amp;'[1]2025年已发货'!$H:$H,'[1]2025年已发货'!$E:$E,"未发货")</f>
        <v>未发货</v>
      </c>
      <c r="I1852" s="107" t="str">
        <f>VLOOKUP(B1852,辅助信息!E:I,3,FALSE)</f>
        <v>(五冶建设扩建艺体中学二期工程)四川省成都市双流区光荣路成都艺体中学南200米</v>
      </c>
      <c r="J1852" s="107" t="str">
        <f>VLOOKUP(B1852,辅助信息!E:I,4,FALSE)</f>
        <v>谢序强</v>
      </c>
      <c r="K1852" s="107">
        <f>VLOOKUP(J1852,辅助信息!H:I,2,FALSE)</f>
        <v>13458588232</v>
      </c>
      <c r="L1852" s="109" t="str">
        <f>VLOOKUP(B1852,辅助信息!E:J,6,FALSE)</f>
        <v>五冶建设送货单,一式6份材质书,锈货不收，项目名称：扩建艺体中学二期工程，装货前联系收货人核实到场规格,没提前告知进场规格现场不给予接收</v>
      </c>
      <c r="M1852" s="78">
        <v>45828</v>
      </c>
      <c r="O1852" s="49">
        <f ca="1" t="shared" si="111"/>
        <v>0</v>
      </c>
      <c r="P1852" s="49">
        <f ca="1" t="shared" si="112"/>
        <v>25</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5"/>
      <c r="B1853" s="107" t="s">
        <v>167</v>
      </c>
      <c r="C1853" s="57">
        <v>45825</v>
      </c>
      <c r="D1853" s="107" t="str">
        <f>VLOOKUP(B1853,辅助信息!E:K,7,FALSE)</f>
        <v>JWDDCD2025051800044</v>
      </c>
      <c r="E1853" s="107" t="str">
        <f>VLOOKUP(F1853,辅助信息!A:B,2,FALSE)</f>
        <v>螺纹钢</v>
      </c>
      <c r="F1853" s="118" t="s">
        <v>33</v>
      </c>
      <c r="G1853" s="108">
        <v>5</v>
      </c>
      <c r="H1853" s="108" t="str">
        <f>_xlfn.XLOOKUP(C1853&amp;F1853&amp;I1853&amp;J1853,'[1]2025年已发货'!$F:$F&amp;'[1]2025年已发货'!$C:$C&amp;'[1]2025年已发货'!$G:$G&amp;'[1]2025年已发货'!$H:$H,'[1]2025年已发货'!$E:$E,"未发货")</f>
        <v>未发货</v>
      </c>
      <c r="I1853" s="107" t="str">
        <f>VLOOKUP(B1853,辅助信息!E:I,3,FALSE)</f>
        <v>(五冶建设扩建艺体中学二期工程)四川省成都市双流区光荣路成都艺体中学南200米</v>
      </c>
      <c r="J1853" s="107" t="str">
        <f>VLOOKUP(B1853,辅助信息!E:I,4,FALSE)</f>
        <v>谢序强</v>
      </c>
      <c r="K1853" s="107">
        <f>VLOOKUP(J1853,辅助信息!H:I,2,FALSE)</f>
        <v>13458588232</v>
      </c>
      <c r="L1853" s="109" t="str">
        <f>VLOOKUP(B1853,辅助信息!E:J,6,FALSE)</f>
        <v>五冶建设送货单,一式6份材质书,锈货不收，项目名称：扩建艺体中学二期工程，装货前联系收货人核实到场规格,没提前告知进场规格现场不给予接收</v>
      </c>
      <c r="M1853" s="78">
        <v>45828</v>
      </c>
      <c r="O1853" s="49">
        <f ca="1" t="shared" si="111"/>
        <v>0</v>
      </c>
      <c r="P1853" s="49">
        <f ca="1" t="shared" si="112"/>
        <v>25</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5"/>
      <c r="B1854" s="107" t="s">
        <v>167</v>
      </c>
      <c r="C1854" s="57">
        <v>45825</v>
      </c>
      <c r="D1854" s="107" t="str">
        <f>VLOOKUP(B1854,辅助信息!E:K,7,FALSE)</f>
        <v>JWDDCD2025051800044</v>
      </c>
      <c r="E1854" s="107" t="str">
        <f>VLOOKUP(F1854,辅助信息!A:B,2,FALSE)</f>
        <v>螺纹钢</v>
      </c>
      <c r="F1854" s="118" t="s">
        <v>28</v>
      </c>
      <c r="G1854" s="108">
        <v>5</v>
      </c>
      <c r="H1854" s="108" t="str">
        <f>_xlfn.XLOOKUP(C1854&amp;F1854&amp;I1854&amp;J1854,'[1]2025年已发货'!$F:$F&amp;'[1]2025年已发货'!$C:$C&amp;'[1]2025年已发货'!$G:$G&amp;'[1]2025年已发货'!$H:$H,'[1]2025年已发货'!$E:$E,"未发货")</f>
        <v>未发货</v>
      </c>
      <c r="I1854" s="107" t="str">
        <f>VLOOKUP(B1854,辅助信息!E:I,3,FALSE)</f>
        <v>(五冶建设扩建艺体中学二期工程)四川省成都市双流区光荣路成都艺体中学南200米</v>
      </c>
      <c r="J1854" s="107" t="str">
        <f>VLOOKUP(B1854,辅助信息!E:I,4,FALSE)</f>
        <v>谢序强</v>
      </c>
      <c r="K1854" s="107">
        <f>VLOOKUP(J1854,辅助信息!H:I,2,FALSE)</f>
        <v>13458588232</v>
      </c>
      <c r="L1854" s="109" t="str">
        <f>VLOOKUP(B1854,辅助信息!E:J,6,FALSE)</f>
        <v>五冶建设送货单,一式6份材质书,锈货不收，项目名称：扩建艺体中学二期工程，装货前联系收货人核实到场规格,没提前告知进场规格现场不给予接收</v>
      </c>
      <c r="M1854" s="78">
        <v>45828</v>
      </c>
      <c r="O1854" s="49">
        <f ca="1" t="shared" si="111"/>
        <v>0</v>
      </c>
      <c r="P1854" s="49">
        <f ca="1" t="shared" si="112"/>
        <v>25</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5"/>
      <c r="B1855" s="107" t="s">
        <v>167</v>
      </c>
      <c r="C1855" s="57">
        <v>45825</v>
      </c>
      <c r="D1855" s="107" t="str">
        <f>VLOOKUP(B1855,辅助信息!E:K,7,FALSE)</f>
        <v>JWDDCD2025051800044</v>
      </c>
      <c r="E1855" s="107" t="str">
        <f>VLOOKUP(F1855,辅助信息!A:B,2,FALSE)</f>
        <v>螺纹钢</v>
      </c>
      <c r="F1855" s="107" t="s">
        <v>18</v>
      </c>
      <c r="G1855" s="108">
        <v>26</v>
      </c>
      <c r="H1855" s="108" t="str">
        <f>_xlfn.XLOOKUP(C1855&amp;F1855&amp;I1855&amp;J1855,'[1]2025年已发货'!$F:$F&amp;'[1]2025年已发货'!$C:$C&amp;'[1]2025年已发货'!$G:$G&amp;'[1]2025年已发货'!$H:$H,'[1]2025年已发货'!$E:$E,"未发货")</f>
        <v>未发货</v>
      </c>
      <c r="I1855" s="107" t="str">
        <f>VLOOKUP(B1855,辅助信息!E:I,3,FALSE)</f>
        <v>(五冶建设扩建艺体中学二期工程)四川省成都市双流区光荣路成都艺体中学南200米</v>
      </c>
      <c r="J1855" s="107" t="str">
        <f>VLOOKUP(B1855,辅助信息!E:I,4,FALSE)</f>
        <v>谢序强</v>
      </c>
      <c r="K1855" s="107">
        <f>VLOOKUP(J1855,辅助信息!H:I,2,FALSE)</f>
        <v>13458588232</v>
      </c>
      <c r="L1855" s="109" t="str">
        <f>VLOOKUP(B1855,辅助信息!E:J,6,FALSE)</f>
        <v>五冶建设送货单,一式6份材质书,锈货不收，项目名称：扩建艺体中学二期工程，装货前联系收货人核实到场规格,没提前告知进场规格现场不给予接收</v>
      </c>
      <c r="M1855" s="78">
        <v>45828</v>
      </c>
      <c r="O1855" s="49">
        <f ca="1" t="shared" si="111"/>
        <v>0</v>
      </c>
      <c r="P1855" s="49">
        <f ca="1" t="shared" si="112"/>
        <v>25</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7">
        <v>45825</v>
      </c>
      <c r="D1856" s="107" t="str">
        <f>VLOOKUP(B1856,辅助信息!E:K,7,FALSE)</f>
        <v>JWDDCD2025051800046</v>
      </c>
      <c r="E1856" s="107" t="str">
        <f>VLOOKUP(F1856,辅助信息!A:B,2,FALSE)</f>
        <v>盘螺</v>
      </c>
      <c r="F1856" s="29" t="s">
        <v>40</v>
      </c>
      <c r="G1856" s="25">
        <v>34</v>
      </c>
      <c r="H1856" s="108" t="str">
        <f>_xlfn.XLOOKUP(C1856&amp;F1856&amp;I1856&amp;J1856,'[1]2025年已发货'!$F:$F&amp;'[1]2025年已发货'!$C:$C&amp;'[1]2025年已发货'!$G:$G&amp;'[1]2025年已发货'!$H:$H,'[1]2025年已发货'!$E:$E,"未发货")</f>
        <v>未发货</v>
      </c>
      <c r="I1856" s="107" t="str">
        <f>VLOOKUP(B1856,辅助信息!E:I,3,FALSE)</f>
        <v>（华西萌海科创农业生态谷）成都市简阳市白金山水库</v>
      </c>
      <c r="J1856" s="107" t="str">
        <f>VLOOKUP(B1856,辅助信息!E:I,4,FALSE)</f>
        <v>石清国</v>
      </c>
      <c r="K1856" s="107">
        <f>VLOOKUP(J1856,辅助信息!H:I,2,FALSE)</f>
        <v>13458642015</v>
      </c>
      <c r="L1856" s="109" t="str">
        <f>VLOOKUP(B1856,辅助信息!E:J,6,FALSE)</f>
        <v>优先威钢,我方卸车,新老国标钢厂不加价可直发</v>
      </c>
      <c r="M1856" s="78">
        <v>45828</v>
      </c>
      <c r="O1856" s="49">
        <f ca="1" t="shared" ref="O1856:O1880" si="113">IF(OR(M1856="",N1856&lt;&gt;""),"",MAX(M1856-TODAY(),0))</f>
        <v>0</v>
      </c>
      <c r="P1856" s="49">
        <f ca="1" t="shared" ref="P1856:P1880" si="114">IF(M1856="","",IF(N1856&lt;&gt;"",MAX(N1856-M1856,0),IF(TODAY()&gt;M1856,TODAY()-M1856,0)))</f>
        <v>25</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7">
        <v>45825</v>
      </c>
      <c r="D1857" s="107" t="str">
        <f>VLOOKUP(B1857,辅助信息!E:K,7,FALSE)</f>
        <v>JWDDCD2025051800046</v>
      </c>
      <c r="E1857" s="107" t="str">
        <f>VLOOKUP(F1857,辅助信息!A:B,2,FALSE)</f>
        <v>盘螺</v>
      </c>
      <c r="F1857" s="29" t="s">
        <v>41</v>
      </c>
      <c r="G1857" s="25">
        <v>10</v>
      </c>
      <c r="H1857" s="108" t="str">
        <f>_xlfn.XLOOKUP(C1857&amp;F1857&amp;I1857&amp;J1857,'[1]2025年已发货'!$F:$F&amp;'[1]2025年已发货'!$C:$C&amp;'[1]2025年已发货'!$G:$G&amp;'[1]2025年已发货'!$H:$H,'[1]2025年已发货'!$E:$E,"未发货")</f>
        <v>未发货</v>
      </c>
      <c r="I1857" s="107" t="str">
        <f>VLOOKUP(B1857,辅助信息!E:I,3,FALSE)</f>
        <v>（华西萌海科创农业生态谷）成都市简阳市白金山水库</v>
      </c>
      <c r="J1857" s="107" t="str">
        <f>VLOOKUP(B1857,辅助信息!E:I,4,FALSE)</f>
        <v>石清国</v>
      </c>
      <c r="K1857" s="107">
        <f>VLOOKUP(J1857,辅助信息!H:I,2,FALSE)</f>
        <v>13458642015</v>
      </c>
      <c r="L1857" s="109" t="str">
        <f>VLOOKUP(B1857,辅助信息!E:J,6,FALSE)</f>
        <v>优先威钢,我方卸车,新老国标钢厂不加价可直发</v>
      </c>
      <c r="M1857" s="78">
        <v>45828</v>
      </c>
      <c r="O1857" s="49">
        <f ca="1" t="shared" si="113"/>
        <v>0</v>
      </c>
      <c r="P1857" s="49">
        <f ca="1" t="shared" si="114"/>
        <v>25</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7">
        <v>45825</v>
      </c>
      <c r="D1858" s="107" t="str">
        <f>VLOOKUP(B1858,辅助信息!E:K,7,FALSE)</f>
        <v>JWDDCD2025051800046</v>
      </c>
      <c r="E1858" s="107" t="str">
        <f>VLOOKUP(F1858,辅助信息!A:B,2,FALSE)</f>
        <v>盘螺</v>
      </c>
      <c r="F1858" s="29" t="s">
        <v>26</v>
      </c>
      <c r="G1858" s="25">
        <v>6</v>
      </c>
      <c r="H1858" s="108" t="str">
        <f>_xlfn.XLOOKUP(C1858&amp;F1858&amp;I1858&amp;J1858,'[1]2025年已发货'!$F:$F&amp;'[1]2025年已发货'!$C:$C&amp;'[1]2025年已发货'!$G:$G&amp;'[1]2025年已发货'!$H:$H,'[1]2025年已发货'!$E:$E,"未发货")</f>
        <v>未发货</v>
      </c>
      <c r="I1858" s="107" t="str">
        <f>VLOOKUP(B1858,辅助信息!E:I,3,FALSE)</f>
        <v>（华西萌海科创农业生态谷）成都市简阳市白金山水库</v>
      </c>
      <c r="J1858" s="107" t="str">
        <f>VLOOKUP(B1858,辅助信息!E:I,4,FALSE)</f>
        <v>石清国</v>
      </c>
      <c r="K1858" s="107">
        <f>VLOOKUP(J1858,辅助信息!H:I,2,FALSE)</f>
        <v>13458642015</v>
      </c>
      <c r="L1858" s="109" t="str">
        <f>VLOOKUP(B1858,辅助信息!E:J,6,FALSE)</f>
        <v>优先威钢,我方卸车,新老国标钢厂不加价可直发</v>
      </c>
      <c r="M1858" s="78">
        <v>45828</v>
      </c>
      <c r="O1858" s="49">
        <f ca="1" t="shared" si="113"/>
        <v>0</v>
      </c>
      <c r="P1858" s="49">
        <f ca="1" t="shared" si="114"/>
        <v>25</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7">
        <v>45825</v>
      </c>
      <c r="D1859" s="107" t="str">
        <f>VLOOKUP(B1859,辅助信息!E:K,7,FALSE)</f>
        <v>JWDDCD2025051800046</v>
      </c>
      <c r="E1859" s="107" t="str">
        <f>VLOOKUP(F1859,辅助信息!A:B,2,FALSE)</f>
        <v>螺纹钢</v>
      </c>
      <c r="F1859" s="29" t="s">
        <v>27</v>
      </c>
      <c r="G1859" s="25">
        <v>10</v>
      </c>
      <c r="H1859" s="108" t="str">
        <f>_xlfn.XLOOKUP(C1859&amp;F1859&amp;I1859&amp;J1859,'[1]2025年已发货'!$F:$F&amp;'[1]2025年已发货'!$C:$C&amp;'[1]2025年已发货'!$G:$G&amp;'[1]2025年已发货'!$H:$H,'[1]2025年已发货'!$E:$E,"未发货")</f>
        <v>未发货</v>
      </c>
      <c r="I1859" s="107" t="str">
        <f>VLOOKUP(B1859,辅助信息!E:I,3,FALSE)</f>
        <v>（华西萌海科创农业生态谷）成都市简阳市白金山水库</v>
      </c>
      <c r="J1859" s="107" t="str">
        <f>VLOOKUP(B1859,辅助信息!E:I,4,FALSE)</f>
        <v>石清国</v>
      </c>
      <c r="K1859" s="107">
        <f>VLOOKUP(J1859,辅助信息!H:I,2,FALSE)</f>
        <v>13458642015</v>
      </c>
      <c r="L1859" s="109" t="str">
        <f>VLOOKUP(B1859,辅助信息!E:J,6,FALSE)</f>
        <v>优先威钢,我方卸车,新老国标钢厂不加价可直发</v>
      </c>
      <c r="M1859" s="78">
        <v>45828</v>
      </c>
      <c r="O1859" s="49">
        <f ca="1" t="shared" si="113"/>
        <v>0</v>
      </c>
      <c r="P1859" s="49">
        <f ca="1" t="shared" si="114"/>
        <v>25</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7">
        <v>45825</v>
      </c>
      <c r="D1860" s="107" t="str">
        <f>VLOOKUP(B1860,辅助信息!E:K,7,FALSE)</f>
        <v>JWDDCD2025051800046</v>
      </c>
      <c r="E1860" s="107" t="str">
        <f>VLOOKUP(F1860,辅助信息!A:B,2,FALSE)</f>
        <v>螺纹钢</v>
      </c>
      <c r="F1860" s="29" t="s">
        <v>19</v>
      </c>
      <c r="G1860" s="25">
        <v>3</v>
      </c>
      <c r="H1860" s="108" t="str">
        <f>_xlfn.XLOOKUP(C1860&amp;F1860&amp;I1860&amp;J1860,'[1]2025年已发货'!$F:$F&amp;'[1]2025年已发货'!$C:$C&amp;'[1]2025年已发货'!$G:$G&amp;'[1]2025年已发货'!$H:$H,'[1]2025年已发货'!$E:$E,"未发货")</f>
        <v>未发货</v>
      </c>
      <c r="I1860" s="107" t="str">
        <f>VLOOKUP(B1860,辅助信息!E:I,3,FALSE)</f>
        <v>（华西萌海科创农业生态谷）成都市简阳市白金山水库</v>
      </c>
      <c r="J1860" s="107" t="str">
        <f>VLOOKUP(B1860,辅助信息!E:I,4,FALSE)</f>
        <v>石清国</v>
      </c>
      <c r="K1860" s="107">
        <f>VLOOKUP(J1860,辅助信息!H:I,2,FALSE)</f>
        <v>13458642015</v>
      </c>
      <c r="L1860" s="109" t="str">
        <f>VLOOKUP(B1860,辅助信息!E:J,6,FALSE)</f>
        <v>优先威钢,我方卸车,新老国标钢厂不加价可直发</v>
      </c>
      <c r="M1860" s="78">
        <v>45828</v>
      </c>
      <c r="O1860" s="49">
        <f ca="1" t="shared" si="113"/>
        <v>0</v>
      </c>
      <c r="P1860" s="49">
        <f ca="1" t="shared" si="114"/>
        <v>25</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7">
        <v>45825</v>
      </c>
      <c r="D1861" s="107" t="str">
        <f>VLOOKUP(B1861,辅助信息!E:K,7,FALSE)</f>
        <v>JWDDCD2025051800046</v>
      </c>
      <c r="E1861" s="107" t="str">
        <f>VLOOKUP(F1861,辅助信息!A:B,2,FALSE)</f>
        <v>螺纹钢</v>
      </c>
      <c r="F1861" s="29" t="s">
        <v>32</v>
      </c>
      <c r="G1861" s="25">
        <v>3</v>
      </c>
      <c r="H1861" s="108" t="str">
        <f>_xlfn.XLOOKUP(C1861&amp;F1861&amp;I1861&amp;J1861,'[1]2025年已发货'!$F:$F&amp;'[1]2025年已发货'!$C:$C&amp;'[1]2025年已发货'!$G:$G&amp;'[1]2025年已发货'!$H:$H,'[1]2025年已发货'!$E:$E,"未发货")</f>
        <v>未发货</v>
      </c>
      <c r="I1861" s="107" t="str">
        <f>VLOOKUP(B1861,辅助信息!E:I,3,FALSE)</f>
        <v>（华西萌海科创农业生态谷）成都市简阳市白金山水库</v>
      </c>
      <c r="J1861" s="107" t="str">
        <f>VLOOKUP(B1861,辅助信息!E:I,4,FALSE)</f>
        <v>石清国</v>
      </c>
      <c r="K1861" s="107">
        <f>VLOOKUP(J1861,辅助信息!H:I,2,FALSE)</f>
        <v>13458642015</v>
      </c>
      <c r="L1861" s="109" t="str">
        <f>VLOOKUP(B1861,辅助信息!E:J,6,FALSE)</f>
        <v>优先威钢,我方卸车,新老国标钢厂不加价可直发</v>
      </c>
      <c r="M1861" s="78">
        <v>45828</v>
      </c>
      <c r="O1861" s="49">
        <f ca="1" t="shared" si="113"/>
        <v>0</v>
      </c>
      <c r="P1861" s="49">
        <f ca="1" t="shared" si="114"/>
        <v>25</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7">
        <v>45825</v>
      </c>
      <c r="D1862" s="107" t="str">
        <f>VLOOKUP(B1862,辅助信息!E:K,7,FALSE)</f>
        <v>JWDDCD2025051800046</v>
      </c>
      <c r="E1862" s="107" t="str">
        <f>VLOOKUP(F1862,辅助信息!A:B,2,FALSE)</f>
        <v>螺纹钢</v>
      </c>
      <c r="F1862" s="29" t="s">
        <v>33</v>
      </c>
      <c r="G1862" s="25">
        <v>3</v>
      </c>
      <c r="H1862" s="108" t="str">
        <f>_xlfn.XLOOKUP(C1862&amp;F1862&amp;I1862&amp;J1862,'[1]2025年已发货'!$F:$F&amp;'[1]2025年已发货'!$C:$C&amp;'[1]2025年已发货'!$G:$G&amp;'[1]2025年已发货'!$H:$H,'[1]2025年已发货'!$E:$E,"未发货")</f>
        <v>未发货</v>
      </c>
      <c r="I1862" s="107" t="str">
        <f>VLOOKUP(B1862,辅助信息!E:I,3,FALSE)</f>
        <v>（华西萌海科创农业生态谷）成都市简阳市白金山水库</v>
      </c>
      <c r="J1862" s="107" t="str">
        <f>VLOOKUP(B1862,辅助信息!E:I,4,FALSE)</f>
        <v>石清国</v>
      </c>
      <c r="K1862" s="107">
        <f>VLOOKUP(J1862,辅助信息!H:I,2,FALSE)</f>
        <v>13458642015</v>
      </c>
      <c r="L1862" s="109" t="str">
        <f>VLOOKUP(B1862,辅助信息!E:J,6,FALSE)</f>
        <v>优先威钢,我方卸车,新老国标钢厂不加价可直发</v>
      </c>
      <c r="M1862" s="78">
        <v>45828</v>
      </c>
      <c r="O1862" s="49">
        <f ca="1" t="shared" si="113"/>
        <v>0</v>
      </c>
      <c r="P1862" s="49">
        <f ca="1" t="shared" si="114"/>
        <v>25</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7">
        <v>45825</v>
      </c>
      <c r="D1863" s="107" t="str">
        <f>VLOOKUP(B1863,辅助信息!E:K,7,FALSE)</f>
        <v>JWDDCD2025051800046</v>
      </c>
      <c r="E1863" s="107" t="str">
        <f>VLOOKUP(F1863,辅助信息!A:B,2,FALSE)</f>
        <v>螺纹钢</v>
      </c>
      <c r="F1863" s="29" t="s">
        <v>28</v>
      </c>
      <c r="G1863" s="25">
        <v>3</v>
      </c>
      <c r="H1863" s="108" t="str">
        <f>_xlfn.XLOOKUP(C1863&amp;F1863&amp;I1863&amp;J1863,'[1]2025年已发货'!$F:$F&amp;'[1]2025年已发货'!$C:$C&amp;'[1]2025年已发货'!$G:$G&amp;'[1]2025年已发货'!$H:$H,'[1]2025年已发货'!$E:$E,"未发货")</f>
        <v>未发货</v>
      </c>
      <c r="I1863" s="107" t="str">
        <f>VLOOKUP(B1863,辅助信息!E:I,3,FALSE)</f>
        <v>（华西萌海科创农业生态谷）成都市简阳市白金山水库</v>
      </c>
      <c r="J1863" s="107" t="str">
        <f>VLOOKUP(B1863,辅助信息!E:I,4,FALSE)</f>
        <v>石清国</v>
      </c>
      <c r="K1863" s="107">
        <f>VLOOKUP(J1863,辅助信息!H:I,2,FALSE)</f>
        <v>13458642015</v>
      </c>
      <c r="L1863" s="109" t="str">
        <f>VLOOKUP(B1863,辅助信息!E:J,6,FALSE)</f>
        <v>优先威钢,我方卸车,新老国标钢厂不加价可直发</v>
      </c>
      <c r="M1863" s="78">
        <v>45828</v>
      </c>
      <c r="O1863" s="49">
        <f ca="1" t="shared" si="113"/>
        <v>0</v>
      </c>
      <c r="P1863" s="49">
        <f ca="1" t="shared" si="114"/>
        <v>25</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7">
        <v>45825</v>
      </c>
      <c r="D1864" s="107" t="str">
        <f>VLOOKUP(B1864,辅助信息!E:K,7,FALSE)</f>
        <v>JWDDCD2025051800046</v>
      </c>
      <c r="E1864" s="107" t="str">
        <f>VLOOKUP(F1864,辅助信息!A:B,2,FALSE)</f>
        <v>螺纹钢</v>
      </c>
      <c r="F1864" s="29" t="s">
        <v>65</v>
      </c>
      <c r="G1864" s="25">
        <v>3</v>
      </c>
      <c r="H1864" s="108" t="str">
        <f>_xlfn.XLOOKUP(C1864&amp;F1864&amp;I1864&amp;J1864,'[1]2025年已发货'!$F:$F&amp;'[1]2025年已发货'!$C:$C&amp;'[1]2025年已发货'!$G:$G&amp;'[1]2025年已发货'!$H:$H,'[1]2025年已发货'!$E:$E,"未发货")</f>
        <v>未发货</v>
      </c>
      <c r="I1864" s="107" t="str">
        <f>VLOOKUP(B1864,辅助信息!E:I,3,FALSE)</f>
        <v>（华西萌海科创农业生态谷）成都市简阳市白金山水库</v>
      </c>
      <c r="J1864" s="107" t="str">
        <f>VLOOKUP(B1864,辅助信息!E:I,4,FALSE)</f>
        <v>石清国</v>
      </c>
      <c r="K1864" s="107">
        <f>VLOOKUP(J1864,辅助信息!H:I,2,FALSE)</f>
        <v>13458642015</v>
      </c>
      <c r="L1864" s="109" t="str">
        <f>VLOOKUP(B1864,辅助信息!E:J,6,FALSE)</f>
        <v>优先威钢,我方卸车,新老国标钢厂不加价可直发</v>
      </c>
      <c r="M1864" s="78">
        <v>45828</v>
      </c>
      <c r="O1864" s="49">
        <f ca="1" t="shared" si="113"/>
        <v>0</v>
      </c>
      <c r="P1864" s="49">
        <f ca="1" t="shared" si="114"/>
        <v>25</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7">
        <v>45825</v>
      </c>
      <c r="D1865" s="107" t="str">
        <f>VLOOKUP(B1865,辅助信息!E:K,7,FALSE)</f>
        <v>JWDDCD2025051800046</v>
      </c>
      <c r="E1865" s="107" t="str">
        <f>VLOOKUP(F1865,辅助信息!A:B,2,FALSE)</f>
        <v>螺纹钢</v>
      </c>
      <c r="F1865" s="29" t="s">
        <v>58</v>
      </c>
      <c r="G1865" s="25">
        <v>5</v>
      </c>
      <c r="H1865" s="108" t="str">
        <f>_xlfn.XLOOKUP(C1865&amp;F1865&amp;I1865&amp;J1865,'[1]2025年已发货'!$F:$F&amp;'[1]2025年已发货'!$C:$C&amp;'[1]2025年已发货'!$G:$G&amp;'[1]2025年已发货'!$H:$H,'[1]2025年已发货'!$E:$E,"未发货")</f>
        <v>未发货</v>
      </c>
      <c r="I1865" s="107" t="str">
        <f>VLOOKUP(B1865,辅助信息!E:I,3,FALSE)</f>
        <v>（华西萌海科创农业生态谷）成都市简阳市白金山水库</v>
      </c>
      <c r="J1865" s="107" t="str">
        <f>VLOOKUP(B1865,辅助信息!E:I,4,FALSE)</f>
        <v>石清国</v>
      </c>
      <c r="K1865" s="107">
        <f>VLOOKUP(J1865,辅助信息!H:I,2,FALSE)</f>
        <v>13458642015</v>
      </c>
      <c r="L1865" s="109" t="str">
        <f>VLOOKUP(B1865,辅助信息!E:J,6,FALSE)</f>
        <v>优先威钢,我方卸车,新老国标钢厂不加价可直发</v>
      </c>
      <c r="M1865" s="78">
        <v>45828</v>
      </c>
      <c r="O1865" s="49">
        <f ca="1" t="shared" si="113"/>
        <v>0</v>
      </c>
      <c r="P1865" s="49">
        <f ca="1" t="shared" si="114"/>
        <v>25</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7">
        <v>45825</v>
      </c>
      <c r="D1866" s="107" t="str">
        <f>VLOOKUP(B1866,辅助信息!E:K,7,FALSE)</f>
        <v>JWDDCD2025051800046</v>
      </c>
      <c r="E1866" s="107" t="str">
        <f>VLOOKUP(F1866,辅助信息!A:B,2,FALSE)</f>
        <v>螺纹钢</v>
      </c>
      <c r="F1866" s="29" t="s">
        <v>46</v>
      </c>
      <c r="G1866" s="25">
        <v>5</v>
      </c>
      <c r="H1866" s="108" t="str">
        <f>_xlfn.XLOOKUP(C1866&amp;F1866&amp;I1866&amp;J1866,'[1]2025年已发货'!$F:$F&amp;'[1]2025年已发货'!$C:$C&amp;'[1]2025年已发货'!$G:$G&amp;'[1]2025年已发货'!$H:$H,'[1]2025年已发货'!$E:$E,"未发货")</f>
        <v>未发货</v>
      </c>
      <c r="I1866" s="107" t="str">
        <f>VLOOKUP(B1866,辅助信息!E:I,3,FALSE)</f>
        <v>（华西萌海科创农业生态谷）成都市简阳市白金山水库</v>
      </c>
      <c r="J1866" s="107" t="str">
        <f>VLOOKUP(B1866,辅助信息!E:I,4,FALSE)</f>
        <v>石清国</v>
      </c>
      <c r="K1866" s="107">
        <f>VLOOKUP(J1866,辅助信息!H:I,2,FALSE)</f>
        <v>13458642015</v>
      </c>
      <c r="L1866" s="109" t="str">
        <f>VLOOKUP(B1866,辅助信息!E:J,6,FALSE)</f>
        <v>优先威钢,我方卸车,新老国标钢厂不加价可直发</v>
      </c>
      <c r="M1866" s="78">
        <v>45828</v>
      </c>
      <c r="O1866" s="49">
        <f ca="1" t="shared" si="113"/>
        <v>0</v>
      </c>
      <c r="P1866" s="49">
        <f ca="1" t="shared" si="114"/>
        <v>25</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7">
        <v>45825</v>
      </c>
      <c r="D1867" s="107" t="str">
        <f>VLOOKUP(B1867,辅助信息!E:K,7,FALSE)</f>
        <v>JWDDCD2025051800046</v>
      </c>
      <c r="E1867" s="107" t="str">
        <f>VLOOKUP(F1867,辅助信息!A:B,2,FALSE)</f>
        <v>螺纹钢</v>
      </c>
      <c r="F1867" s="29" t="s">
        <v>22</v>
      </c>
      <c r="G1867" s="25">
        <v>20</v>
      </c>
      <c r="H1867" s="108" t="str">
        <f>_xlfn.XLOOKUP(C1867&amp;F1867&amp;I1867&amp;J1867,'[1]2025年已发货'!$F:$F&amp;'[1]2025年已发货'!$C:$C&amp;'[1]2025年已发货'!$G:$G&amp;'[1]2025年已发货'!$H:$H,'[1]2025年已发货'!$E:$E,"未发货")</f>
        <v>未发货</v>
      </c>
      <c r="I1867" s="107" t="str">
        <f>VLOOKUP(B1867,辅助信息!E:I,3,FALSE)</f>
        <v>（华西萌海科创农业生态谷）成都市简阳市白金山水库</v>
      </c>
      <c r="J1867" s="107" t="str">
        <f>VLOOKUP(B1867,辅助信息!E:I,4,FALSE)</f>
        <v>石清国</v>
      </c>
      <c r="K1867" s="107">
        <f>VLOOKUP(J1867,辅助信息!H:I,2,FALSE)</f>
        <v>13458642015</v>
      </c>
      <c r="L1867" s="109" t="str">
        <f>VLOOKUP(B1867,辅助信息!E:J,6,FALSE)</f>
        <v>优先威钢,我方卸车,新老国标钢厂不加价可直发</v>
      </c>
      <c r="M1867" s="78">
        <v>45828</v>
      </c>
      <c r="O1867" s="49">
        <f ca="1" t="shared" si="113"/>
        <v>0</v>
      </c>
      <c r="P1867" s="49">
        <f ca="1" t="shared" si="114"/>
        <v>25</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7">
        <v>45825</v>
      </c>
      <c r="D1868" s="107" t="str">
        <f>VLOOKUP(B1868,辅助信息!E:K,7,FALSE)</f>
        <v>JWDD2025070200010</v>
      </c>
      <c r="E1868" s="107" t="str">
        <f>VLOOKUP(F1868,辅助信息!A:B,2,FALSE)</f>
        <v>高线</v>
      </c>
      <c r="F1868" s="29" t="s">
        <v>53</v>
      </c>
      <c r="G1868" s="25">
        <v>32</v>
      </c>
      <c r="H1868" s="108" t="str">
        <f>_xlfn.XLOOKUP(C1868&amp;F1868&amp;I1868&amp;J1868,'[1]2025年已发货'!$F:$F&amp;'[1]2025年已发货'!$C:$C&amp;'[1]2025年已发货'!$G:$G&amp;'[1]2025年已发货'!$H:$H,'[1]2025年已发货'!$E:$E,"未发货")</f>
        <v>未发货</v>
      </c>
      <c r="I1868" s="107" t="str">
        <f>VLOOKUP(B1868,辅助信息!E:I,3,FALSE)</f>
        <v>(宜宾兴港三江新区长江工业园保障性租赁住房建设项目-2标)四川省宜宾市翠屏区永善路南段宜宾市三江新区长江工业园区</v>
      </c>
      <c r="J1868" s="107" t="str">
        <f>VLOOKUP(B1868,辅助信息!E:I,4,FALSE)</f>
        <v>刘鹏</v>
      </c>
      <c r="K1868" s="107">
        <f>VLOOKUP(J1868,辅助信息!H:I,2,FALSE)</f>
        <v>15528967666</v>
      </c>
      <c r="L1868" s="109" t="str">
        <f>VLOOKUP(B1868,辅助信息!E:J,6,FALSE)</f>
        <v>锈货不收，装货前联系收货人核实到场规格,没提前告知进场规格现场不给予接收</v>
      </c>
      <c r="M1868" s="78">
        <v>45828</v>
      </c>
      <c r="O1868" s="49">
        <f ca="1" t="shared" si="113"/>
        <v>0</v>
      </c>
      <c r="P1868" s="49">
        <f ca="1" t="shared" si="114"/>
        <v>25</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7">
        <v>45825</v>
      </c>
      <c r="D1869" s="107" t="str">
        <f>VLOOKUP(B1869,辅助信息!E:K,7,FALSE)</f>
        <v>JWDD2025070200010</v>
      </c>
      <c r="E1869" s="107" t="str">
        <f>VLOOKUP(F1869,辅助信息!A:B,2,FALSE)</f>
        <v>螺纹钢</v>
      </c>
      <c r="F1869" s="29" t="s">
        <v>32</v>
      </c>
      <c r="G1869" s="25">
        <v>2.5</v>
      </c>
      <c r="H1869" s="108" t="str">
        <f>_xlfn.XLOOKUP(C1869&amp;F1869&amp;I1869&amp;J1869,'[1]2025年已发货'!$F:$F&amp;'[1]2025年已发货'!$C:$C&amp;'[1]2025年已发货'!$G:$G&amp;'[1]2025年已发货'!$H:$H,'[1]2025年已发货'!$E:$E,"未发货")</f>
        <v>未发货</v>
      </c>
      <c r="I1869" s="107" t="str">
        <f>VLOOKUP(B1869,辅助信息!E:I,3,FALSE)</f>
        <v>(宜宾兴港三江新区长江工业园保障性租赁住房建设项目-2标)四川省宜宾市翠屏区永善路南段宜宾市三江新区长江工业园区</v>
      </c>
      <c r="J1869" s="107" t="str">
        <f>VLOOKUP(B1869,辅助信息!E:I,4,FALSE)</f>
        <v>刘鹏</v>
      </c>
      <c r="K1869" s="107">
        <f>VLOOKUP(J1869,辅助信息!H:I,2,FALSE)</f>
        <v>15528967666</v>
      </c>
      <c r="L1869" s="109" t="str">
        <f>VLOOKUP(B1869,辅助信息!E:J,6,FALSE)</f>
        <v>锈货不收，装货前联系收货人核实到场规格,没提前告知进场规格现场不给予接收</v>
      </c>
      <c r="M1869" s="78">
        <v>45828</v>
      </c>
      <c r="O1869" s="49">
        <f ca="1" t="shared" si="113"/>
        <v>0</v>
      </c>
      <c r="P1869" s="49">
        <f ca="1" t="shared" si="114"/>
        <v>25</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7">
        <v>45825</v>
      </c>
      <c r="D1870" s="107" t="str">
        <f>VLOOKUP(B1870,辅助信息!E:K,7,FALSE)</f>
        <v>JWDD2025070200010</v>
      </c>
      <c r="E1870" s="107" t="str">
        <f>VLOOKUP(F1870,辅助信息!A:B,2,FALSE)</f>
        <v>螺纹钢</v>
      </c>
      <c r="F1870" s="29" t="s">
        <v>30</v>
      </c>
      <c r="G1870" s="25">
        <f>16+19.5</f>
        <v>35.5</v>
      </c>
      <c r="H1870" s="108" t="str">
        <f>_xlfn.XLOOKUP(C1870&amp;F1870&amp;I1870&amp;J1870,'[1]2025年已发货'!$F:$F&amp;'[1]2025年已发货'!$C:$C&amp;'[1]2025年已发货'!$G:$G&amp;'[1]2025年已发货'!$H:$H,'[1]2025年已发货'!$E:$E,"未发货")</f>
        <v>未发货</v>
      </c>
      <c r="I1870" s="107" t="str">
        <f>VLOOKUP(B1870,辅助信息!E:I,3,FALSE)</f>
        <v>(宜宾兴港三江新区长江工业园保障性租赁住房建设项目-2标)四川省宜宾市翠屏区永善路南段宜宾市三江新区长江工业园区</v>
      </c>
      <c r="J1870" s="107" t="str">
        <f>VLOOKUP(B1870,辅助信息!E:I,4,FALSE)</f>
        <v>刘鹏</v>
      </c>
      <c r="K1870" s="107">
        <f>VLOOKUP(J1870,辅助信息!H:I,2,FALSE)</f>
        <v>15528967666</v>
      </c>
      <c r="L1870" s="109" t="str">
        <f>VLOOKUP(B1870,辅助信息!E:J,6,FALSE)</f>
        <v>锈货不收，装货前联系收货人核实到场规格,没提前告知进场规格现场不给予接收</v>
      </c>
      <c r="M1870" s="78">
        <v>45828</v>
      </c>
      <c r="O1870" s="49">
        <f ca="1" t="shared" si="113"/>
        <v>0</v>
      </c>
      <c r="P1870" s="49">
        <f ca="1" t="shared" si="114"/>
        <v>25</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7">
        <v>45826</v>
      </c>
      <c r="D1871" s="107" t="str">
        <f>VLOOKUP(B1871,辅助信息!E:K,7,FALSE)</f>
        <v>JWDDCD2024101600133</v>
      </c>
      <c r="E1871" s="107" t="str">
        <f>VLOOKUP(F1871,辅助信息!A:B,2,FALSE)</f>
        <v>盘螺</v>
      </c>
      <c r="F1871" s="29" t="s">
        <v>49</v>
      </c>
      <c r="G1871" s="25">
        <v>2.5</v>
      </c>
      <c r="H1871" s="108">
        <f>_xlfn.XLOOKUP(C1871&amp;F1871&amp;I1871&amp;J1871,'[1]2025年已发货'!$F:$F&amp;'[1]2025年已发货'!$C:$C&amp;'[1]2025年已发货'!$G:$G&amp;'[1]2025年已发货'!$H:$H,'[1]2025年已发货'!$E:$E,"未发货")</f>
        <v>2.5</v>
      </c>
      <c r="I1871" s="107" t="str">
        <f>VLOOKUP(B1871,辅助信息!E:I,3,FALSE)</f>
        <v>(五冶钢构宜宾南溪区项目土建4标)四川省宜宾市高县高县庆符镇鹅卵新农村高县广久大道(庆符厂房项目)</v>
      </c>
      <c r="J1871" s="107" t="str">
        <f>VLOOKUP(B1871,辅助信息!E:I,4,FALSE)</f>
        <v>张朝亮</v>
      </c>
      <c r="K1871" s="107">
        <f>VLOOKUP(J1871,辅助信息!H:I,2,FALSE)</f>
        <v>15228205853</v>
      </c>
      <c r="L1871" s="109" t="str">
        <f>VLOOKUP(B1871,辅助信息!E:J,6,FALSE)</f>
        <v>送货单要求：送货单位：宜宾罗投资产管理有限公司,收货单位：中国五冶集团有限公司,装货前联系收货人核实到场规格</v>
      </c>
      <c r="M1871" s="78">
        <v>45827</v>
      </c>
      <c r="O1871" s="49">
        <f ca="1" t="shared" si="113"/>
        <v>0</v>
      </c>
      <c r="P1871" s="49">
        <f ca="1" t="shared" si="114"/>
        <v>26</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7">
        <v>45826</v>
      </c>
      <c r="D1872" s="107" t="str">
        <f>VLOOKUP(B1872,辅助信息!E:K,7,FALSE)</f>
        <v>JWDDCD2024101600133</v>
      </c>
      <c r="E1872" s="107" t="str">
        <f>VLOOKUP(F1872,辅助信息!A:B,2,FALSE)</f>
        <v>盘螺</v>
      </c>
      <c r="F1872" s="29" t="s">
        <v>40</v>
      </c>
      <c r="G1872" s="25">
        <v>2.5</v>
      </c>
      <c r="H1872" s="108">
        <f>_xlfn.XLOOKUP(C1872&amp;F1872&amp;I1872&amp;J1872,'[1]2025年已发货'!$F:$F&amp;'[1]2025年已发货'!$C:$C&amp;'[1]2025年已发货'!$G:$G&amp;'[1]2025年已发货'!$H:$H,'[1]2025年已发货'!$E:$E,"未发货")</f>
        <v>2.5</v>
      </c>
      <c r="I1872" s="107" t="str">
        <f>VLOOKUP(B1872,辅助信息!E:I,3,FALSE)</f>
        <v>(五冶钢构宜宾南溪区项目土建4标)四川省宜宾市高县高县庆符镇鹅卵新农村高县广久大道(庆符厂房项目)</v>
      </c>
      <c r="J1872" s="107" t="str">
        <f>VLOOKUP(B1872,辅助信息!E:I,4,FALSE)</f>
        <v>张朝亮</v>
      </c>
      <c r="K1872" s="107">
        <f>VLOOKUP(J1872,辅助信息!H:I,2,FALSE)</f>
        <v>15228205853</v>
      </c>
      <c r="L1872" s="109" t="str">
        <f>VLOOKUP(B1872,辅助信息!E:J,6,FALSE)</f>
        <v>送货单要求：送货单位：宜宾罗投资产管理有限公司,收货单位：中国五冶集团有限公司,装货前联系收货人核实到场规格</v>
      </c>
      <c r="M1872" s="78">
        <v>45827</v>
      </c>
      <c r="O1872" s="49">
        <f ca="1" t="shared" si="113"/>
        <v>0</v>
      </c>
      <c r="P1872" s="49">
        <f ca="1" t="shared" si="114"/>
        <v>26</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7">
        <v>45826</v>
      </c>
      <c r="D1873" s="107" t="str">
        <f>VLOOKUP(B1873,辅助信息!E:K,7,FALSE)</f>
        <v>JWDDCD2024101600133</v>
      </c>
      <c r="E1873" s="107" t="str">
        <f>VLOOKUP(F1873,辅助信息!A:B,2,FALSE)</f>
        <v>盘螺</v>
      </c>
      <c r="F1873" s="29" t="s">
        <v>41</v>
      </c>
      <c r="G1873" s="25">
        <v>2.5</v>
      </c>
      <c r="H1873" s="108">
        <f>_xlfn.XLOOKUP(C1873&amp;F1873&amp;I1873&amp;J1873,'[1]2025年已发货'!$F:$F&amp;'[1]2025年已发货'!$C:$C&amp;'[1]2025年已发货'!$G:$G&amp;'[1]2025年已发货'!$H:$H,'[1]2025年已发货'!$E:$E,"未发货")</f>
        <v>2.5</v>
      </c>
      <c r="I1873" s="107" t="str">
        <f>VLOOKUP(B1873,辅助信息!E:I,3,FALSE)</f>
        <v>(五冶钢构宜宾南溪区项目土建4标)四川省宜宾市高县高县庆符镇鹅卵新农村高县广久大道(庆符厂房项目)</v>
      </c>
      <c r="J1873" s="107" t="str">
        <f>VLOOKUP(B1873,辅助信息!E:I,4,FALSE)</f>
        <v>张朝亮</v>
      </c>
      <c r="K1873" s="107">
        <f>VLOOKUP(J1873,辅助信息!H:I,2,FALSE)</f>
        <v>15228205853</v>
      </c>
      <c r="L1873" s="109" t="str">
        <f>VLOOKUP(B1873,辅助信息!E:J,6,FALSE)</f>
        <v>送货单要求：送货单位：宜宾罗投资产管理有限公司,收货单位：中国五冶集团有限公司,装货前联系收货人核实到场规格</v>
      </c>
      <c r="M1873" s="78">
        <v>45827</v>
      </c>
      <c r="O1873" s="49">
        <f ca="1" t="shared" si="113"/>
        <v>0</v>
      </c>
      <c r="P1873" s="49">
        <f ca="1" t="shared" si="114"/>
        <v>26</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7">
        <v>45826</v>
      </c>
      <c r="D1874" s="107" t="str">
        <f>VLOOKUP(B1874,辅助信息!E:K,7,FALSE)</f>
        <v>JWDDCD2024101600133</v>
      </c>
      <c r="E1874" s="107" t="str">
        <f>VLOOKUP(F1874,辅助信息!A:B,2,FALSE)</f>
        <v>螺纹钢</v>
      </c>
      <c r="F1874" s="29" t="s">
        <v>27</v>
      </c>
      <c r="G1874" s="25">
        <v>3</v>
      </c>
      <c r="H1874" s="108">
        <f>_xlfn.XLOOKUP(C1874&amp;F1874&amp;I1874&amp;J1874,'[1]2025年已发货'!$F:$F&amp;'[1]2025年已发货'!$C:$C&amp;'[1]2025年已发货'!$G:$G&amp;'[1]2025年已发货'!$H:$H,'[1]2025年已发货'!$E:$E,"未发货")</f>
        <v>3</v>
      </c>
      <c r="I1874" s="107" t="str">
        <f>VLOOKUP(B1874,辅助信息!E:I,3,FALSE)</f>
        <v>(五冶钢构宜宾南溪区项目土建4标)四川省宜宾市高县高县庆符镇鹅卵新农村高县广久大道(庆符厂房项目)</v>
      </c>
      <c r="J1874" s="107" t="str">
        <f>VLOOKUP(B1874,辅助信息!E:I,4,FALSE)</f>
        <v>张朝亮</v>
      </c>
      <c r="K1874" s="107">
        <f>VLOOKUP(J1874,辅助信息!H:I,2,FALSE)</f>
        <v>15228205853</v>
      </c>
      <c r="L1874" s="109" t="str">
        <f>VLOOKUP(B1874,辅助信息!E:J,6,FALSE)</f>
        <v>送货单要求：送货单位：宜宾罗投资产管理有限公司,收货单位：中国五冶集团有限公司,装货前联系收货人核实到场规格</v>
      </c>
      <c r="M1874" s="78">
        <v>45827</v>
      </c>
      <c r="O1874" s="49">
        <f ca="1" t="shared" si="113"/>
        <v>0</v>
      </c>
      <c r="P1874" s="49">
        <f ca="1" t="shared" si="114"/>
        <v>26</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7">
        <v>45826</v>
      </c>
      <c r="D1875" s="107" t="str">
        <f>VLOOKUP(B1875,辅助信息!E:K,7,FALSE)</f>
        <v>JWDDCD2024101600133</v>
      </c>
      <c r="E1875" s="107" t="str">
        <f>VLOOKUP(F1875,辅助信息!A:B,2,FALSE)</f>
        <v>螺纹钢</v>
      </c>
      <c r="F1875" s="29" t="s">
        <v>19</v>
      </c>
      <c r="G1875" s="25">
        <v>6</v>
      </c>
      <c r="H1875" s="108">
        <f>_xlfn.XLOOKUP(C1875&amp;F1875&amp;I1875&amp;J1875,'[1]2025年已发货'!$F:$F&amp;'[1]2025年已发货'!$C:$C&amp;'[1]2025年已发货'!$G:$G&amp;'[1]2025年已发货'!$H:$H,'[1]2025年已发货'!$E:$E,"未发货")</f>
        <v>6</v>
      </c>
      <c r="I1875" s="107" t="str">
        <f>VLOOKUP(B1875,辅助信息!E:I,3,FALSE)</f>
        <v>(五冶钢构宜宾南溪区项目土建4标)四川省宜宾市高县高县庆符镇鹅卵新农村高县广久大道(庆符厂房项目)</v>
      </c>
      <c r="J1875" s="107" t="str">
        <f>VLOOKUP(B1875,辅助信息!E:I,4,FALSE)</f>
        <v>张朝亮</v>
      </c>
      <c r="K1875" s="107">
        <f>VLOOKUP(J1875,辅助信息!H:I,2,FALSE)</f>
        <v>15228205853</v>
      </c>
      <c r="L1875" s="109" t="str">
        <f>VLOOKUP(B1875,辅助信息!E:J,6,FALSE)</f>
        <v>送货单要求：送货单位：宜宾罗投资产管理有限公司,收货单位：中国五冶集团有限公司,装货前联系收货人核实到场规格</v>
      </c>
      <c r="M1875" s="78">
        <v>45827</v>
      </c>
      <c r="O1875" s="49">
        <f ca="1" t="shared" si="113"/>
        <v>0</v>
      </c>
      <c r="P1875" s="49">
        <f ca="1" t="shared" si="114"/>
        <v>26</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7">
        <v>45826</v>
      </c>
      <c r="D1876" s="107" t="str">
        <f>VLOOKUP(B1876,辅助信息!E:K,7,FALSE)</f>
        <v>JWDDCD2024101600133</v>
      </c>
      <c r="E1876" s="107" t="str">
        <f>VLOOKUP(F1876,辅助信息!A:B,2,FALSE)</f>
        <v>螺纹钢</v>
      </c>
      <c r="F1876" s="29" t="s">
        <v>32</v>
      </c>
      <c r="G1876" s="25">
        <v>3</v>
      </c>
      <c r="H1876" s="108">
        <f>_xlfn.XLOOKUP(C1876&amp;F1876&amp;I1876&amp;J1876,'[1]2025年已发货'!$F:$F&amp;'[1]2025年已发货'!$C:$C&amp;'[1]2025年已发货'!$G:$G&amp;'[1]2025年已发货'!$H:$H,'[1]2025年已发货'!$E:$E,"未发货")</f>
        <v>3</v>
      </c>
      <c r="I1876" s="107" t="str">
        <f>VLOOKUP(B1876,辅助信息!E:I,3,FALSE)</f>
        <v>(五冶钢构宜宾南溪区项目土建4标)四川省宜宾市高县高县庆符镇鹅卵新农村高县广久大道(庆符厂房项目)</v>
      </c>
      <c r="J1876" s="107" t="str">
        <f>VLOOKUP(B1876,辅助信息!E:I,4,FALSE)</f>
        <v>张朝亮</v>
      </c>
      <c r="K1876" s="107">
        <f>VLOOKUP(J1876,辅助信息!H:I,2,FALSE)</f>
        <v>15228205853</v>
      </c>
      <c r="L1876" s="109" t="str">
        <f>VLOOKUP(B1876,辅助信息!E:J,6,FALSE)</f>
        <v>送货单要求：送货单位：宜宾罗投资产管理有限公司,收货单位：中国五冶集团有限公司,装货前联系收货人核实到场规格</v>
      </c>
      <c r="M1876" s="78">
        <v>45827</v>
      </c>
      <c r="O1876" s="49">
        <f ca="1" t="shared" si="113"/>
        <v>0</v>
      </c>
      <c r="P1876" s="49">
        <f ca="1" t="shared" si="114"/>
        <v>26</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7">
        <v>45826</v>
      </c>
      <c r="D1877" s="107" t="str">
        <f>VLOOKUP(B1877,辅助信息!E:K,7,FALSE)</f>
        <v>JWDDCD2024101600133</v>
      </c>
      <c r="E1877" s="107" t="str">
        <f>VLOOKUP(F1877,辅助信息!A:B,2,FALSE)</f>
        <v>螺纹钢</v>
      </c>
      <c r="F1877" s="29" t="s">
        <v>30</v>
      </c>
      <c r="G1877" s="25">
        <v>3</v>
      </c>
      <c r="H1877" s="108">
        <f>_xlfn.XLOOKUP(C1877&amp;F1877&amp;I1877&amp;J1877,'[1]2025年已发货'!$F:$F&amp;'[1]2025年已发货'!$C:$C&amp;'[1]2025年已发货'!$G:$G&amp;'[1]2025年已发货'!$H:$H,'[1]2025年已发货'!$E:$E,"未发货")</f>
        <v>3</v>
      </c>
      <c r="I1877" s="107" t="str">
        <f>VLOOKUP(B1877,辅助信息!E:I,3,FALSE)</f>
        <v>(五冶钢构宜宾南溪区项目土建4标)四川省宜宾市高县高县庆符镇鹅卵新农村高县广久大道(庆符厂房项目)</v>
      </c>
      <c r="J1877" s="107" t="str">
        <f>VLOOKUP(B1877,辅助信息!E:I,4,FALSE)</f>
        <v>张朝亮</v>
      </c>
      <c r="K1877" s="107">
        <f>VLOOKUP(J1877,辅助信息!H:I,2,FALSE)</f>
        <v>15228205853</v>
      </c>
      <c r="L1877" s="109" t="str">
        <f>VLOOKUP(B1877,辅助信息!E:J,6,FALSE)</f>
        <v>送货单要求：送货单位：宜宾罗投资产管理有限公司,收货单位：中国五冶集团有限公司,装货前联系收货人核实到场规格</v>
      </c>
      <c r="M1877" s="78">
        <v>45827</v>
      </c>
      <c r="O1877" s="49">
        <f ca="1" t="shared" si="113"/>
        <v>0</v>
      </c>
      <c r="P1877" s="49">
        <f ca="1" t="shared" si="114"/>
        <v>26</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7">
        <v>45826</v>
      </c>
      <c r="D1878" s="107" t="str">
        <f>VLOOKUP(B1878,辅助信息!E:K,7,FALSE)</f>
        <v>JWDDCD2024101600133</v>
      </c>
      <c r="E1878" s="107" t="str">
        <f>VLOOKUP(F1878,辅助信息!A:B,2,FALSE)</f>
        <v>螺纹钢</v>
      </c>
      <c r="F1878" s="29" t="s">
        <v>33</v>
      </c>
      <c r="G1878" s="25">
        <v>3</v>
      </c>
      <c r="H1878" s="108">
        <f>_xlfn.XLOOKUP(C1878&amp;F1878&amp;I1878&amp;J1878,'[1]2025年已发货'!$F:$F&amp;'[1]2025年已发货'!$C:$C&amp;'[1]2025年已发货'!$G:$G&amp;'[1]2025年已发货'!$H:$H,'[1]2025年已发货'!$E:$E,"未发货")</f>
        <v>3</v>
      </c>
      <c r="I1878" s="107" t="str">
        <f>VLOOKUP(B1878,辅助信息!E:I,3,FALSE)</f>
        <v>(五冶钢构宜宾南溪区项目土建4标)四川省宜宾市高县高县庆符镇鹅卵新农村高县广久大道(庆符厂房项目)</v>
      </c>
      <c r="J1878" s="107" t="str">
        <f>VLOOKUP(B1878,辅助信息!E:I,4,FALSE)</f>
        <v>张朝亮</v>
      </c>
      <c r="K1878" s="107">
        <f>VLOOKUP(J1878,辅助信息!H:I,2,FALSE)</f>
        <v>15228205853</v>
      </c>
      <c r="L1878" s="109" t="str">
        <f>VLOOKUP(B1878,辅助信息!E:J,6,FALSE)</f>
        <v>送货单要求：送货单位：宜宾罗投资产管理有限公司,收货单位：中国五冶集团有限公司,装货前联系收货人核实到场规格</v>
      </c>
      <c r="M1878" s="78">
        <v>45827</v>
      </c>
      <c r="O1878" s="49">
        <f ca="1" t="shared" si="113"/>
        <v>0</v>
      </c>
      <c r="P1878" s="49">
        <f ca="1" t="shared" si="114"/>
        <v>26</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7">
        <v>45826</v>
      </c>
      <c r="D1879" s="107" t="str">
        <f>VLOOKUP(B1879,辅助信息!E:K,7,FALSE)</f>
        <v>JWDDCD2024101600133</v>
      </c>
      <c r="E1879" s="107" t="str">
        <f>VLOOKUP(F1879,辅助信息!A:B,2,FALSE)</f>
        <v>螺纹钢</v>
      </c>
      <c r="F1879" s="29" t="s">
        <v>28</v>
      </c>
      <c r="G1879" s="25">
        <v>3</v>
      </c>
      <c r="H1879" s="108">
        <f>_xlfn.XLOOKUP(C1879&amp;F1879&amp;I1879&amp;J1879,'[1]2025年已发货'!$F:$F&amp;'[1]2025年已发货'!$C:$C&amp;'[1]2025年已发货'!$G:$G&amp;'[1]2025年已发货'!$H:$H,'[1]2025年已发货'!$E:$E,"未发货")</f>
        <v>3</v>
      </c>
      <c r="I1879" s="107" t="str">
        <f>VLOOKUP(B1879,辅助信息!E:I,3,FALSE)</f>
        <v>(五冶钢构宜宾南溪区项目土建4标)四川省宜宾市高县高县庆符镇鹅卵新农村高县广久大道(庆符厂房项目)</v>
      </c>
      <c r="J1879" s="107" t="str">
        <f>VLOOKUP(B1879,辅助信息!E:I,4,FALSE)</f>
        <v>张朝亮</v>
      </c>
      <c r="K1879" s="107">
        <f>VLOOKUP(J1879,辅助信息!H:I,2,FALSE)</f>
        <v>15228205853</v>
      </c>
      <c r="L1879" s="109" t="str">
        <f>VLOOKUP(B1879,辅助信息!E:J,6,FALSE)</f>
        <v>送货单要求：送货单位：宜宾罗投资产管理有限公司,收货单位：中国五冶集团有限公司,装货前联系收货人核实到场规格</v>
      </c>
      <c r="M1879" s="78">
        <v>45827</v>
      </c>
      <c r="O1879" s="49">
        <f ca="1" t="shared" si="113"/>
        <v>0</v>
      </c>
      <c r="P1879" s="49">
        <f ca="1" t="shared" si="114"/>
        <v>26</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7">
        <v>45826</v>
      </c>
      <c r="D1880" s="107" t="str">
        <f>VLOOKUP(B1880,辅助信息!E:K,7,FALSE)</f>
        <v>JWDDCD2024101600133</v>
      </c>
      <c r="E1880" s="107" t="str">
        <f>VLOOKUP(F1880,辅助信息!A:B,2,FALSE)</f>
        <v>螺纹钢</v>
      </c>
      <c r="F1880" s="29" t="s">
        <v>18</v>
      </c>
      <c r="G1880" s="25">
        <v>6</v>
      </c>
      <c r="H1880" s="108">
        <f>_xlfn.XLOOKUP(C1880&amp;F1880&amp;I1880&amp;J1880,'[1]2025年已发货'!$F:$F&amp;'[1]2025年已发货'!$C:$C&amp;'[1]2025年已发货'!$G:$G&amp;'[1]2025年已发货'!$H:$H,'[1]2025年已发货'!$E:$E,"未发货")</f>
        <v>6</v>
      </c>
      <c r="I1880" s="107" t="str">
        <f>VLOOKUP(B1880,辅助信息!E:I,3,FALSE)</f>
        <v>(五冶钢构宜宾南溪区项目土建4标)四川省宜宾市高县高县庆符镇鹅卵新农村高县广久大道(庆符厂房项目)</v>
      </c>
      <c r="J1880" s="107" t="str">
        <f>VLOOKUP(B1880,辅助信息!E:I,4,FALSE)</f>
        <v>张朝亮</v>
      </c>
      <c r="K1880" s="107">
        <f>VLOOKUP(J1880,辅助信息!H:I,2,FALSE)</f>
        <v>15228205853</v>
      </c>
      <c r="L1880" s="109" t="str">
        <f>VLOOKUP(B1880,辅助信息!E:J,6,FALSE)</f>
        <v>送货单要求：送货单位：宜宾罗投资产管理有限公司,收货单位：中国五冶集团有限公司,装货前联系收货人核实到场规格</v>
      </c>
      <c r="M1880" s="78">
        <v>45827</v>
      </c>
      <c r="O1880" s="49">
        <f ca="1" t="shared" si="113"/>
        <v>0</v>
      </c>
      <c r="P1880" s="49">
        <f ca="1" t="shared" si="114"/>
        <v>26</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7">
        <v>45826</v>
      </c>
      <c r="D1881" s="107" t="str">
        <f>VLOOKUP(B1881,辅助信息!E:K,7,FALSE)</f>
        <v>JWDDCD2025051800046</v>
      </c>
      <c r="E1881" s="107" t="str">
        <f>VLOOKUP(F1881,辅助信息!A:B,2,FALSE)</f>
        <v>盘螺</v>
      </c>
      <c r="F1881" s="29" t="s">
        <v>40</v>
      </c>
      <c r="G1881" s="25">
        <f>34-7.5</f>
        <v>26.5</v>
      </c>
      <c r="H1881" s="108" t="str">
        <f>_xlfn.XLOOKUP(C1881&amp;F1881&amp;I1881&amp;J1881,'[1]2025年已发货'!$F:$F&amp;'[1]2025年已发货'!$C:$C&amp;'[1]2025年已发货'!$G:$G&amp;'[1]2025年已发货'!$H:$H,'[1]2025年已发货'!$E:$E,"未发货")</f>
        <v>未发货</v>
      </c>
      <c r="I1881" s="107" t="str">
        <f>VLOOKUP(B1881,辅助信息!E:I,3,FALSE)</f>
        <v>（华西萌海科创农业生态谷）成都市简阳市白金山水库</v>
      </c>
      <c r="J1881" s="107" t="str">
        <f>VLOOKUP(B1881,辅助信息!E:I,4,FALSE)</f>
        <v>石清国</v>
      </c>
      <c r="K1881" s="107">
        <f>VLOOKUP(J1881,辅助信息!H:I,2,FALSE)</f>
        <v>13458642015</v>
      </c>
      <c r="L1881" s="109" t="str">
        <f>VLOOKUP(B1881,辅助信息!E:J,6,FALSE)</f>
        <v>优先威钢,我方卸车,新老国标钢厂不加价可直发</v>
      </c>
      <c r="M1881" s="78">
        <v>45828</v>
      </c>
      <c r="O1881" s="49">
        <f ca="1" t="shared" ref="O1881:O1890" si="115">IF(OR(M1881="",N1881&lt;&gt;""),"",MAX(M1881-TODAY(),0))</f>
        <v>0</v>
      </c>
      <c r="P1881" s="49">
        <f ca="1" t="shared" ref="P1881:P1890" si="116">IF(M1881="","",IF(N1881&lt;&gt;"",MAX(N1881-M1881,0),IF(TODAY()&gt;M1881,TODAY()-M1881,0)))</f>
        <v>25</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7">
        <v>45826</v>
      </c>
      <c r="D1882" s="107" t="str">
        <f>VLOOKUP(B1882,辅助信息!E:K,7,FALSE)</f>
        <v>JWDDCD2025051800046</v>
      </c>
      <c r="E1882" s="107" t="str">
        <f>VLOOKUP(F1882,辅助信息!A:B,2,FALSE)</f>
        <v>盘螺</v>
      </c>
      <c r="F1882" s="29" t="s">
        <v>41</v>
      </c>
      <c r="G1882" s="25">
        <v>10</v>
      </c>
      <c r="H1882" s="108" t="str">
        <f>_xlfn.XLOOKUP(C1882&amp;F1882&amp;I1882&amp;J1882,'[1]2025年已发货'!$F:$F&amp;'[1]2025年已发货'!$C:$C&amp;'[1]2025年已发货'!$G:$G&amp;'[1]2025年已发货'!$H:$H,'[1]2025年已发货'!$E:$E,"未发货")</f>
        <v>未发货</v>
      </c>
      <c r="I1882" s="107" t="str">
        <f>VLOOKUP(B1882,辅助信息!E:I,3,FALSE)</f>
        <v>（华西萌海科创农业生态谷）成都市简阳市白金山水库</v>
      </c>
      <c r="J1882" s="107" t="str">
        <f>VLOOKUP(B1882,辅助信息!E:I,4,FALSE)</f>
        <v>石清国</v>
      </c>
      <c r="K1882" s="107">
        <f>VLOOKUP(J1882,辅助信息!H:I,2,FALSE)</f>
        <v>13458642015</v>
      </c>
      <c r="L1882" s="109" t="str">
        <f>VLOOKUP(B1882,辅助信息!E:J,6,FALSE)</f>
        <v>优先威钢,我方卸车,新老国标钢厂不加价可直发</v>
      </c>
      <c r="M1882" s="78">
        <v>45828</v>
      </c>
      <c r="O1882" s="49">
        <f ca="1" t="shared" si="115"/>
        <v>0</v>
      </c>
      <c r="P1882" s="49">
        <f ca="1" t="shared" si="116"/>
        <v>25</v>
      </c>
      <c r="Q1882" s="18" t="str">
        <f>VLOOKUP(B1882,辅助信息!E:M,9,FALSE)</f>
        <v>ZTWM-CDGS-XS-2024-0092-华西-萌海科创农业生态谷</v>
      </c>
      <c r="R1882" s="18" t="str">
        <f>_xlfn._xlws.FILTER(辅助信息!D:D,辅助信息!E:E=B1882)</f>
        <v>华西萌海-科创农业生态谷</v>
      </c>
    </row>
    <row r="1883" hidden="1" spans="1:18">
      <c r="A1883" s="69" t="s">
        <v>172</v>
      </c>
      <c r="B1883" s="107" t="s">
        <v>147</v>
      </c>
      <c r="C1883" s="57">
        <v>45826</v>
      </c>
      <c r="D1883" s="107" t="str">
        <f>VLOOKUP(B1883,辅助信息!E:K,7,FALSE)</f>
        <v>JWDDCD2025052800131</v>
      </c>
      <c r="E1883" s="107" t="str">
        <f>VLOOKUP(F1883,辅助信息!A:B,2,FALSE)</f>
        <v>高线</v>
      </c>
      <c r="F1883" s="107" t="s">
        <v>57</v>
      </c>
      <c r="G1883" s="108">
        <v>9</v>
      </c>
      <c r="H1883" s="108" t="str">
        <f>_xlfn.XLOOKUP(C1883&amp;F1883&amp;I1883&amp;J1883,'[1]2025年已发货'!$F:$F&amp;'[1]2025年已发货'!$C:$C&amp;'[1]2025年已发货'!$G:$G&amp;'[1]2025年已发货'!$H:$H,'[1]2025年已发货'!$E:$E,"未发货")</f>
        <v>未发货</v>
      </c>
      <c r="I1883" s="107" t="str">
        <f>VLOOKUP(B1883,辅助信息!E:I,3,FALSE)</f>
        <v>（商投建工达州中医药科技园-4工区-11号楼）达州市通川区达州中医药职业学院犀牛大道北段</v>
      </c>
      <c r="J1883" s="107" t="str">
        <f>VLOOKUP(B1883,辅助信息!E:I,4,FALSE)</f>
        <v>张扬</v>
      </c>
      <c r="K1883" s="107">
        <f>VLOOKUP(J1883,辅助信息!H:I,2,FALSE)</f>
        <v>18381904567</v>
      </c>
      <c r="L1883" s="109" t="str">
        <f>VLOOKUP(B1883,辅助信息!E:J,6,FALSE)</f>
        <v>控制炉批号！多了现场不收！,优先安排达钢,提前联系到场规格及数量</v>
      </c>
      <c r="M1883" s="78">
        <v>45828</v>
      </c>
      <c r="O1883" s="49">
        <f ca="1" t="shared" si="115"/>
        <v>0</v>
      </c>
      <c r="P1883" s="49">
        <f ca="1" t="shared" si="116"/>
        <v>25</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69"/>
      <c r="B1884" s="107" t="s">
        <v>147</v>
      </c>
      <c r="C1884" s="57">
        <v>45826</v>
      </c>
      <c r="D1884" s="107" t="str">
        <f>VLOOKUP(B1884,辅助信息!E:K,7,FALSE)</f>
        <v>JWDDCD2025052800131</v>
      </c>
      <c r="E1884" s="107" t="str">
        <f>VLOOKUP(F1884,辅助信息!A:B,2,FALSE)</f>
        <v>螺纹钢</v>
      </c>
      <c r="F1884" s="107" t="s">
        <v>32</v>
      </c>
      <c r="G1884" s="108">
        <v>12</v>
      </c>
      <c r="H1884" s="108" t="str">
        <f>_xlfn.XLOOKUP(C1884&amp;F1884&amp;I1884&amp;J1884,'[1]2025年已发货'!$F:$F&amp;'[1]2025年已发货'!$C:$C&amp;'[1]2025年已发货'!$G:$G&amp;'[1]2025年已发货'!$H:$H,'[1]2025年已发货'!$E:$E,"未发货")</f>
        <v>未发货</v>
      </c>
      <c r="I1884" s="107" t="str">
        <f>VLOOKUP(B1884,辅助信息!E:I,3,FALSE)</f>
        <v>（商投建工达州中医药科技园-4工区-11号楼）达州市通川区达州中医药职业学院犀牛大道北段</v>
      </c>
      <c r="J1884" s="107" t="str">
        <f>VLOOKUP(B1884,辅助信息!E:I,4,FALSE)</f>
        <v>张扬</v>
      </c>
      <c r="K1884" s="107">
        <f>VLOOKUP(J1884,辅助信息!H:I,2,FALSE)</f>
        <v>18381904567</v>
      </c>
      <c r="L1884" s="109" t="str">
        <f>VLOOKUP(B1884,辅助信息!E:J,6,FALSE)</f>
        <v>控制炉批号！多了现场不收！,优先安排达钢,提前联系到场规格及数量</v>
      </c>
      <c r="M1884" s="78">
        <v>45828</v>
      </c>
      <c r="O1884" s="49">
        <f ca="1" t="shared" si="115"/>
        <v>0</v>
      </c>
      <c r="P1884" s="49">
        <f ca="1" t="shared" si="116"/>
        <v>25</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69"/>
      <c r="B1885" s="107" t="s">
        <v>147</v>
      </c>
      <c r="C1885" s="57">
        <v>45826</v>
      </c>
      <c r="D1885" s="107" t="str">
        <f>VLOOKUP(B1885,辅助信息!E:K,7,FALSE)</f>
        <v>JWDDCD2025052800131</v>
      </c>
      <c r="E1885" s="107" t="str">
        <f>VLOOKUP(F1885,辅助信息!A:B,2,FALSE)</f>
        <v>螺纹钢</v>
      </c>
      <c r="F1885" s="107" t="s">
        <v>30</v>
      </c>
      <c r="G1885" s="108">
        <v>3</v>
      </c>
      <c r="H1885" s="108" t="str">
        <f>_xlfn.XLOOKUP(C1885&amp;F1885&amp;I1885&amp;J1885,'[1]2025年已发货'!$F:$F&amp;'[1]2025年已发货'!$C:$C&amp;'[1]2025年已发货'!$G:$G&amp;'[1]2025年已发货'!$H:$H,'[1]2025年已发货'!$E:$E,"未发货")</f>
        <v>未发货</v>
      </c>
      <c r="I1885" s="107" t="str">
        <f>VLOOKUP(B1885,辅助信息!E:I,3,FALSE)</f>
        <v>（商投建工达州中医药科技园-4工区-11号楼）达州市通川区达州中医药职业学院犀牛大道北段</v>
      </c>
      <c r="J1885" s="107" t="str">
        <f>VLOOKUP(B1885,辅助信息!E:I,4,FALSE)</f>
        <v>张扬</v>
      </c>
      <c r="K1885" s="107">
        <f>VLOOKUP(J1885,辅助信息!H:I,2,FALSE)</f>
        <v>18381904567</v>
      </c>
      <c r="L1885" s="109" t="str">
        <f>VLOOKUP(B1885,辅助信息!E:J,6,FALSE)</f>
        <v>控制炉批号！多了现场不收！,优先安排达钢,提前联系到场规格及数量</v>
      </c>
      <c r="M1885" s="78">
        <v>45828</v>
      </c>
      <c r="O1885" s="49">
        <f ca="1" t="shared" si="115"/>
        <v>0</v>
      </c>
      <c r="P1885" s="49">
        <f ca="1" t="shared" si="116"/>
        <v>25</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69"/>
      <c r="B1886" s="107" t="s">
        <v>147</v>
      </c>
      <c r="C1886" s="57">
        <v>45826</v>
      </c>
      <c r="D1886" s="107" t="str">
        <f>VLOOKUP(B1886,辅助信息!E:K,7,FALSE)</f>
        <v>JWDDCD2025052800131</v>
      </c>
      <c r="E1886" s="107" t="str">
        <f>VLOOKUP(F1886,辅助信息!A:B,2,FALSE)</f>
        <v>螺纹钢</v>
      </c>
      <c r="F1886" s="107" t="s">
        <v>28</v>
      </c>
      <c r="G1886" s="108">
        <v>3</v>
      </c>
      <c r="H1886" s="108" t="str">
        <f>_xlfn.XLOOKUP(C1886&amp;F1886&amp;I1886&amp;J1886,'[1]2025年已发货'!$F:$F&amp;'[1]2025年已发货'!$C:$C&amp;'[1]2025年已发货'!$G:$G&amp;'[1]2025年已发货'!$H:$H,'[1]2025年已发货'!$E:$E,"未发货")</f>
        <v>未发货</v>
      </c>
      <c r="I1886" s="107" t="str">
        <f>VLOOKUP(B1886,辅助信息!E:I,3,FALSE)</f>
        <v>（商投建工达州中医药科技园-4工区-11号楼）达州市通川区达州中医药职业学院犀牛大道北段</v>
      </c>
      <c r="J1886" s="107" t="str">
        <f>VLOOKUP(B1886,辅助信息!E:I,4,FALSE)</f>
        <v>张扬</v>
      </c>
      <c r="K1886" s="107">
        <f>VLOOKUP(J1886,辅助信息!H:I,2,FALSE)</f>
        <v>18381904567</v>
      </c>
      <c r="L1886" s="109" t="str">
        <f>VLOOKUP(B1886,辅助信息!E:J,6,FALSE)</f>
        <v>控制炉批号！多了现场不收！,优先安排达钢,提前联系到场规格及数量</v>
      </c>
      <c r="M1886" s="78">
        <v>45828</v>
      </c>
      <c r="O1886" s="49">
        <f ca="1" t="shared" si="115"/>
        <v>0</v>
      </c>
      <c r="P1886" s="49">
        <f ca="1" t="shared" si="116"/>
        <v>25</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69"/>
      <c r="B1887" s="107" t="s">
        <v>147</v>
      </c>
      <c r="C1887" s="57">
        <v>45826</v>
      </c>
      <c r="D1887" s="107" t="str">
        <f>VLOOKUP(B1887,辅助信息!E:K,7,FALSE)</f>
        <v>JWDDCD2025052800131</v>
      </c>
      <c r="E1887" s="107" t="str">
        <f>VLOOKUP(F1887,辅助信息!A:B,2,FALSE)</f>
        <v>螺纹钢</v>
      </c>
      <c r="F1887" s="107" t="s">
        <v>18</v>
      </c>
      <c r="G1887" s="108">
        <v>15</v>
      </c>
      <c r="H1887" s="108" t="str">
        <f>_xlfn.XLOOKUP(C1887&amp;F1887&amp;I1887&amp;J1887,'[1]2025年已发货'!$F:$F&amp;'[1]2025年已发货'!$C:$C&amp;'[1]2025年已发货'!$G:$G&amp;'[1]2025年已发货'!$H:$H,'[1]2025年已发货'!$E:$E,"未发货")</f>
        <v>未发货</v>
      </c>
      <c r="I1887" s="107" t="str">
        <f>VLOOKUP(B1887,辅助信息!E:I,3,FALSE)</f>
        <v>（商投建工达州中医药科技园-4工区-11号楼）达州市通川区达州中医药职业学院犀牛大道北段</v>
      </c>
      <c r="J1887" s="107" t="str">
        <f>VLOOKUP(B1887,辅助信息!E:I,4,FALSE)</f>
        <v>张扬</v>
      </c>
      <c r="K1887" s="107">
        <f>VLOOKUP(J1887,辅助信息!H:I,2,FALSE)</f>
        <v>18381904567</v>
      </c>
      <c r="L1887" s="109" t="str">
        <f>VLOOKUP(B1887,辅助信息!E:J,6,FALSE)</f>
        <v>控制炉批号！多了现场不收！,优先安排达钢,提前联系到场规格及数量</v>
      </c>
      <c r="M1887" s="78">
        <v>45828</v>
      </c>
      <c r="O1887" s="49">
        <f ca="1" t="shared" si="115"/>
        <v>0</v>
      </c>
      <c r="P1887" s="49">
        <f ca="1" t="shared" si="116"/>
        <v>25</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69" t="s">
        <v>173</v>
      </c>
      <c r="B1888" s="107" t="s">
        <v>163</v>
      </c>
      <c r="C1888" s="57">
        <v>45826</v>
      </c>
      <c r="D1888" s="107" t="str">
        <f>VLOOKUP(B1888,辅助信息!E:K,7,FALSE)</f>
        <v>JWDDCD2025052800131</v>
      </c>
      <c r="E1888" s="107" t="str">
        <f>VLOOKUP(F1888,辅助信息!A:B,2,FALSE)</f>
        <v>盘螺</v>
      </c>
      <c r="F1888" s="107" t="s">
        <v>40</v>
      </c>
      <c r="G1888" s="108">
        <v>18</v>
      </c>
      <c r="H1888" s="108" t="str">
        <f>_xlfn.XLOOKUP(C1888&amp;F1888&amp;I1888&amp;J1888,'[1]2025年已发货'!$F:$F&amp;'[1]2025年已发货'!$C:$C&amp;'[1]2025年已发货'!$G:$G&amp;'[1]2025年已发货'!$H:$H,'[1]2025年已发货'!$E:$E,"未发货")</f>
        <v>未发货</v>
      </c>
      <c r="I1888" s="107" t="str">
        <f>VLOOKUP(B1888,辅助信息!E:I,3,FALSE)</f>
        <v>（商投建工达州中医药科技园-4工区-9号楼）达州市通川区达州中医药职业学院犀牛大道北段</v>
      </c>
      <c r="J1888" s="107" t="str">
        <f>VLOOKUP(B1888,辅助信息!E:I,4,FALSE)</f>
        <v>张扬</v>
      </c>
      <c r="K1888" s="107">
        <f>VLOOKUP(J1888,辅助信息!H:I,2,FALSE)</f>
        <v>18381904567</v>
      </c>
      <c r="L1888" s="109" t="str">
        <f>VLOOKUP(B1888,辅助信息!E:J,6,FALSE)</f>
        <v>控制炉批号！多了现场不收！,优先安排达钢,提前联系到场规格及数量</v>
      </c>
      <c r="M1888" s="78">
        <v>45828</v>
      </c>
      <c r="O1888" s="49">
        <f ca="1" t="shared" ref="O1888:O1908" si="117">IF(OR(M1888="",N1888&lt;&gt;""),"",MAX(M1888-TODAY(),0))</f>
        <v>0</v>
      </c>
      <c r="P1888" s="49">
        <f ca="1" t="shared" ref="P1888:P1908" si="118">IF(M1888="","",IF(N1888&lt;&gt;"",MAX(N1888-M1888,0),IF(TODAY()&gt;M1888,TODAY()-M1888,0)))</f>
        <v>25</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69"/>
      <c r="B1889" s="107" t="s">
        <v>163</v>
      </c>
      <c r="C1889" s="57">
        <v>45826</v>
      </c>
      <c r="D1889" s="107" t="str">
        <f>VLOOKUP(B1889,辅助信息!E:K,7,FALSE)</f>
        <v>JWDDCD2025052800131</v>
      </c>
      <c r="E1889" s="107" t="str">
        <f>VLOOKUP(F1889,辅助信息!A:B,2,FALSE)</f>
        <v>螺纹钢</v>
      </c>
      <c r="F1889" s="107" t="s">
        <v>32</v>
      </c>
      <c r="G1889" s="108">
        <v>6</v>
      </c>
      <c r="H1889" s="108" t="str">
        <f>_xlfn.XLOOKUP(C1889&amp;F1889&amp;I1889&amp;J1889,'[1]2025年已发货'!$F:$F&amp;'[1]2025年已发货'!$C:$C&amp;'[1]2025年已发货'!$G:$G&amp;'[1]2025年已发货'!$H:$H,'[1]2025年已发货'!$E:$E,"未发货")</f>
        <v>未发货</v>
      </c>
      <c r="I1889" s="107" t="str">
        <f>VLOOKUP(B1889,辅助信息!E:I,3,FALSE)</f>
        <v>（商投建工达州中医药科技园-4工区-9号楼）达州市通川区达州中医药职业学院犀牛大道北段</v>
      </c>
      <c r="J1889" s="107" t="str">
        <f>VLOOKUP(B1889,辅助信息!E:I,4,FALSE)</f>
        <v>张扬</v>
      </c>
      <c r="K1889" s="107">
        <f>VLOOKUP(J1889,辅助信息!H:I,2,FALSE)</f>
        <v>18381904567</v>
      </c>
      <c r="L1889" s="109" t="str">
        <f>VLOOKUP(B1889,辅助信息!E:J,6,FALSE)</f>
        <v>控制炉批号！多了现场不收！,优先安排达钢,提前联系到场规格及数量</v>
      </c>
      <c r="M1889" s="78">
        <v>45828</v>
      </c>
      <c r="O1889" s="49">
        <f ca="1" t="shared" si="117"/>
        <v>0</v>
      </c>
      <c r="P1889" s="49">
        <f ca="1" t="shared" si="118"/>
        <v>25</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69"/>
      <c r="B1890" s="107" t="s">
        <v>163</v>
      </c>
      <c r="C1890" s="57">
        <v>45826</v>
      </c>
      <c r="D1890" s="107" t="str">
        <f>VLOOKUP(B1890,辅助信息!E:K,7,FALSE)</f>
        <v>JWDDCD2025052800131</v>
      </c>
      <c r="E1890" s="107" t="str">
        <f>VLOOKUP(F1890,辅助信息!A:B,2,FALSE)</f>
        <v>螺纹钢</v>
      </c>
      <c r="F1890" s="107" t="s">
        <v>30</v>
      </c>
      <c r="G1890" s="108">
        <f>6+9</f>
        <v>15</v>
      </c>
      <c r="H1890" s="108" t="str">
        <f>_xlfn.XLOOKUP(C1890&amp;F1890&amp;I1890&amp;J1890,'[1]2025年已发货'!$F:$F&amp;'[1]2025年已发货'!$C:$C&amp;'[1]2025年已发货'!$G:$G&amp;'[1]2025年已发货'!$H:$H,'[1]2025年已发货'!$E:$E,"未发货")</f>
        <v>未发货</v>
      </c>
      <c r="I1890" s="107" t="str">
        <f>VLOOKUP(B1890,辅助信息!E:I,3,FALSE)</f>
        <v>（商投建工达州中医药科技园-4工区-9号楼）达州市通川区达州中医药职业学院犀牛大道北段</v>
      </c>
      <c r="J1890" s="107" t="str">
        <f>VLOOKUP(B1890,辅助信息!E:I,4,FALSE)</f>
        <v>张扬</v>
      </c>
      <c r="K1890" s="107">
        <f>VLOOKUP(J1890,辅助信息!H:I,2,FALSE)</f>
        <v>18381904567</v>
      </c>
      <c r="L1890" s="109" t="str">
        <f>VLOOKUP(B1890,辅助信息!E:J,6,FALSE)</f>
        <v>控制炉批号！多了现场不收！,优先安排达钢,提前联系到场规格及数量</v>
      </c>
      <c r="M1890" s="78">
        <v>45828</v>
      </c>
      <c r="O1890" s="49">
        <f ca="1" t="shared" si="117"/>
        <v>0</v>
      </c>
      <c r="P1890" s="49">
        <f ca="1" t="shared" si="118"/>
        <v>25</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7">
        <v>45826</v>
      </c>
      <c r="D1891" s="107" t="str">
        <f>VLOOKUP(B1891,辅助信息!E:K,7,FALSE)</f>
        <v>JWDDCD2025060900080</v>
      </c>
      <c r="E1891" s="107" t="str">
        <f>VLOOKUP(F1891,辅助信息!A:B,2,FALSE)</f>
        <v>盘螺</v>
      </c>
      <c r="F1891" s="29" t="s">
        <v>40</v>
      </c>
      <c r="G1891" s="25">
        <v>5</v>
      </c>
      <c r="H1891" s="108" t="str">
        <f>_xlfn.XLOOKUP(C1891&amp;F1891&amp;I1891&amp;J1891,'[1]2025年已发货'!$F:$F&amp;'[1]2025年已发货'!$C:$C&amp;'[1]2025年已发货'!$G:$G&amp;'[1]2025年已发货'!$H:$H,'[1]2025年已发货'!$E:$E,"未发货")</f>
        <v>未发货</v>
      </c>
      <c r="I1891" s="107" t="str">
        <f>VLOOKUP(B1891,辅助信息!E:I,3,FALSE)</f>
        <v>（华西简阳西城嘉苑）四川省成都市简阳市简城街道高屋村</v>
      </c>
      <c r="J1891" s="107" t="str">
        <f>VLOOKUP(B1891,辅助信息!E:I,4,FALSE)</f>
        <v>张瀚镭</v>
      </c>
      <c r="K1891" s="107">
        <f>VLOOKUP(J1891,辅助信息!H:I,2,FALSE)</f>
        <v>15884666220</v>
      </c>
      <c r="L1891" s="109" t="str">
        <f>VLOOKUP(B1891,辅助信息!E:J,6,FALSE)</f>
        <v>现场禁止使用氢能源挂车！优先威钢发货,我方卸车,新老国标钢厂不加价可直发，因陕钢多次出现磅差，项目拒绝使用</v>
      </c>
      <c r="M1891" s="78">
        <v>45828</v>
      </c>
      <c r="O1891" s="49">
        <f ca="1" t="shared" si="117"/>
        <v>0</v>
      </c>
      <c r="P1891" s="49">
        <f ca="1" t="shared" si="118"/>
        <v>25</v>
      </c>
      <c r="Q1891" s="18" t="str">
        <f>VLOOKUP(B1891,辅助信息!E:M,9,FALSE)</f>
        <v>ZTWM-CDGS-XS-2024-0030-华西集采-简州大道</v>
      </c>
      <c r="R1891" s="18" t="str">
        <f>_xlfn._xlws.FILTER(辅助信息!D:D,辅助信息!E:E=B1891)</f>
        <v>华西简阳西城嘉苑</v>
      </c>
    </row>
    <row r="1892" hidden="1" spans="2:18">
      <c r="B1892" s="29" t="s">
        <v>81</v>
      </c>
      <c r="C1892" s="57">
        <v>45826</v>
      </c>
      <c r="D1892" s="107" t="str">
        <f>VLOOKUP(B1892,辅助信息!E:K,7,FALSE)</f>
        <v>JWDDCD2025060900080</v>
      </c>
      <c r="E1892" s="107" t="str">
        <f>VLOOKUP(F1892,辅助信息!A:B,2,FALSE)</f>
        <v>螺纹钢</v>
      </c>
      <c r="F1892" s="29" t="s">
        <v>19</v>
      </c>
      <c r="G1892" s="25">
        <v>66</v>
      </c>
      <c r="H1892" s="108" t="str">
        <f>_xlfn.XLOOKUP(C1892&amp;F1892&amp;I1892&amp;J1892,'[1]2025年已发货'!$F:$F&amp;'[1]2025年已发货'!$C:$C&amp;'[1]2025年已发货'!$G:$G&amp;'[1]2025年已发货'!$H:$H,'[1]2025年已发货'!$E:$E,"未发货")</f>
        <v>未发货</v>
      </c>
      <c r="I1892" s="107" t="str">
        <f>VLOOKUP(B1892,辅助信息!E:I,3,FALSE)</f>
        <v>（华西简阳西城嘉苑）四川省成都市简阳市简城街道高屋村</v>
      </c>
      <c r="J1892" s="107" t="str">
        <f>VLOOKUP(B1892,辅助信息!E:I,4,FALSE)</f>
        <v>张瀚镭</v>
      </c>
      <c r="K1892" s="107">
        <f>VLOOKUP(J1892,辅助信息!H:I,2,FALSE)</f>
        <v>15884666220</v>
      </c>
      <c r="L1892" s="109" t="str">
        <f>VLOOKUP(B1892,辅助信息!E:J,6,FALSE)</f>
        <v>现场禁止使用氢能源挂车！优先威钢发货,我方卸车,新老国标钢厂不加价可直发，因陕钢多次出现磅差，项目拒绝使用</v>
      </c>
      <c r="M1892" s="78">
        <v>45828</v>
      </c>
      <c r="O1892" s="49">
        <f ca="1" t="shared" si="117"/>
        <v>0</v>
      </c>
      <c r="P1892" s="49">
        <f ca="1" t="shared" si="118"/>
        <v>25</v>
      </c>
      <c r="Q1892" s="18" t="str">
        <f>VLOOKUP(B1892,辅助信息!E:M,9,FALSE)</f>
        <v>ZTWM-CDGS-XS-2024-0030-华西集采-简州大道</v>
      </c>
      <c r="R1892" s="18" t="str">
        <f>_xlfn._xlws.FILTER(辅助信息!D:D,辅助信息!E:E=B1892)</f>
        <v>华西简阳西城嘉苑</v>
      </c>
    </row>
    <row r="1893" hidden="1" spans="2:18">
      <c r="B1893" s="29" t="s">
        <v>81</v>
      </c>
      <c r="C1893" s="57">
        <v>45826</v>
      </c>
      <c r="D1893" s="107" t="str">
        <f>VLOOKUP(B1893,辅助信息!E:K,7,FALSE)</f>
        <v>JWDDCD2025060900080</v>
      </c>
      <c r="E1893" s="107" t="str">
        <f>VLOOKUP(F1893,辅助信息!A:B,2,FALSE)</f>
        <v>螺纹钢</v>
      </c>
      <c r="F1893" s="29" t="s">
        <v>32</v>
      </c>
      <c r="G1893" s="25">
        <v>3</v>
      </c>
      <c r="H1893" s="108" t="str">
        <f>_xlfn.XLOOKUP(C1893&amp;F1893&amp;I1893&amp;J1893,'[1]2025年已发货'!$F:$F&amp;'[1]2025年已发货'!$C:$C&amp;'[1]2025年已发货'!$G:$G&amp;'[1]2025年已发货'!$H:$H,'[1]2025年已发货'!$E:$E,"未发货")</f>
        <v>未发货</v>
      </c>
      <c r="I1893" s="107" t="str">
        <f>VLOOKUP(B1893,辅助信息!E:I,3,FALSE)</f>
        <v>（华西简阳西城嘉苑）四川省成都市简阳市简城街道高屋村</v>
      </c>
      <c r="J1893" s="107" t="str">
        <f>VLOOKUP(B1893,辅助信息!E:I,4,FALSE)</f>
        <v>张瀚镭</v>
      </c>
      <c r="K1893" s="107">
        <f>VLOOKUP(J1893,辅助信息!H:I,2,FALSE)</f>
        <v>15884666220</v>
      </c>
      <c r="L1893" s="109" t="str">
        <f>VLOOKUP(B1893,辅助信息!E:J,6,FALSE)</f>
        <v>现场禁止使用氢能源挂车！优先威钢发货,我方卸车,新老国标钢厂不加价可直发，因陕钢多次出现磅差，项目拒绝使用</v>
      </c>
      <c r="M1893" s="78">
        <v>45828</v>
      </c>
      <c r="O1893" s="49">
        <f ca="1" t="shared" si="117"/>
        <v>0</v>
      </c>
      <c r="P1893" s="49">
        <f ca="1" t="shared" si="118"/>
        <v>25</v>
      </c>
      <c r="Q1893" s="18" t="str">
        <f>VLOOKUP(B1893,辅助信息!E:M,9,FALSE)</f>
        <v>ZTWM-CDGS-XS-2024-0030-华西集采-简州大道</v>
      </c>
      <c r="R1893" s="18" t="str">
        <f>_xlfn._xlws.FILTER(辅助信息!D:D,辅助信息!E:E=B1893)</f>
        <v>华西简阳西城嘉苑</v>
      </c>
    </row>
    <row r="1894" hidden="1" spans="2:18">
      <c r="B1894" s="29" t="s">
        <v>81</v>
      </c>
      <c r="C1894" s="57">
        <v>45826</v>
      </c>
      <c r="D1894" s="107" t="str">
        <f>VLOOKUP(B1894,辅助信息!E:K,7,FALSE)</f>
        <v>JWDDCD2025060900080</v>
      </c>
      <c r="E1894" s="107" t="str">
        <f>VLOOKUP(F1894,辅助信息!A:B,2,FALSE)</f>
        <v>螺纹钢</v>
      </c>
      <c r="F1894" s="29" t="s">
        <v>30</v>
      </c>
      <c r="G1894" s="25">
        <v>3</v>
      </c>
      <c r="H1894" s="108" t="str">
        <f>_xlfn.XLOOKUP(C1894&amp;F1894&amp;I1894&amp;J1894,'[1]2025年已发货'!$F:$F&amp;'[1]2025年已发货'!$C:$C&amp;'[1]2025年已发货'!$G:$G&amp;'[1]2025年已发货'!$H:$H,'[1]2025年已发货'!$E:$E,"未发货")</f>
        <v>未发货</v>
      </c>
      <c r="I1894" s="107" t="str">
        <f>VLOOKUP(B1894,辅助信息!E:I,3,FALSE)</f>
        <v>（华西简阳西城嘉苑）四川省成都市简阳市简城街道高屋村</v>
      </c>
      <c r="J1894" s="107" t="str">
        <f>VLOOKUP(B1894,辅助信息!E:I,4,FALSE)</f>
        <v>张瀚镭</v>
      </c>
      <c r="K1894" s="107">
        <f>VLOOKUP(J1894,辅助信息!H:I,2,FALSE)</f>
        <v>15884666220</v>
      </c>
      <c r="L1894" s="109" t="str">
        <f>VLOOKUP(B1894,辅助信息!E:J,6,FALSE)</f>
        <v>现场禁止使用氢能源挂车！优先威钢发货,我方卸车,新老国标钢厂不加价可直发，因陕钢多次出现磅差，项目拒绝使用</v>
      </c>
      <c r="M1894" s="78">
        <v>45828</v>
      </c>
      <c r="O1894" s="49">
        <f ca="1" t="shared" si="117"/>
        <v>0</v>
      </c>
      <c r="P1894" s="49">
        <f ca="1" t="shared" si="118"/>
        <v>25</v>
      </c>
      <c r="Q1894" s="18" t="str">
        <f>VLOOKUP(B1894,辅助信息!E:M,9,FALSE)</f>
        <v>ZTWM-CDGS-XS-2024-0030-华西集采-简州大道</v>
      </c>
      <c r="R1894" s="18" t="str">
        <f>_xlfn._xlws.FILTER(辅助信息!D:D,辅助信息!E:E=B1894)</f>
        <v>华西简阳西城嘉苑</v>
      </c>
    </row>
    <row r="1895" hidden="1" spans="2:18">
      <c r="B1895" s="29" t="s">
        <v>81</v>
      </c>
      <c r="C1895" s="57">
        <v>45826</v>
      </c>
      <c r="D1895" s="107" t="str">
        <f>VLOOKUP(B1895,辅助信息!E:K,7,FALSE)</f>
        <v>JWDDCD2025060900080</v>
      </c>
      <c r="E1895" s="107" t="str">
        <f>VLOOKUP(F1895,辅助信息!A:B,2,FALSE)</f>
        <v>螺纹钢</v>
      </c>
      <c r="F1895" s="29" t="s">
        <v>33</v>
      </c>
      <c r="G1895" s="25">
        <v>21</v>
      </c>
      <c r="H1895" s="108" t="str">
        <f>_xlfn.XLOOKUP(C1895&amp;F1895&amp;I1895&amp;J1895,'[1]2025年已发货'!$F:$F&amp;'[1]2025年已发货'!$C:$C&amp;'[1]2025年已发货'!$G:$G&amp;'[1]2025年已发货'!$H:$H,'[1]2025年已发货'!$E:$E,"未发货")</f>
        <v>未发货</v>
      </c>
      <c r="I1895" s="107" t="str">
        <f>VLOOKUP(B1895,辅助信息!E:I,3,FALSE)</f>
        <v>（华西简阳西城嘉苑）四川省成都市简阳市简城街道高屋村</v>
      </c>
      <c r="J1895" s="107" t="str">
        <f>VLOOKUP(B1895,辅助信息!E:I,4,FALSE)</f>
        <v>张瀚镭</v>
      </c>
      <c r="K1895" s="107">
        <f>VLOOKUP(J1895,辅助信息!H:I,2,FALSE)</f>
        <v>15884666220</v>
      </c>
      <c r="L1895" s="109" t="str">
        <f>VLOOKUP(B1895,辅助信息!E:J,6,FALSE)</f>
        <v>现场禁止使用氢能源挂车！优先威钢发货,我方卸车,新老国标钢厂不加价可直发，因陕钢多次出现磅差，项目拒绝使用</v>
      </c>
      <c r="M1895" s="78">
        <v>45828</v>
      </c>
      <c r="O1895" s="49">
        <f ca="1" t="shared" si="117"/>
        <v>0</v>
      </c>
      <c r="P1895" s="49">
        <f ca="1" t="shared" si="118"/>
        <v>25</v>
      </c>
      <c r="Q1895" s="18" t="str">
        <f>VLOOKUP(B1895,辅助信息!E:M,9,FALSE)</f>
        <v>ZTWM-CDGS-XS-2024-0030-华西集采-简州大道</v>
      </c>
      <c r="R1895" s="18" t="str">
        <f>_xlfn._xlws.FILTER(辅助信息!D:D,辅助信息!E:E=B1895)</f>
        <v>华西简阳西城嘉苑</v>
      </c>
    </row>
    <row r="1896" hidden="1" spans="2:18">
      <c r="B1896" s="29" t="s">
        <v>81</v>
      </c>
      <c r="C1896" s="57">
        <v>45826</v>
      </c>
      <c r="D1896" s="107" t="str">
        <f>VLOOKUP(B1896,辅助信息!E:K,7,FALSE)</f>
        <v>JWDDCD2025060900080</v>
      </c>
      <c r="E1896" s="107" t="str">
        <f>VLOOKUP(F1896,辅助信息!A:B,2,FALSE)</f>
        <v>螺纹钢</v>
      </c>
      <c r="F1896" s="29" t="s">
        <v>28</v>
      </c>
      <c r="G1896" s="25">
        <v>3</v>
      </c>
      <c r="H1896" s="108" t="str">
        <f>_xlfn.XLOOKUP(C1896&amp;F1896&amp;I1896&amp;J1896,'[1]2025年已发货'!$F:$F&amp;'[1]2025年已发货'!$C:$C&amp;'[1]2025年已发货'!$G:$G&amp;'[1]2025年已发货'!$H:$H,'[1]2025年已发货'!$E:$E,"未发货")</f>
        <v>未发货</v>
      </c>
      <c r="I1896" s="107" t="str">
        <f>VLOOKUP(B1896,辅助信息!E:I,3,FALSE)</f>
        <v>（华西简阳西城嘉苑）四川省成都市简阳市简城街道高屋村</v>
      </c>
      <c r="J1896" s="107" t="str">
        <f>VLOOKUP(B1896,辅助信息!E:I,4,FALSE)</f>
        <v>张瀚镭</v>
      </c>
      <c r="K1896" s="107">
        <f>VLOOKUP(J1896,辅助信息!H:I,2,FALSE)</f>
        <v>15884666220</v>
      </c>
      <c r="L1896" s="109" t="str">
        <f>VLOOKUP(B1896,辅助信息!E:J,6,FALSE)</f>
        <v>现场禁止使用氢能源挂车！优先威钢发货,我方卸车,新老国标钢厂不加价可直发，因陕钢多次出现磅差，项目拒绝使用</v>
      </c>
      <c r="M1896" s="78">
        <v>45828</v>
      </c>
      <c r="O1896" s="49">
        <f ca="1" t="shared" si="117"/>
        <v>0</v>
      </c>
      <c r="P1896" s="49">
        <f ca="1" t="shared" si="118"/>
        <v>25</v>
      </c>
      <c r="Q1896" s="18" t="str">
        <f>VLOOKUP(B1896,辅助信息!E:M,9,FALSE)</f>
        <v>ZTWM-CDGS-XS-2024-0030-华西集采-简州大道</v>
      </c>
      <c r="R1896" s="18" t="str">
        <f>_xlfn._xlws.FILTER(辅助信息!D:D,辅助信息!E:E=B1896)</f>
        <v>华西简阳西城嘉苑</v>
      </c>
    </row>
    <row r="1897" hidden="1" spans="2:18">
      <c r="B1897" s="70" t="s">
        <v>81</v>
      </c>
      <c r="C1897" s="71">
        <v>45826</v>
      </c>
      <c r="D1897" s="111" t="str">
        <f>VLOOKUP(B1897,辅助信息!E:K,7,FALSE)</f>
        <v>JWDDCD2025060900080</v>
      </c>
      <c r="E1897" s="111" t="str">
        <f>VLOOKUP(F1897,辅助信息!A:B,2,FALSE)</f>
        <v>螺纹钢</v>
      </c>
      <c r="F1897" s="70" t="s">
        <v>18</v>
      </c>
      <c r="G1897" s="72">
        <v>5</v>
      </c>
      <c r="H1897" s="112" t="str">
        <f>_xlfn.XLOOKUP(C1897&amp;F1897&amp;I1897&amp;J1897,'[1]2025年已发货'!$F:$F&amp;'[1]2025年已发货'!$C:$C&amp;'[1]2025年已发货'!$G:$G&amp;'[1]2025年已发货'!$H:$H,'[1]2025年已发货'!$E:$E,"未发货")</f>
        <v>未发货</v>
      </c>
      <c r="I1897" s="107" t="str">
        <f>VLOOKUP(B1897,辅助信息!E:I,3,FALSE)</f>
        <v>（华西简阳西城嘉苑）四川省成都市简阳市简城街道高屋村</v>
      </c>
      <c r="J1897" s="107" t="str">
        <f>VLOOKUP(B1897,辅助信息!E:I,4,FALSE)</f>
        <v>张瀚镭</v>
      </c>
      <c r="K1897" s="107">
        <f>VLOOKUP(J1897,辅助信息!H:I,2,FALSE)</f>
        <v>15884666220</v>
      </c>
      <c r="L1897" s="109" t="str">
        <f>VLOOKUP(B1897,辅助信息!E:J,6,FALSE)</f>
        <v>现场禁止使用氢能源挂车！优先威钢发货,我方卸车,新老国标钢厂不加价可直发，因陕钢多次出现磅差，项目拒绝使用</v>
      </c>
      <c r="M1897" s="78">
        <v>45828</v>
      </c>
      <c r="O1897" s="49">
        <f ca="1" t="shared" si="117"/>
        <v>0</v>
      </c>
      <c r="P1897" s="49">
        <f ca="1" t="shared" si="118"/>
        <v>25</v>
      </c>
      <c r="Q1897" s="18" t="str">
        <f>VLOOKUP(B1897,辅助信息!E:M,9,FALSE)</f>
        <v>ZTWM-CDGS-XS-2024-0030-华西集采-简州大道</v>
      </c>
      <c r="R1897" s="18" t="str">
        <f>_xlfn._xlws.FILTER(辅助信息!D:D,辅助信息!E:E=B1897)</f>
        <v>华西简阳西城嘉苑</v>
      </c>
    </row>
    <row r="1898" hidden="1" spans="1:18">
      <c r="A1898" s="64" t="s">
        <v>174</v>
      </c>
      <c r="B1898" s="29" t="s">
        <v>31</v>
      </c>
      <c r="C1898" s="57">
        <v>45827</v>
      </c>
      <c r="D1898" s="107" t="str">
        <f>VLOOKUP(B1898,辅助信息!E:K,7,FALSE)</f>
        <v>JWDDCD2024121000136</v>
      </c>
      <c r="E1898" s="107" t="str">
        <f>VLOOKUP(F1898,辅助信息!A:B,2,FALSE)</f>
        <v>螺纹钢</v>
      </c>
      <c r="F1898" s="29" t="s">
        <v>18</v>
      </c>
      <c r="G1898" s="25">
        <v>12</v>
      </c>
      <c r="H1898" s="108">
        <f>_xlfn.XLOOKUP(C1898&amp;F1898&amp;I1898&amp;J1898,'[1]2025年已发货'!$F:$F&amp;'[1]2025年已发货'!$C:$C&amp;'[1]2025年已发货'!$G:$G&amp;'[1]2025年已发货'!$H:$H,'[1]2025年已发货'!$E:$E,"未发货")</f>
        <v>12</v>
      </c>
      <c r="I1898" s="107" t="str">
        <f>VLOOKUP(B1898,辅助信息!E:I,3,FALSE)</f>
        <v>（四川商建-射洪城乡一体化项目）遂宁市射洪市忠新幼儿园北侧约220米新溪小区</v>
      </c>
      <c r="J1898" s="107" t="str">
        <f>VLOOKUP(B1898,辅助信息!E:I,4,FALSE)</f>
        <v>柏子刚</v>
      </c>
      <c r="K1898" s="107">
        <f>VLOOKUP(J1898,辅助信息!H:I,2,FALSE)</f>
        <v>15692885305</v>
      </c>
      <c r="L1898" s="109" t="str">
        <f>VLOOKUP(B1898,辅助信息!E:J,6,FALSE)</f>
        <v>提前联系到场规格及数量</v>
      </c>
      <c r="M1898" s="78">
        <v>45828</v>
      </c>
      <c r="O1898" s="49">
        <f ca="1" t="shared" si="117"/>
        <v>0</v>
      </c>
      <c r="P1898" s="49">
        <f ca="1" t="shared" si="118"/>
        <v>25</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4"/>
      <c r="B1899" s="29" t="s">
        <v>31</v>
      </c>
      <c r="C1899" s="57">
        <v>45827</v>
      </c>
      <c r="D1899" s="107" t="str">
        <f>VLOOKUP(B1899,辅助信息!E:K,7,FALSE)</f>
        <v>JWDDCD2024121000136</v>
      </c>
      <c r="E1899" s="107" t="str">
        <f>VLOOKUP(F1899,辅助信息!A:B,2,FALSE)</f>
        <v>螺纹钢</v>
      </c>
      <c r="F1899" s="29" t="s">
        <v>22</v>
      </c>
      <c r="G1899" s="25">
        <v>23</v>
      </c>
      <c r="H1899" s="108">
        <f>_xlfn.XLOOKUP(C1899&amp;F1899&amp;I1899&amp;J1899,'[1]2025年已发货'!$F:$F&amp;'[1]2025年已发货'!$C:$C&amp;'[1]2025年已发货'!$G:$G&amp;'[1]2025年已发货'!$H:$H,'[1]2025年已发货'!$E:$E,"未发货")</f>
        <v>23</v>
      </c>
      <c r="I1899" s="107" t="str">
        <f>VLOOKUP(B1899,辅助信息!E:I,3,FALSE)</f>
        <v>（四川商建-射洪城乡一体化项目）遂宁市射洪市忠新幼儿园北侧约220米新溪小区</v>
      </c>
      <c r="J1899" s="107" t="str">
        <f>VLOOKUP(B1899,辅助信息!E:I,4,FALSE)</f>
        <v>柏子刚</v>
      </c>
      <c r="K1899" s="107">
        <f>VLOOKUP(J1899,辅助信息!H:I,2,FALSE)</f>
        <v>15692885305</v>
      </c>
      <c r="L1899" s="109" t="str">
        <f>VLOOKUP(B1899,辅助信息!E:J,6,FALSE)</f>
        <v>提前联系到场规格及数量</v>
      </c>
      <c r="M1899" s="78">
        <v>45828</v>
      </c>
      <c r="O1899" s="49">
        <f ca="1" t="shared" si="117"/>
        <v>0</v>
      </c>
      <c r="P1899" s="49">
        <f ca="1" t="shared" si="118"/>
        <v>25</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19" t="s">
        <v>172</v>
      </c>
      <c r="B1900" s="107" t="s">
        <v>147</v>
      </c>
      <c r="C1900" s="57">
        <v>45827</v>
      </c>
      <c r="D1900" s="107" t="str">
        <f>VLOOKUP(B1900,辅助信息!E:K,7,FALSE)</f>
        <v>JWDDCD2025052800131</v>
      </c>
      <c r="E1900" s="107" t="str">
        <f>VLOOKUP(F1900,辅助信息!A:B,2,FALSE)</f>
        <v>高线</v>
      </c>
      <c r="F1900" s="107" t="s">
        <v>57</v>
      </c>
      <c r="G1900" s="108">
        <v>9</v>
      </c>
      <c r="H1900" s="108" t="str">
        <f>_xlfn.XLOOKUP(C1900&amp;F1900&amp;I1900&amp;J1900,'[1]2025年已发货'!$F:$F&amp;'[1]2025年已发货'!$C:$C&amp;'[1]2025年已发货'!$G:$G&amp;'[1]2025年已发货'!$H:$H,'[1]2025年已发货'!$E:$E,"未发货")</f>
        <v>未发货</v>
      </c>
      <c r="I1900" s="107" t="str">
        <f>VLOOKUP(B1900,辅助信息!E:I,3,FALSE)</f>
        <v>（商投建工达州中医药科技园-4工区-11号楼）达州市通川区达州中医药职业学院犀牛大道北段</v>
      </c>
      <c r="J1900" s="107" t="str">
        <f>VLOOKUP(B1900,辅助信息!E:I,4,FALSE)</f>
        <v>张扬</v>
      </c>
      <c r="K1900" s="107">
        <f>VLOOKUP(J1900,辅助信息!H:I,2,FALSE)</f>
        <v>18381904567</v>
      </c>
      <c r="L1900" s="109" t="str">
        <f>VLOOKUP(B1900,辅助信息!E:J,6,FALSE)</f>
        <v>控制炉批号！多了现场不收！,优先安排达钢,提前联系到场规格及数量</v>
      </c>
      <c r="M1900" s="78">
        <v>45828</v>
      </c>
      <c r="O1900" s="49">
        <f ca="1" t="shared" si="117"/>
        <v>0</v>
      </c>
      <c r="P1900" s="49">
        <f ca="1" t="shared" si="118"/>
        <v>25</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19"/>
      <c r="B1901" s="107" t="s">
        <v>147</v>
      </c>
      <c r="C1901" s="57">
        <v>45827</v>
      </c>
      <c r="D1901" s="107" t="str">
        <f>VLOOKUP(B1901,辅助信息!E:K,7,FALSE)</f>
        <v>JWDDCD2025052800131</v>
      </c>
      <c r="E1901" s="107" t="str">
        <f>VLOOKUP(F1901,辅助信息!A:B,2,FALSE)</f>
        <v>螺纹钢</v>
      </c>
      <c r="F1901" s="107" t="s">
        <v>32</v>
      </c>
      <c r="G1901" s="108">
        <v>12</v>
      </c>
      <c r="H1901" s="108">
        <f>_xlfn.XLOOKUP(C1901&amp;F1901&amp;I1901&amp;J1901,'[1]2025年已发货'!$F:$F&amp;'[1]2025年已发货'!$C:$C&amp;'[1]2025年已发货'!$G:$G&amp;'[1]2025年已发货'!$H:$H,'[1]2025年已发货'!$E:$E,"未发货")</f>
        <v>12</v>
      </c>
      <c r="I1901" s="107" t="str">
        <f>VLOOKUP(B1901,辅助信息!E:I,3,FALSE)</f>
        <v>（商投建工达州中医药科技园-4工区-11号楼）达州市通川区达州中医药职业学院犀牛大道北段</v>
      </c>
      <c r="J1901" s="107" t="str">
        <f>VLOOKUP(B1901,辅助信息!E:I,4,FALSE)</f>
        <v>张扬</v>
      </c>
      <c r="K1901" s="107">
        <f>VLOOKUP(J1901,辅助信息!H:I,2,FALSE)</f>
        <v>18381904567</v>
      </c>
      <c r="L1901" s="109" t="str">
        <f>VLOOKUP(B1901,辅助信息!E:J,6,FALSE)</f>
        <v>控制炉批号！多了现场不收！,优先安排达钢,提前联系到场规格及数量</v>
      </c>
      <c r="M1901" s="78">
        <v>45828</v>
      </c>
      <c r="O1901" s="49">
        <f ca="1" t="shared" si="117"/>
        <v>0</v>
      </c>
      <c r="P1901" s="49">
        <f ca="1" t="shared" si="118"/>
        <v>25</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19"/>
      <c r="B1902" s="107" t="s">
        <v>147</v>
      </c>
      <c r="C1902" s="57">
        <v>45827</v>
      </c>
      <c r="D1902" s="107" t="str">
        <f>VLOOKUP(B1902,辅助信息!E:K,7,FALSE)</f>
        <v>JWDDCD2025052800131</v>
      </c>
      <c r="E1902" s="107" t="str">
        <f>VLOOKUP(F1902,辅助信息!A:B,2,FALSE)</f>
        <v>螺纹钢</v>
      </c>
      <c r="F1902" s="107" t="s">
        <v>30</v>
      </c>
      <c r="G1902" s="108">
        <v>3</v>
      </c>
      <c r="H1902" s="108" t="str">
        <f>_xlfn.XLOOKUP(C1902&amp;F1902&amp;I1902&amp;J1902,'[1]2025年已发货'!$F:$F&amp;'[1]2025年已发货'!$C:$C&amp;'[1]2025年已发货'!$G:$G&amp;'[1]2025年已发货'!$H:$H,'[1]2025年已发货'!$E:$E,"未发货")</f>
        <v>未发货</v>
      </c>
      <c r="I1902" s="107" t="str">
        <f>VLOOKUP(B1902,辅助信息!E:I,3,FALSE)</f>
        <v>（商投建工达州中医药科技园-4工区-11号楼）达州市通川区达州中医药职业学院犀牛大道北段</v>
      </c>
      <c r="J1902" s="107" t="str">
        <f>VLOOKUP(B1902,辅助信息!E:I,4,FALSE)</f>
        <v>张扬</v>
      </c>
      <c r="K1902" s="107">
        <f>VLOOKUP(J1902,辅助信息!H:I,2,FALSE)</f>
        <v>18381904567</v>
      </c>
      <c r="L1902" s="109" t="str">
        <f>VLOOKUP(B1902,辅助信息!E:J,6,FALSE)</f>
        <v>控制炉批号！多了现场不收！,优先安排达钢,提前联系到场规格及数量</v>
      </c>
      <c r="M1902" s="78">
        <v>45828</v>
      </c>
      <c r="O1902" s="49">
        <f ca="1" t="shared" si="117"/>
        <v>0</v>
      </c>
      <c r="P1902" s="49">
        <f ca="1" t="shared" si="118"/>
        <v>25</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19"/>
      <c r="B1903" s="107" t="s">
        <v>147</v>
      </c>
      <c r="C1903" s="57">
        <v>45827</v>
      </c>
      <c r="D1903" s="107" t="str">
        <f>VLOOKUP(B1903,辅助信息!E:K,7,FALSE)</f>
        <v>JWDDCD2025052800131</v>
      </c>
      <c r="E1903" s="107" t="str">
        <f>VLOOKUP(F1903,辅助信息!A:B,2,FALSE)</f>
        <v>螺纹钢</v>
      </c>
      <c r="F1903" s="107" t="s">
        <v>28</v>
      </c>
      <c r="G1903" s="108">
        <v>3</v>
      </c>
      <c r="H1903" s="108">
        <f>_xlfn.XLOOKUP(C1903&amp;F1903&amp;I1903&amp;J1903,'[1]2025年已发货'!$F:$F&amp;'[1]2025年已发货'!$C:$C&amp;'[1]2025年已发货'!$G:$G&amp;'[1]2025年已发货'!$H:$H,'[1]2025年已发货'!$E:$E,"未发货")</f>
        <v>3</v>
      </c>
      <c r="I1903" s="107" t="str">
        <f>VLOOKUP(B1903,辅助信息!E:I,3,FALSE)</f>
        <v>（商投建工达州中医药科技园-4工区-11号楼）达州市通川区达州中医药职业学院犀牛大道北段</v>
      </c>
      <c r="J1903" s="107" t="str">
        <f>VLOOKUP(B1903,辅助信息!E:I,4,FALSE)</f>
        <v>张扬</v>
      </c>
      <c r="K1903" s="107">
        <f>VLOOKUP(J1903,辅助信息!H:I,2,FALSE)</f>
        <v>18381904567</v>
      </c>
      <c r="L1903" s="109" t="str">
        <f>VLOOKUP(B1903,辅助信息!E:J,6,FALSE)</f>
        <v>控制炉批号！多了现场不收！,优先安排达钢,提前联系到场规格及数量</v>
      </c>
      <c r="M1903" s="78">
        <v>45828</v>
      </c>
      <c r="O1903" s="49">
        <f ca="1" t="shared" ref="O1903:O1918" si="119">IF(OR(M1903="",N1903&lt;&gt;""),"",MAX(M1903-TODAY(),0))</f>
        <v>0</v>
      </c>
      <c r="P1903" s="49">
        <f ca="1" t="shared" ref="P1903:P1918" si="120">IF(M1903="","",IF(N1903&lt;&gt;"",MAX(N1903-M1903,0),IF(TODAY()&gt;M1903,TODAY()-M1903,0)))</f>
        <v>25</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19"/>
      <c r="B1904" s="107" t="s">
        <v>147</v>
      </c>
      <c r="C1904" s="57">
        <v>45827</v>
      </c>
      <c r="D1904" s="107" t="str">
        <f>VLOOKUP(B1904,辅助信息!E:K,7,FALSE)</f>
        <v>JWDDCD2025052800131</v>
      </c>
      <c r="E1904" s="107" t="str">
        <f>VLOOKUP(F1904,辅助信息!A:B,2,FALSE)</f>
        <v>螺纹钢</v>
      </c>
      <c r="F1904" s="107" t="s">
        <v>18</v>
      </c>
      <c r="G1904" s="108">
        <v>15</v>
      </c>
      <c r="H1904" s="108">
        <f>_xlfn.XLOOKUP(C1904&amp;F1904&amp;I1904&amp;J1904,'[1]2025年已发货'!$F:$F&amp;'[1]2025年已发货'!$C:$C&amp;'[1]2025年已发货'!$G:$G&amp;'[1]2025年已发货'!$H:$H,'[1]2025年已发货'!$E:$E,"未发货")</f>
        <v>15</v>
      </c>
      <c r="I1904" s="107" t="str">
        <f>VLOOKUP(B1904,辅助信息!E:I,3,FALSE)</f>
        <v>（商投建工达州中医药科技园-4工区-11号楼）达州市通川区达州中医药职业学院犀牛大道北段</v>
      </c>
      <c r="J1904" s="107" t="str">
        <f>VLOOKUP(B1904,辅助信息!E:I,4,FALSE)</f>
        <v>张扬</v>
      </c>
      <c r="K1904" s="107">
        <f>VLOOKUP(J1904,辅助信息!H:I,2,FALSE)</f>
        <v>18381904567</v>
      </c>
      <c r="L1904" s="109" t="str">
        <f>VLOOKUP(B1904,辅助信息!E:J,6,FALSE)</f>
        <v>控制炉批号！多了现场不收！,优先安排达钢,提前联系到场规格及数量</v>
      </c>
      <c r="M1904" s="78">
        <v>45828</v>
      </c>
      <c r="O1904" s="49">
        <f ca="1" t="shared" si="119"/>
        <v>0</v>
      </c>
      <c r="P1904" s="49">
        <f ca="1" t="shared" si="120"/>
        <v>25</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19" t="s">
        <v>173</v>
      </c>
      <c r="B1905" s="107" t="s">
        <v>163</v>
      </c>
      <c r="C1905" s="57">
        <v>45827</v>
      </c>
      <c r="D1905" s="107" t="str">
        <f>VLOOKUP(B1905,辅助信息!E:K,7,FALSE)</f>
        <v>JWDDCD2025052800131</v>
      </c>
      <c r="E1905" s="107" t="str">
        <f>VLOOKUP(F1905,辅助信息!A:B,2,FALSE)</f>
        <v>盘螺</v>
      </c>
      <c r="F1905" s="107" t="s">
        <v>40</v>
      </c>
      <c r="G1905" s="108">
        <v>18</v>
      </c>
      <c r="H1905" s="108">
        <f>_xlfn.XLOOKUP(C1905&amp;F1905&amp;I1905&amp;J1905,'[1]2025年已发货'!$F:$F&amp;'[1]2025年已发货'!$C:$C&amp;'[1]2025年已发货'!$G:$G&amp;'[1]2025年已发货'!$H:$H,'[1]2025年已发货'!$E:$E,"未发货")</f>
        <v>18</v>
      </c>
      <c r="I1905" s="107" t="str">
        <f>VLOOKUP(B1905,辅助信息!E:I,3,FALSE)</f>
        <v>（商投建工达州中医药科技园-4工区-9号楼）达州市通川区达州中医药职业学院犀牛大道北段</v>
      </c>
      <c r="J1905" s="107" t="str">
        <f>VLOOKUP(B1905,辅助信息!E:I,4,FALSE)</f>
        <v>张扬</v>
      </c>
      <c r="K1905" s="107">
        <f>VLOOKUP(J1905,辅助信息!H:I,2,FALSE)</f>
        <v>18381904567</v>
      </c>
      <c r="L1905" s="109" t="str">
        <f>VLOOKUP(B1905,辅助信息!E:J,6,FALSE)</f>
        <v>控制炉批号！多了现场不收！,优先安排达钢,提前联系到场规格及数量</v>
      </c>
      <c r="M1905" s="78">
        <v>45828</v>
      </c>
      <c r="O1905" s="49">
        <f ca="1" t="shared" si="119"/>
        <v>0</v>
      </c>
      <c r="P1905" s="49">
        <f ca="1" t="shared" si="120"/>
        <v>25</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19"/>
      <c r="B1906" s="107" t="s">
        <v>163</v>
      </c>
      <c r="C1906" s="57">
        <v>45827</v>
      </c>
      <c r="D1906" s="107" t="str">
        <f>VLOOKUP(B1906,辅助信息!E:K,7,FALSE)</f>
        <v>JWDDCD2025052800131</v>
      </c>
      <c r="E1906" s="107" t="str">
        <f>VLOOKUP(F1906,辅助信息!A:B,2,FALSE)</f>
        <v>螺纹钢</v>
      </c>
      <c r="F1906" s="107" t="s">
        <v>32</v>
      </c>
      <c r="G1906" s="108">
        <v>6</v>
      </c>
      <c r="H1906" s="108">
        <f>_xlfn.XLOOKUP(C1906&amp;F1906&amp;I1906&amp;J1906,'[1]2025年已发货'!$F:$F&amp;'[1]2025年已发货'!$C:$C&amp;'[1]2025年已发货'!$G:$G&amp;'[1]2025年已发货'!$H:$H,'[1]2025年已发货'!$E:$E,"未发货")</f>
        <v>6</v>
      </c>
      <c r="I1906" s="107" t="str">
        <f>VLOOKUP(B1906,辅助信息!E:I,3,FALSE)</f>
        <v>（商投建工达州中医药科技园-4工区-9号楼）达州市通川区达州中医药职业学院犀牛大道北段</v>
      </c>
      <c r="J1906" s="107" t="str">
        <f>VLOOKUP(B1906,辅助信息!E:I,4,FALSE)</f>
        <v>张扬</v>
      </c>
      <c r="K1906" s="107">
        <f>VLOOKUP(J1906,辅助信息!H:I,2,FALSE)</f>
        <v>18381904567</v>
      </c>
      <c r="L1906" s="109" t="str">
        <f>VLOOKUP(B1906,辅助信息!E:J,6,FALSE)</f>
        <v>控制炉批号！多了现场不收！,优先安排达钢,提前联系到场规格及数量</v>
      </c>
      <c r="M1906" s="78">
        <v>45828</v>
      </c>
      <c r="O1906" s="49">
        <f ca="1" t="shared" si="119"/>
        <v>0</v>
      </c>
      <c r="P1906" s="49">
        <f ca="1" t="shared" si="120"/>
        <v>25</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19"/>
      <c r="B1907" s="107" t="s">
        <v>163</v>
      </c>
      <c r="C1907" s="57">
        <v>45827</v>
      </c>
      <c r="D1907" s="107" t="str">
        <f>VLOOKUP(B1907,辅助信息!E:K,7,FALSE)</f>
        <v>JWDDCD2025052800131</v>
      </c>
      <c r="E1907" s="107" t="str">
        <f>VLOOKUP(F1907,辅助信息!A:B,2,FALSE)</f>
        <v>螺纹钢</v>
      </c>
      <c r="F1907" s="107" t="s">
        <v>30</v>
      </c>
      <c r="G1907" s="108">
        <f>6+9</f>
        <v>15</v>
      </c>
      <c r="H1907" s="108" t="str">
        <f>_xlfn.XLOOKUP(C1907&amp;F1907&amp;I1907&amp;J1907,'[1]2025年已发货'!$F:$F&amp;'[1]2025年已发货'!$C:$C&amp;'[1]2025年已发货'!$G:$G&amp;'[1]2025年已发货'!$H:$H,'[1]2025年已发货'!$E:$E,"未发货")</f>
        <v>未发货</v>
      </c>
      <c r="I1907" s="107" t="str">
        <f>VLOOKUP(B1907,辅助信息!E:I,3,FALSE)</f>
        <v>（商投建工达州中医药科技园-4工区-9号楼）达州市通川区达州中医药职业学院犀牛大道北段</v>
      </c>
      <c r="J1907" s="107" t="str">
        <f>VLOOKUP(B1907,辅助信息!E:I,4,FALSE)</f>
        <v>张扬</v>
      </c>
      <c r="K1907" s="107">
        <f>VLOOKUP(J1907,辅助信息!H:I,2,FALSE)</f>
        <v>18381904567</v>
      </c>
      <c r="L1907" s="109" t="str">
        <f>VLOOKUP(B1907,辅助信息!E:J,6,FALSE)</f>
        <v>控制炉批号！多了现场不收！,优先安排达钢,提前联系到场规格及数量</v>
      </c>
      <c r="M1907" s="78">
        <v>45828</v>
      </c>
      <c r="O1907" s="49">
        <f ca="1" t="shared" si="119"/>
        <v>0</v>
      </c>
      <c r="P1907" s="49">
        <f ca="1" t="shared" si="120"/>
        <v>25</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7">
        <v>45828</v>
      </c>
      <c r="D1908" s="107" t="str">
        <f>VLOOKUP(B1908,辅助信息!E:K,7,FALSE)</f>
        <v>JWDDCD2025051800046</v>
      </c>
      <c r="E1908" s="107" t="str">
        <f>VLOOKUP(F1908,辅助信息!A:B,2,FALSE)</f>
        <v>盘螺</v>
      </c>
      <c r="F1908" s="29" t="s">
        <v>40</v>
      </c>
      <c r="G1908" s="25">
        <v>7.5</v>
      </c>
      <c r="H1908" s="108">
        <f>_xlfn.XLOOKUP(C1908&amp;F1908&amp;I1908&amp;J1908,'[1]2025年已发货'!$F:$F&amp;'[1]2025年已发货'!$C:$C&amp;'[1]2025年已发货'!$G:$G&amp;'[1]2025年已发货'!$H:$H,'[1]2025年已发货'!$E:$E,"未发货")</f>
        <v>7.5</v>
      </c>
      <c r="I1908" s="107" t="str">
        <f>VLOOKUP(B1908,辅助信息!E:I,3,FALSE)</f>
        <v>（华西萌海科创农业生态谷）成都市简阳市白金山水库</v>
      </c>
      <c r="J1908" s="107" t="str">
        <f>VLOOKUP(B1908,辅助信息!E:I,4,FALSE)</f>
        <v>石清国</v>
      </c>
      <c r="K1908" s="107">
        <f>VLOOKUP(J1908,辅助信息!H:I,2,FALSE)</f>
        <v>13458642015</v>
      </c>
      <c r="L1908" s="120" t="str">
        <f>VLOOKUP(B1908,辅助信息!E:J,6,FALSE)</f>
        <v>优先威钢,我方卸车,新老国标钢厂不加价可直发</v>
      </c>
      <c r="M1908" s="78">
        <v>45829</v>
      </c>
      <c r="O1908" s="49">
        <f ca="1" t="shared" si="119"/>
        <v>0</v>
      </c>
      <c r="P1908" s="49">
        <f ca="1" t="shared" si="120"/>
        <v>24</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7">
        <v>45828</v>
      </c>
      <c r="D1909" s="107" t="str">
        <f>VLOOKUP(B1909,辅助信息!E:K,7,FALSE)</f>
        <v>JWDDCD2025051800046</v>
      </c>
      <c r="E1909" s="107" t="str">
        <f>VLOOKUP(F1909,辅助信息!A:B,2,FALSE)</f>
        <v>盘螺</v>
      </c>
      <c r="F1909" s="29" t="s">
        <v>26</v>
      </c>
      <c r="G1909" s="25">
        <v>5</v>
      </c>
      <c r="H1909" s="108">
        <f>_xlfn.XLOOKUP(C1909&amp;F1909&amp;I1909&amp;J1909,'[1]2025年已发货'!$F:$F&amp;'[1]2025年已发货'!$C:$C&amp;'[1]2025年已发货'!$G:$G&amp;'[1]2025年已发货'!$H:$H,'[1]2025年已发货'!$E:$E,"未发货")</f>
        <v>5</v>
      </c>
      <c r="I1909" s="107" t="str">
        <f>VLOOKUP(B1909,辅助信息!E:I,3,FALSE)</f>
        <v>（华西萌海科创农业生态谷）成都市简阳市白金山水库</v>
      </c>
      <c r="J1909" s="107" t="str">
        <f>VLOOKUP(B1909,辅助信息!E:I,4,FALSE)</f>
        <v>石清国</v>
      </c>
      <c r="K1909" s="107">
        <f>VLOOKUP(J1909,辅助信息!H:I,2,FALSE)</f>
        <v>13458642015</v>
      </c>
      <c r="L1909" s="120" t="str">
        <f>VLOOKUP(B1909,辅助信息!E:J,6,FALSE)</f>
        <v>优先威钢,我方卸车,新老国标钢厂不加价可直发</v>
      </c>
      <c r="M1909" s="78">
        <v>45829</v>
      </c>
      <c r="O1909" s="49">
        <f ca="1" t="shared" si="119"/>
        <v>0</v>
      </c>
      <c r="P1909" s="49">
        <f ca="1" t="shared" si="120"/>
        <v>24</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7">
        <v>45828</v>
      </c>
      <c r="D1910" s="107" t="str">
        <f>VLOOKUP(B1910,辅助信息!E:K,7,FALSE)</f>
        <v>JWDDCD2025051800046</v>
      </c>
      <c r="E1910" s="107" t="str">
        <f>VLOOKUP(F1910,辅助信息!A:B,2,FALSE)</f>
        <v>螺纹钢</v>
      </c>
      <c r="F1910" s="29" t="s">
        <v>27</v>
      </c>
      <c r="G1910" s="25">
        <v>9</v>
      </c>
      <c r="H1910" s="108">
        <f>_xlfn.XLOOKUP(C1910&amp;F1910&amp;I1910&amp;J1910,'[1]2025年已发货'!$F:$F&amp;'[1]2025年已发货'!$C:$C&amp;'[1]2025年已发货'!$G:$G&amp;'[1]2025年已发货'!$H:$H,'[1]2025年已发货'!$E:$E,"未发货")</f>
        <v>9</v>
      </c>
      <c r="I1910" s="107" t="str">
        <f>VLOOKUP(B1910,辅助信息!E:I,3,FALSE)</f>
        <v>（华西萌海科创农业生态谷）成都市简阳市白金山水库</v>
      </c>
      <c r="J1910" s="107" t="str">
        <f>VLOOKUP(B1910,辅助信息!E:I,4,FALSE)</f>
        <v>石清国</v>
      </c>
      <c r="K1910" s="107">
        <f>VLOOKUP(J1910,辅助信息!H:I,2,FALSE)</f>
        <v>13458642015</v>
      </c>
      <c r="L1910" s="120" t="str">
        <f>VLOOKUP(B1910,辅助信息!E:J,6,FALSE)</f>
        <v>优先威钢,我方卸车,新老国标钢厂不加价可直发</v>
      </c>
      <c r="M1910" s="78">
        <v>45829</v>
      </c>
      <c r="O1910" s="49">
        <f ca="1" t="shared" si="119"/>
        <v>0</v>
      </c>
      <c r="P1910" s="49">
        <f ca="1" t="shared" si="120"/>
        <v>24</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7">
        <v>45828</v>
      </c>
      <c r="D1911" s="107" t="str">
        <f>VLOOKUP(B1911,辅助信息!E:K,7,FALSE)</f>
        <v>JWDDCD2025051800046</v>
      </c>
      <c r="E1911" s="107" t="str">
        <f>VLOOKUP(F1911,辅助信息!A:B,2,FALSE)</f>
        <v>螺纹钢</v>
      </c>
      <c r="F1911" s="29" t="s">
        <v>19</v>
      </c>
      <c r="G1911" s="25">
        <v>3</v>
      </c>
      <c r="H1911" s="108">
        <f>_xlfn.XLOOKUP(C1911&amp;F1911&amp;I1911&amp;J1911,'[1]2025年已发货'!$F:$F&amp;'[1]2025年已发货'!$C:$C&amp;'[1]2025年已发货'!$G:$G&amp;'[1]2025年已发货'!$H:$H,'[1]2025年已发货'!$E:$E,"未发货")</f>
        <v>3</v>
      </c>
      <c r="I1911" s="107" t="str">
        <f>VLOOKUP(B1911,辅助信息!E:I,3,FALSE)</f>
        <v>（华西萌海科创农业生态谷）成都市简阳市白金山水库</v>
      </c>
      <c r="J1911" s="107" t="str">
        <f>VLOOKUP(B1911,辅助信息!E:I,4,FALSE)</f>
        <v>石清国</v>
      </c>
      <c r="K1911" s="107">
        <f>VLOOKUP(J1911,辅助信息!H:I,2,FALSE)</f>
        <v>13458642015</v>
      </c>
      <c r="L1911" s="120" t="str">
        <f>VLOOKUP(B1911,辅助信息!E:J,6,FALSE)</f>
        <v>优先威钢,我方卸车,新老国标钢厂不加价可直发</v>
      </c>
      <c r="M1911" s="78">
        <v>45829</v>
      </c>
      <c r="O1911" s="49">
        <f ca="1" t="shared" si="119"/>
        <v>0</v>
      </c>
      <c r="P1911" s="49">
        <f ca="1" t="shared" si="120"/>
        <v>24</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7">
        <v>45828</v>
      </c>
      <c r="D1912" s="107" t="str">
        <f>VLOOKUP(B1912,辅助信息!E:K,7,FALSE)</f>
        <v>JWDDCD2025051800046</v>
      </c>
      <c r="E1912" s="107" t="str">
        <f>VLOOKUP(F1912,辅助信息!A:B,2,FALSE)</f>
        <v>螺纹钢</v>
      </c>
      <c r="F1912" s="29" t="s">
        <v>32</v>
      </c>
      <c r="G1912" s="25">
        <v>3</v>
      </c>
      <c r="H1912" s="108">
        <f>_xlfn.XLOOKUP(C1912&amp;F1912&amp;I1912&amp;J1912,'[1]2025年已发货'!$F:$F&amp;'[1]2025年已发货'!$C:$C&amp;'[1]2025年已发货'!$G:$G&amp;'[1]2025年已发货'!$H:$H,'[1]2025年已发货'!$E:$E,"未发货")</f>
        <v>3</v>
      </c>
      <c r="I1912" s="107" t="str">
        <f>VLOOKUP(B1912,辅助信息!E:I,3,FALSE)</f>
        <v>（华西萌海科创农业生态谷）成都市简阳市白金山水库</v>
      </c>
      <c r="J1912" s="107" t="str">
        <f>VLOOKUP(B1912,辅助信息!E:I,4,FALSE)</f>
        <v>石清国</v>
      </c>
      <c r="K1912" s="107">
        <f>VLOOKUP(J1912,辅助信息!H:I,2,FALSE)</f>
        <v>13458642015</v>
      </c>
      <c r="L1912" s="120" t="str">
        <f>VLOOKUP(B1912,辅助信息!E:J,6,FALSE)</f>
        <v>优先威钢,我方卸车,新老国标钢厂不加价可直发</v>
      </c>
      <c r="M1912" s="78">
        <v>45829</v>
      </c>
      <c r="O1912" s="49">
        <f ca="1" t="shared" si="119"/>
        <v>0</v>
      </c>
      <c r="P1912" s="49">
        <f ca="1" t="shared" si="120"/>
        <v>24</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7">
        <v>45828</v>
      </c>
      <c r="D1913" s="107" t="str">
        <f>VLOOKUP(B1913,辅助信息!E:K,7,FALSE)</f>
        <v>JWDDCD2025051800046</v>
      </c>
      <c r="E1913" s="107" t="str">
        <f>VLOOKUP(F1913,辅助信息!A:B,2,FALSE)</f>
        <v>螺纹钢</v>
      </c>
      <c r="F1913" s="29" t="s">
        <v>33</v>
      </c>
      <c r="G1913" s="25">
        <v>3</v>
      </c>
      <c r="H1913" s="108">
        <f>_xlfn.XLOOKUP(C1913&amp;F1913&amp;I1913&amp;J1913,'[1]2025年已发货'!$F:$F&amp;'[1]2025年已发货'!$C:$C&amp;'[1]2025年已发货'!$G:$G&amp;'[1]2025年已发货'!$H:$H,'[1]2025年已发货'!$E:$E,"未发货")</f>
        <v>3</v>
      </c>
      <c r="I1913" s="107" t="str">
        <f>VLOOKUP(B1913,辅助信息!E:I,3,FALSE)</f>
        <v>（华西萌海科创农业生态谷）成都市简阳市白金山水库</v>
      </c>
      <c r="J1913" s="107" t="str">
        <f>VLOOKUP(B1913,辅助信息!E:I,4,FALSE)</f>
        <v>石清国</v>
      </c>
      <c r="K1913" s="107">
        <f>VLOOKUP(J1913,辅助信息!H:I,2,FALSE)</f>
        <v>13458642015</v>
      </c>
      <c r="L1913" s="120" t="str">
        <f>VLOOKUP(B1913,辅助信息!E:J,6,FALSE)</f>
        <v>优先威钢,我方卸车,新老国标钢厂不加价可直发</v>
      </c>
      <c r="M1913" s="78">
        <v>45829</v>
      </c>
      <c r="O1913" s="49">
        <f ca="1" t="shared" si="119"/>
        <v>0</v>
      </c>
      <c r="P1913" s="49">
        <f ca="1" t="shared" si="120"/>
        <v>24</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7">
        <v>45828</v>
      </c>
      <c r="D1914" s="107" t="str">
        <f>VLOOKUP(B1914,辅助信息!E:K,7,FALSE)</f>
        <v>JWDDCD2025051800046</v>
      </c>
      <c r="E1914" s="107" t="str">
        <f>VLOOKUP(F1914,辅助信息!A:B,2,FALSE)</f>
        <v>螺纹钢</v>
      </c>
      <c r="F1914" s="29" t="s">
        <v>28</v>
      </c>
      <c r="G1914" s="25">
        <v>3</v>
      </c>
      <c r="H1914" s="108">
        <f>_xlfn.XLOOKUP(C1914&amp;F1914&amp;I1914&amp;J1914,'[1]2025年已发货'!$F:$F&amp;'[1]2025年已发货'!$C:$C&amp;'[1]2025年已发货'!$G:$G&amp;'[1]2025年已发货'!$H:$H,'[1]2025年已发货'!$E:$E,"未发货")</f>
        <v>3</v>
      </c>
      <c r="I1914" s="107" t="str">
        <f>VLOOKUP(B1914,辅助信息!E:I,3,FALSE)</f>
        <v>（华西萌海科创农业生态谷）成都市简阳市白金山水库</v>
      </c>
      <c r="J1914" s="107" t="str">
        <f>VLOOKUP(B1914,辅助信息!E:I,4,FALSE)</f>
        <v>石清国</v>
      </c>
      <c r="K1914" s="107">
        <f>VLOOKUP(J1914,辅助信息!H:I,2,FALSE)</f>
        <v>13458642015</v>
      </c>
      <c r="L1914" s="120" t="str">
        <f>VLOOKUP(B1914,辅助信息!E:J,6,FALSE)</f>
        <v>优先威钢,我方卸车,新老国标钢厂不加价可直发</v>
      </c>
      <c r="M1914" s="78">
        <v>45829</v>
      </c>
      <c r="O1914" s="49">
        <f ca="1" t="shared" si="119"/>
        <v>0</v>
      </c>
      <c r="P1914" s="49">
        <f ca="1" t="shared" si="120"/>
        <v>24</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7">
        <v>45828</v>
      </c>
      <c r="D1915" s="107" t="str">
        <f>VLOOKUP(B1915,辅助信息!E:K,7,FALSE)</f>
        <v>JWDDCD2025051800046</v>
      </c>
      <c r="E1915" s="107" t="str">
        <f>VLOOKUP(F1915,辅助信息!A:B,2,FALSE)</f>
        <v>螺纹钢</v>
      </c>
      <c r="F1915" s="29" t="s">
        <v>65</v>
      </c>
      <c r="G1915" s="25">
        <v>3</v>
      </c>
      <c r="H1915" s="108">
        <f>_xlfn.XLOOKUP(C1915&amp;F1915&amp;I1915&amp;J1915,'[1]2025年已发货'!$F:$F&amp;'[1]2025年已发货'!$C:$C&amp;'[1]2025年已发货'!$G:$G&amp;'[1]2025年已发货'!$H:$H,'[1]2025年已发货'!$E:$E,"未发货")</f>
        <v>3</v>
      </c>
      <c r="I1915" s="107" t="str">
        <f>VLOOKUP(B1915,辅助信息!E:I,3,FALSE)</f>
        <v>（华西萌海科创农业生态谷）成都市简阳市白金山水库</v>
      </c>
      <c r="J1915" s="107" t="str">
        <f>VLOOKUP(B1915,辅助信息!E:I,4,FALSE)</f>
        <v>石清国</v>
      </c>
      <c r="K1915" s="107">
        <f>VLOOKUP(J1915,辅助信息!H:I,2,FALSE)</f>
        <v>13458642015</v>
      </c>
      <c r="L1915" s="120" t="str">
        <f>VLOOKUP(B1915,辅助信息!E:J,6,FALSE)</f>
        <v>优先威钢,我方卸车,新老国标钢厂不加价可直发</v>
      </c>
      <c r="M1915" s="78">
        <v>45829</v>
      </c>
      <c r="O1915" s="49">
        <f ca="1" t="shared" si="119"/>
        <v>0</v>
      </c>
      <c r="P1915" s="49">
        <f ca="1" t="shared" si="120"/>
        <v>24</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7">
        <v>45828</v>
      </c>
      <c r="D1916" s="107" t="str">
        <f>VLOOKUP(B1916,辅助信息!E:K,7,FALSE)</f>
        <v>JWDDCD2025051800046</v>
      </c>
      <c r="E1916" s="107" t="str">
        <f>VLOOKUP(F1916,辅助信息!A:B,2,FALSE)</f>
        <v>螺纹钢</v>
      </c>
      <c r="F1916" s="29" t="s">
        <v>58</v>
      </c>
      <c r="G1916" s="25">
        <v>6</v>
      </c>
      <c r="H1916" s="108">
        <f>_xlfn.XLOOKUP(C1916&amp;F1916&amp;I1916&amp;J1916,'[1]2025年已发货'!$F:$F&amp;'[1]2025年已发货'!$C:$C&amp;'[1]2025年已发货'!$G:$G&amp;'[1]2025年已发货'!$H:$H,'[1]2025年已发货'!$E:$E,"未发货")</f>
        <v>6</v>
      </c>
      <c r="I1916" s="107" t="str">
        <f>VLOOKUP(B1916,辅助信息!E:I,3,FALSE)</f>
        <v>（华西萌海科创农业生态谷）成都市简阳市白金山水库</v>
      </c>
      <c r="J1916" s="107" t="str">
        <f>VLOOKUP(B1916,辅助信息!E:I,4,FALSE)</f>
        <v>石清国</v>
      </c>
      <c r="K1916" s="107">
        <f>VLOOKUP(J1916,辅助信息!H:I,2,FALSE)</f>
        <v>13458642015</v>
      </c>
      <c r="L1916" s="120" t="str">
        <f>VLOOKUP(B1916,辅助信息!E:J,6,FALSE)</f>
        <v>优先威钢,我方卸车,新老国标钢厂不加价可直发</v>
      </c>
      <c r="M1916" s="78">
        <v>45829</v>
      </c>
      <c r="O1916" s="49">
        <f ca="1" t="shared" si="119"/>
        <v>0</v>
      </c>
      <c r="P1916" s="49">
        <f ca="1" t="shared" si="120"/>
        <v>24</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7">
        <v>45828</v>
      </c>
      <c r="D1917" s="107" t="str">
        <f>VLOOKUP(B1917,辅助信息!E:K,7,FALSE)</f>
        <v>JWDDCD2025051800046</v>
      </c>
      <c r="E1917" s="107" t="str">
        <f>VLOOKUP(F1917,辅助信息!A:B,2,FALSE)</f>
        <v>螺纹钢</v>
      </c>
      <c r="F1917" s="29" t="s">
        <v>46</v>
      </c>
      <c r="G1917" s="25">
        <v>6</v>
      </c>
      <c r="H1917" s="108">
        <f>_xlfn.XLOOKUP(C1917&amp;F1917&amp;I1917&amp;J1917,'[1]2025年已发货'!$F:$F&amp;'[1]2025年已发货'!$C:$C&amp;'[1]2025年已发货'!$G:$G&amp;'[1]2025年已发货'!$H:$H,'[1]2025年已发货'!$E:$E,"未发货")</f>
        <v>6</v>
      </c>
      <c r="I1917" s="107" t="str">
        <f>VLOOKUP(B1917,辅助信息!E:I,3,FALSE)</f>
        <v>（华西萌海科创农业生态谷）成都市简阳市白金山水库</v>
      </c>
      <c r="J1917" s="107" t="str">
        <f>VLOOKUP(B1917,辅助信息!E:I,4,FALSE)</f>
        <v>石清国</v>
      </c>
      <c r="K1917" s="107">
        <f>VLOOKUP(J1917,辅助信息!H:I,2,FALSE)</f>
        <v>13458642015</v>
      </c>
      <c r="L1917" s="120" t="str">
        <f>VLOOKUP(B1917,辅助信息!E:J,6,FALSE)</f>
        <v>优先威钢,我方卸车,新老国标钢厂不加价可直发</v>
      </c>
      <c r="M1917" s="78">
        <v>45829</v>
      </c>
      <c r="O1917" s="49">
        <f ca="1" t="shared" si="119"/>
        <v>0</v>
      </c>
      <c r="P1917" s="49">
        <f ca="1" t="shared" si="120"/>
        <v>24</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7">
        <v>45828</v>
      </c>
      <c r="D1918" s="107" t="str">
        <f>VLOOKUP(B1918,辅助信息!E:K,7,FALSE)</f>
        <v>JWDDCD2025051800046</v>
      </c>
      <c r="E1918" s="107" t="str">
        <f>VLOOKUP(F1918,辅助信息!A:B,2,FALSE)</f>
        <v>螺纹钢</v>
      </c>
      <c r="F1918" s="29" t="s">
        <v>22</v>
      </c>
      <c r="G1918" s="25">
        <v>21</v>
      </c>
      <c r="H1918" s="108">
        <f>_xlfn.XLOOKUP(C1918&amp;F1918&amp;I1918&amp;J1918,'[1]2025年已发货'!$F:$F&amp;'[1]2025年已发货'!$C:$C&amp;'[1]2025年已发货'!$G:$G&amp;'[1]2025年已发货'!$H:$H,'[1]2025年已发货'!$E:$E,"未发货")</f>
        <v>21</v>
      </c>
      <c r="I1918" s="107" t="str">
        <f>VLOOKUP(B1918,辅助信息!E:I,3,FALSE)</f>
        <v>（华西萌海科创农业生态谷）成都市简阳市白金山水库</v>
      </c>
      <c r="J1918" s="107" t="str">
        <f>VLOOKUP(B1918,辅助信息!E:I,4,FALSE)</f>
        <v>石清国</v>
      </c>
      <c r="K1918" s="107">
        <f>VLOOKUP(J1918,辅助信息!H:I,2,FALSE)</f>
        <v>13458642015</v>
      </c>
      <c r="L1918" s="120" t="str">
        <f>VLOOKUP(B1918,辅助信息!E:J,6,FALSE)</f>
        <v>优先威钢,我方卸车,新老国标钢厂不加价可直发</v>
      </c>
      <c r="M1918" s="78">
        <v>45829</v>
      </c>
      <c r="O1918" s="49">
        <f ca="1" t="shared" si="119"/>
        <v>0</v>
      </c>
      <c r="P1918" s="49">
        <f ca="1" t="shared" si="120"/>
        <v>24</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7">
        <v>45828</v>
      </c>
      <c r="D1919" s="107" t="str">
        <f>VLOOKUP(B1919,辅助信息!E:K,7,FALSE)</f>
        <v>JWDDCD2025060900080</v>
      </c>
      <c r="E1919" s="107" t="str">
        <f>VLOOKUP(F1919,辅助信息!A:B,2,FALSE)</f>
        <v>盘螺</v>
      </c>
      <c r="F1919" s="29" t="s">
        <v>40</v>
      </c>
      <c r="G1919" s="25">
        <v>5</v>
      </c>
      <c r="H1919" s="108">
        <f>_xlfn.XLOOKUP(C1919&amp;F1919&amp;I1919&amp;J1919,'[1]2025年已发货'!$F:$F&amp;'[1]2025年已发货'!$C:$C&amp;'[1]2025年已发货'!$G:$G&amp;'[1]2025年已发货'!$H:$H,'[1]2025年已发货'!$E:$E,"未发货")</f>
        <v>5</v>
      </c>
      <c r="I1919" s="107" t="str">
        <f>VLOOKUP(B1919,辅助信息!E:I,3,FALSE)</f>
        <v>（华西简阳西城嘉苑）四川省成都市简阳市简城街道高屋村</v>
      </c>
      <c r="J1919" s="107" t="str">
        <f>VLOOKUP(B1919,辅助信息!E:I,4,FALSE)</f>
        <v>张瀚镭</v>
      </c>
      <c r="K1919" s="107">
        <f>VLOOKUP(J1919,辅助信息!H:I,2,FALSE)</f>
        <v>15884666220</v>
      </c>
      <c r="L1919" s="120" t="str">
        <f>VLOOKUP(B1919,辅助信息!E:J,6,FALSE)</f>
        <v>现场禁止使用氢能源挂车！优先威钢发货,我方卸车,新老国标钢厂不加价可直发，因陕钢多次出现磅差，项目拒绝使用</v>
      </c>
      <c r="M1919" s="78">
        <v>45829</v>
      </c>
      <c r="O1919" s="49">
        <f ca="1" t="shared" ref="O1919:O1925" si="121">IF(OR(M1919="",N1919&lt;&gt;""),"",MAX(M1919-TODAY(),0))</f>
        <v>0</v>
      </c>
      <c r="P1919" s="49">
        <f ca="1" t="shared" ref="P1919:P1925" si="122">IF(M1919="","",IF(N1919&lt;&gt;"",MAX(N1919-M1919,0),IF(TODAY()&gt;M1919,TODAY()-M1919,0)))</f>
        <v>24</v>
      </c>
      <c r="Q1919" s="18" t="str">
        <f>VLOOKUP(B1919,辅助信息!E:M,9,FALSE)</f>
        <v>ZTWM-CDGS-XS-2024-0030-华西集采-简州大道</v>
      </c>
      <c r="R1919" s="18" t="str">
        <f>_xlfn._xlws.FILTER(辅助信息!D:D,辅助信息!E:E=B1919)</f>
        <v>华西简阳西城嘉苑</v>
      </c>
    </row>
    <row r="1920" hidden="1" spans="2:18">
      <c r="B1920" s="29" t="s">
        <v>81</v>
      </c>
      <c r="C1920" s="57">
        <v>45828</v>
      </c>
      <c r="D1920" s="107" t="str">
        <f>VLOOKUP(B1920,辅助信息!E:K,7,FALSE)</f>
        <v>JWDDCD2025060900080</v>
      </c>
      <c r="E1920" s="107" t="str">
        <f>VLOOKUP(F1920,辅助信息!A:B,2,FALSE)</f>
        <v>螺纹钢</v>
      </c>
      <c r="F1920" s="29" t="s">
        <v>19</v>
      </c>
      <c r="G1920" s="25">
        <v>66</v>
      </c>
      <c r="H1920" s="108">
        <f>_xlfn.XLOOKUP(C1920&amp;F1920&amp;I1920&amp;J1920,'[1]2025年已发货'!$F:$F&amp;'[1]2025年已发货'!$C:$C&amp;'[1]2025年已发货'!$G:$G&amp;'[1]2025年已发货'!$H:$H,'[1]2025年已发货'!$E:$E,"未发货")</f>
        <v>66</v>
      </c>
      <c r="I1920" s="107" t="str">
        <f>VLOOKUP(B1920,辅助信息!E:I,3,FALSE)</f>
        <v>（华西简阳西城嘉苑）四川省成都市简阳市简城街道高屋村</v>
      </c>
      <c r="J1920" s="107" t="str">
        <f>VLOOKUP(B1920,辅助信息!E:I,4,FALSE)</f>
        <v>张瀚镭</v>
      </c>
      <c r="K1920" s="107">
        <f>VLOOKUP(J1920,辅助信息!H:I,2,FALSE)</f>
        <v>15884666220</v>
      </c>
      <c r="L1920" s="120" t="str">
        <f>VLOOKUP(B1920,辅助信息!E:J,6,FALSE)</f>
        <v>现场禁止使用氢能源挂车！优先威钢发货,我方卸车,新老国标钢厂不加价可直发，因陕钢多次出现磅差，项目拒绝使用</v>
      </c>
      <c r="M1920" s="78">
        <v>45829</v>
      </c>
      <c r="O1920" s="49">
        <f ca="1" t="shared" si="121"/>
        <v>0</v>
      </c>
      <c r="P1920" s="49">
        <f ca="1" t="shared" si="122"/>
        <v>24</v>
      </c>
      <c r="Q1920" s="18" t="str">
        <f>VLOOKUP(B1920,辅助信息!E:M,9,FALSE)</f>
        <v>ZTWM-CDGS-XS-2024-0030-华西集采-简州大道</v>
      </c>
      <c r="R1920" s="18" t="str">
        <f>_xlfn._xlws.FILTER(辅助信息!D:D,辅助信息!E:E=B1920)</f>
        <v>华西简阳西城嘉苑</v>
      </c>
    </row>
    <row r="1921" hidden="1" spans="2:18">
      <c r="B1921" s="29" t="s">
        <v>81</v>
      </c>
      <c r="C1921" s="57">
        <v>45828</v>
      </c>
      <c r="D1921" s="107" t="str">
        <f>VLOOKUP(B1921,辅助信息!E:K,7,FALSE)</f>
        <v>JWDDCD2025060900080</v>
      </c>
      <c r="E1921" s="107" t="str">
        <f>VLOOKUP(F1921,辅助信息!A:B,2,FALSE)</f>
        <v>螺纹钢</v>
      </c>
      <c r="F1921" s="29" t="s">
        <v>32</v>
      </c>
      <c r="G1921" s="25">
        <v>3</v>
      </c>
      <c r="H1921" s="108">
        <f>_xlfn.XLOOKUP(C1921&amp;F1921&amp;I1921&amp;J1921,'[1]2025年已发货'!$F:$F&amp;'[1]2025年已发货'!$C:$C&amp;'[1]2025年已发货'!$G:$G&amp;'[1]2025年已发货'!$H:$H,'[1]2025年已发货'!$E:$E,"未发货")</f>
        <v>3</v>
      </c>
      <c r="I1921" s="107" t="str">
        <f>VLOOKUP(B1921,辅助信息!E:I,3,FALSE)</f>
        <v>（华西简阳西城嘉苑）四川省成都市简阳市简城街道高屋村</v>
      </c>
      <c r="J1921" s="107" t="str">
        <f>VLOOKUP(B1921,辅助信息!E:I,4,FALSE)</f>
        <v>张瀚镭</v>
      </c>
      <c r="K1921" s="107">
        <f>VLOOKUP(J1921,辅助信息!H:I,2,FALSE)</f>
        <v>15884666220</v>
      </c>
      <c r="L1921" s="120" t="str">
        <f>VLOOKUP(B1921,辅助信息!E:J,6,FALSE)</f>
        <v>现场禁止使用氢能源挂车！优先威钢发货,我方卸车,新老国标钢厂不加价可直发，因陕钢多次出现磅差，项目拒绝使用</v>
      </c>
      <c r="M1921" s="78">
        <v>45829</v>
      </c>
      <c r="O1921" s="49">
        <f ca="1" t="shared" si="121"/>
        <v>0</v>
      </c>
      <c r="P1921" s="49">
        <f ca="1" t="shared" si="122"/>
        <v>24</v>
      </c>
      <c r="Q1921" s="18" t="str">
        <f>VLOOKUP(B1921,辅助信息!E:M,9,FALSE)</f>
        <v>ZTWM-CDGS-XS-2024-0030-华西集采-简州大道</v>
      </c>
      <c r="R1921" s="18" t="str">
        <f>_xlfn._xlws.FILTER(辅助信息!D:D,辅助信息!E:E=B1921)</f>
        <v>华西简阳西城嘉苑</v>
      </c>
    </row>
    <row r="1922" hidden="1" spans="2:18">
      <c r="B1922" s="29" t="s">
        <v>81</v>
      </c>
      <c r="C1922" s="57">
        <v>45828</v>
      </c>
      <c r="D1922" s="107" t="str">
        <f>VLOOKUP(B1922,辅助信息!E:K,7,FALSE)</f>
        <v>JWDDCD2025060900080</v>
      </c>
      <c r="E1922" s="107" t="str">
        <f>VLOOKUP(F1922,辅助信息!A:B,2,FALSE)</f>
        <v>螺纹钢</v>
      </c>
      <c r="F1922" s="29" t="s">
        <v>30</v>
      </c>
      <c r="G1922" s="25">
        <v>3</v>
      </c>
      <c r="H1922" s="108">
        <f>_xlfn.XLOOKUP(C1922&amp;F1922&amp;I1922&amp;J1922,'[1]2025年已发货'!$F:$F&amp;'[1]2025年已发货'!$C:$C&amp;'[1]2025年已发货'!$G:$G&amp;'[1]2025年已发货'!$H:$H,'[1]2025年已发货'!$E:$E,"未发货")</f>
        <v>3</v>
      </c>
      <c r="I1922" s="107" t="str">
        <f>VLOOKUP(B1922,辅助信息!E:I,3,FALSE)</f>
        <v>（华西简阳西城嘉苑）四川省成都市简阳市简城街道高屋村</v>
      </c>
      <c r="J1922" s="107" t="str">
        <f>VLOOKUP(B1922,辅助信息!E:I,4,FALSE)</f>
        <v>张瀚镭</v>
      </c>
      <c r="K1922" s="107">
        <f>VLOOKUP(J1922,辅助信息!H:I,2,FALSE)</f>
        <v>15884666220</v>
      </c>
      <c r="L1922" s="120" t="str">
        <f>VLOOKUP(B1922,辅助信息!E:J,6,FALSE)</f>
        <v>现场禁止使用氢能源挂车！优先威钢发货,我方卸车,新老国标钢厂不加价可直发，因陕钢多次出现磅差，项目拒绝使用</v>
      </c>
      <c r="M1922" s="78">
        <v>45829</v>
      </c>
      <c r="O1922" s="49">
        <f ca="1" t="shared" si="121"/>
        <v>0</v>
      </c>
      <c r="P1922" s="49">
        <f ca="1" t="shared" si="122"/>
        <v>24</v>
      </c>
      <c r="Q1922" s="18" t="str">
        <f>VLOOKUP(B1922,辅助信息!E:M,9,FALSE)</f>
        <v>ZTWM-CDGS-XS-2024-0030-华西集采-简州大道</v>
      </c>
      <c r="R1922" s="18" t="str">
        <f>_xlfn._xlws.FILTER(辅助信息!D:D,辅助信息!E:E=B1922)</f>
        <v>华西简阳西城嘉苑</v>
      </c>
    </row>
    <row r="1923" hidden="1" spans="2:18">
      <c r="B1923" s="29" t="s">
        <v>81</v>
      </c>
      <c r="C1923" s="57">
        <v>45828</v>
      </c>
      <c r="D1923" s="107" t="str">
        <f>VLOOKUP(B1923,辅助信息!E:K,7,FALSE)</f>
        <v>JWDDCD2025060900080</v>
      </c>
      <c r="E1923" s="107" t="str">
        <f>VLOOKUP(F1923,辅助信息!A:B,2,FALSE)</f>
        <v>螺纹钢</v>
      </c>
      <c r="F1923" s="29" t="s">
        <v>33</v>
      </c>
      <c r="G1923" s="25">
        <v>21</v>
      </c>
      <c r="H1923" s="108">
        <f>_xlfn.XLOOKUP(C1923&amp;F1923&amp;I1923&amp;J1923,'[1]2025年已发货'!$F:$F&amp;'[1]2025年已发货'!$C:$C&amp;'[1]2025年已发货'!$G:$G&amp;'[1]2025年已发货'!$H:$H,'[1]2025年已发货'!$E:$E,"未发货")</f>
        <v>21</v>
      </c>
      <c r="I1923" s="107" t="str">
        <f>VLOOKUP(B1923,辅助信息!E:I,3,FALSE)</f>
        <v>（华西简阳西城嘉苑）四川省成都市简阳市简城街道高屋村</v>
      </c>
      <c r="J1923" s="107" t="str">
        <f>VLOOKUP(B1923,辅助信息!E:I,4,FALSE)</f>
        <v>张瀚镭</v>
      </c>
      <c r="K1923" s="107">
        <f>VLOOKUP(J1923,辅助信息!H:I,2,FALSE)</f>
        <v>15884666220</v>
      </c>
      <c r="L1923" s="120" t="str">
        <f>VLOOKUP(B1923,辅助信息!E:J,6,FALSE)</f>
        <v>现场禁止使用氢能源挂车！优先威钢发货,我方卸车,新老国标钢厂不加价可直发，因陕钢多次出现磅差，项目拒绝使用</v>
      </c>
      <c r="M1923" s="78">
        <v>45829</v>
      </c>
      <c r="O1923" s="49">
        <f ca="1" t="shared" si="121"/>
        <v>0</v>
      </c>
      <c r="P1923" s="49">
        <f ca="1" t="shared" si="122"/>
        <v>24</v>
      </c>
      <c r="Q1923" s="18" t="str">
        <f>VLOOKUP(B1923,辅助信息!E:M,9,FALSE)</f>
        <v>ZTWM-CDGS-XS-2024-0030-华西集采-简州大道</v>
      </c>
      <c r="R1923" s="18" t="str">
        <f>_xlfn._xlws.FILTER(辅助信息!D:D,辅助信息!E:E=B1923)</f>
        <v>华西简阳西城嘉苑</v>
      </c>
    </row>
    <row r="1924" hidden="1" spans="2:18">
      <c r="B1924" s="29" t="s">
        <v>81</v>
      </c>
      <c r="C1924" s="57">
        <v>45828</v>
      </c>
      <c r="D1924" s="107" t="str">
        <f>VLOOKUP(B1924,辅助信息!E:K,7,FALSE)</f>
        <v>JWDDCD2025060900080</v>
      </c>
      <c r="E1924" s="107" t="str">
        <f>VLOOKUP(F1924,辅助信息!A:B,2,FALSE)</f>
        <v>螺纹钢</v>
      </c>
      <c r="F1924" s="29" t="s">
        <v>28</v>
      </c>
      <c r="G1924" s="25">
        <v>3</v>
      </c>
      <c r="H1924" s="108">
        <f>_xlfn.XLOOKUP(C1924&amp;F1924&amp;I1924&amp;J1924,'[1]2025年已发货'!$F:$F&amp;'[1]2025年已发货'!$C:$C&amp;'[1]2025年已发货'!$G:$G&amp;'[1]2025年已发货'!$H:$H,'[1]2025年已发货'!$E:$E,"未发货")</f>
        <v>3</v>
      </c>
      <c r="I1924" s="107" t="str">
        <f>VLOOKUP(B1924,辅助信息!E:I,3,FALSE)</f>
        <v>（华西简阳西城嘉苑）四川省成都市简阳市简城街道高屋村</v>
      </c>
      <c r="J1924" s="107" t="str">
        <f>VLOOKUP(B1924,辅助信息!E:I,4,FALSE)</f>
        <v>张瀚镭</v>
      </c>
      <c r="K1924" s="107">
        <f>VLOOKUP(J1924,辅助信息!H:I,2,FALSE)</f>
        <v>15884666220</v>
      </c>
      <c r="L1924" s="120" t="str">
        <f>VLOOKUP(B1924,辅助信息!E:J,6,FALSE)</f>
        <v>现场禁止使用氢能源挂车！优先威钢发货,我方卸车,新老国标钢厂不加价可直发，因陕钢多次出现磅差，项目拒绝使用</v>
      </c>
      <c r="M1924" s="78">
        <v>45829</v>
      </c>
      <c r="O1924" s="49">
        <f ca="1" t="shared" si="121"/>
        <v>0</v>
      </c>
      <c r="P1924" s="49">
        <f ca="1" t="shared" si="122"/>
        <v>24</v>
      </c>
      <c r="Q1924" s="18" t="str">
        <f>VLOOKUP(B1924,辅助信息!E:M,9,FALSE)</f>
        <v>ZTWM-CDGS-XS-2024-0030-华西集采-简州大道</v>
      </c>
      <c r="R1924" s="18" t="str">
        <f>_xlfn._xlws.FILTER(辅助信息!D:D,辅助信息!E:E=B1924)</f>
        <v>华西简阳西城嘉苑</v>
      </c>
    </row>
    <row r="1925" hidden="1" spans="2:18">
      <c r="B1925" s="29" t="s">
        <v>81</v>
      </c>
      <c r="C1925" s="57">
        <v>45828</v>
      </c>
      <c r="D1925" s="107" t="str">
        <f>VLOOKUP(B1925,辅助信息!E:K,7,FALSE)</f>
        <v>JWDDCD2025060900080</v>
      </c>
      <c r="E1925" s="107" t="str">
        <f>VLOOKUP(F1925,辅助信息!A:B,2,FALSE)</f>
        <v>螺纹钢</v>
      </c>
      <c r="F1925" s="29" t="s">
        <v>18</v>
      </c>
      <c r="G1925" s="25">
        <v>5</v>
      </c>
      <c r="H1925" s="108">
        <f>_xlfn.XLOOKUP(C1925&amp;F1925&amp;I1925&amp;J1925,'[1]2025年已发货'!$F:$F&amp;'[1]2025年已发货'!$C:$C&amp;'[1]2025年已发货'!$G:$G&amp;'[1]2025年已发货'!$H:$H,'[1]2025年已发货'!$E:$E,"未发货")</f>
        <v>5</v>
      </c>
      <c r="I1925" s="107" t="str">
        <f>VLOOKUP(B1925,辅助信息!E:I,3,FALSE)</f>
        <v>（华西简阳西城嘉苑）四川省成都市简阳市简城街道高屋村</v>
      </c>
      <c r="J1925" s="107" t="str">
        <f>VLOOKUP(B1925,辅助信息!E:I,4,FALSE)</f>
        <v>张瀚镭</v>
      </c>
      <c r="K1925" s="107">
        <f>VLOOKUP(J1925,辅助信息!H:I,2,FALSE)</f>
        <v>15884666220</v>
      </c>
      <c r="L1925" s="120" t="str">
        <f>VLOOKUP(B1925,辅助信息!E:J,6,FALSE)</f>
        <v>现场禁止使用氢能源挂车！优先威钢发货,我方卸车,新老国标钢厂不加价可直发，因陕钢多次出现磅差，项目拒绝使用</v>
      </c>
      <c r="M1925" s="78">
        <v>45829</v>
      </c>
      <c r="O1925" s="49">
        <f ca="1" t="shared" si="121"/>
        <v>0</v>
      </c>
      <c r="P1925" s="49">
        <f ca="1" t="shared" si="122"/>
        <v>24</v>
      </c>
      <c r="Q1925" s="18" t="str">
        <f>VLOOKUP(B1925,辅助信息!E:M,9,FALSE)</f>
        <v>ZTWM-CDGS-XS-2024-0030-华西集采-简州大道</v>
      </c>
      <c r="R1925" s="18" t="str">
        <f>_xlfn._xlws.FILTER(辅助信息!D:D,辅助信息!E:E=B1925)</f>
        <v>华西简阳西城嘉苑</v>
      </c>
    </row>
    <row r="1926" hidden="1" spans="1:18">
      <c r="A1926" s="58" t="s">
        <v>175</v>
      </c>
      <c r="B1926" s="29" t="s">
        <v>81</v>
      </c>
      <c r="C1926" s="57">
        <v>45830</v>
      </c>
      <c r="D1926" s="107" t="str">
        <f>VLOOKUP(B1926,辅助信息!E:K,7,FALSE)</f>
        <v>JWDDCD2025060900080</v>
      </c>
      <c r="E1926" s="107" t="str">
        <f>VLOOKUP(F1926,辅助信息!A:B,2,FALSE)</f>
        <v>盘螺</v>
      </c>
      <c r="F1926" s="29" t="s">
        <v>49</v>
      </c>
      <c r="G1926" s="25">
        <v>2.5</v>
      </c>
      <c r="H1926" s="108">
        <f>_xlfn.XLOOKUP(C1926&amp;F1926&amp;I1926&amp;J1926,'[1]2025年已发货'!$F:$F&amp;'[1]2025年已发货'!$C:$C&amp;'[1]2025年已发货'!$G:$G&amp;'[1]2025年已发货'!$H:$H,'[1]2025年已发货'!$E:$E,"未发货")</f>
        <v>2.5</v>
      </c>
      <c r="I1926" s="107" t="str">
        <f>VLOOKUP(B1926,辅助信息!E:I,3,FALSE)</f>
        <v>（华西简阳西城嘉苑）四川省成都市简阳市简城街道高屋村</v>
      </c>
      <c r="J1926" s="107" t="str">
        <f>VLOOKUP(B1926,辅助信息!E:I,4,FALSE)</f>
        <v>张瀚镭</v>
      </c>
      <c r="K1926" s="107">
        <f>VLOOKUP(J1926,辅助信息!H:I,2,FALSE)</f>
        <v>15884666220</v>
      </c>
      <c r="L1926" s="120" t="str">
        <f>VLOOKUP(B1926,辅助信息!E:J,6,FALSE)</f>
        <v>现场禁止使用氢能源挂车！优先威钢发货,我方卸车,新老国标钢厂不加价可直发，因陕钢多次出现磅差，项目拒绝使用</v>
      </c>
      <c r="M1926" s="78">
        <v>45831</v>
      </c>
      <c r="O1926" s="49">
        <f ca="1" t="shared" ref="O1926:O1940" si="123">IF(OR(M1926="",N1926&lt;&gt;""),"",MAX(M1926-TODAY(),0))</f>
        <v>0</v>
      </c>
      <c r="P1926" s="49">
        <f ca="1" t="shared" ref="P1926:P1940" si="124">IF(M1926="","",IF(N1926&lt;&gt;"",MAX(N1926-M1926,0),IF(TODAY()&gt;M1926,TODAY()-M1926,0)))</f>
        <v>22</v>
      </c>
      <c r="Q1926" s="18" t="str">
        <f>VLOOKUP(B1926,辅助信息!E:M,9,FALSE)</f>
        <v>ZTWM-CDGS-XS-2024-0030-华西集采-简州大道</v>
      </c>
      <c r="R1926" s="18" t="str">
        <f>_xlfn._xlws.FILTER(辅助信息!D:D,辅助信息!E:E=B1926)</f>
        <v>华西简阳西城嘉苑</v>
      </c>
    </row>
    <row r="1927" hidden="1" spans="1:18">
      <c r="A1927" s="58"/>
      <c r="B1927" s="29" t="s">
        <v>81</v>
      </c>
      <c r="C1927" s="57">
        <v>45830</v>
      </c>
      <c r="D1927" s="107" t="str">
        <f>VLOOKUP(B1927,辅助信息!E:K,7,FALSE)</f>
        <v>JWDDCD2025060900080</v>
      </c>
      <c r="E1927" s="107" t="str">
        <f>VLOOKUP(F1927,辅助信息!A:B,2,FALSE)</f>
        <v>盘螺</v>
      </c>
      <c r="F1927" s="29" t="s">
        <v>40</v>
      </c>
      <c r="G1927" s="25">
        <v>27</v>
      </c>
      <c r="H1927" s="108">
        <f>_xlfn.XLOOKUP(C1927&amp;F1927&amp;I1927&amp;J1927,'[1]2025年已发货'!$F:$F&amp;'[1]2025年已发货'!$C:$C&amp;'[1]2025年已发货'!$G:$G&amp;'[1]2025年已发货'!$H:$H,'[1]2025年已发货'!$E:$E,"未发货")</f>
        <v>27</v>
      </c>
      <c r="I1927" s="107" t="str">
        <f>VLOOKUP(B1927,辅助信息!E:I,3,FALSE)</f>
        <v>（华西简阳西城嘉苑）四川省成都市简阳市简城街道高屋村</v>
      </c>
      <c r="J1927" s="107" t="str">
        <f>VLOOKUP(B1927,辅助信息!E:I,4,FALSE)</f>
        <v>张瀚镭</v>
      </c>
      <c r="K1927" s="107">
        <f>VLOOKUP(J1927,辅助信息!H:I,2,FALSE)</f>
        <v>15884666220</v>
      </c>
      <c r="L1927" s="120" t="str">
        <f>VLOOKUP(B1927,辅助信息!E:J,6,FALSE)</f>
        <v>现场禁止使用氢能源挂车！优先威钢发货,我方卸车,新老国标钢厂不加价可直发，因陕钢多次出现磅差，项目拒绝使用</v>
      </c>
      <c r="M1927" s="78">
        <v>45831</v>
      </c>
      <c r="O1927" s="49">
        <f ca="1" t="shared" si="123"/>
        <v>0</v>
      </c>
      <c r="P1927" s="49">
        <f ca="1" t="shared" si="124"/>
        <v>22</v>
      </c>
      <c r="Q1927" s="18" t="str">
        <f>VLOOKUP(B1927,辅助信息!E:M,9,FALSE)</f>
        <v>ZTWM-CDGS-XS-2024-0030-华西集采-简州大道</v>
      </c>
      <c r="R1927" s="18" t="str">
        <f>_xlfn._xlws.FILTER(辅助信息!D:D,辅助信息!E:E=B1927)</f>
        <v>华西简阳西城嘉苑</v>
      </c>
    </row>
    <row r="1928" hidden="1" spans="1:18">
      <c r="A1928" s="58"/>
      <c r="B1928" s="29" t="s">
        <v>81</v>
      </c>
      <c r="C1928" s="57">
        <v>45830</v>
      </c>
      <c r="D1928" s="107" t="str">
        <f>VLOOKUP(B1928,辅助信息!E:K,7,FALSE)</f>
        <v>JWDDCD2025060900080</v>
      </c>
      <c r="E1928" s="107" t="str">
        <f>VLOOKUP(F1928,辅助信息!A:B,2,FALSE)</f>
        <v>盘螺</v>
      </c>
      <c r="F1928" s="29" t="s">
        <v>41</v>
      </c>
      <c r="G1928" s="25">
        <v>44</v>
      </c>
      <c r="H1928" s="108">
        <f>_xlfn.XLOOKUP(C1928&amp;F1928&amp;I1928&amp;J1928,'[1]2025年已发货'!$F:$F&amp;'[1]2025年已发货'!$C:$C&amp;'[1]2025年已发货'!$G:$G&amp;'[1]2025年已发货'!$H:$H,'[1]2025年已发货'!$E:$E,"未发货")</f>
        <v>46</v>
      </c>
      <c r="I1928" s="107" t="str">
        <f>VLOOKUP(B1928,辅助信息!E:I,3,FALSE)</f>
        <v>（华西简阳西城嘉苑）四川省成都市简阳市简城街道高屋村</v>
      </c>
      <c r="J1928" s="107" t="str">
        <f>VLOOKUP(B1928,辅助信息!E:I,4,FALSE)</f>
        <v>张瀚镭</v>
      </c>
      <c r="K1928" s="107">
        <f>VLOOKUP(J1928,辅助信息!H:I,2,FALSE)</f>
        <v>15884666220</v>
      </c>
      <c r="L1928" s="120" t="str">
        <f>VLOOKUP(B1928,辅助信息!E:J,6,FALSE)</f>
        <v>现场禁止使用氢能源挂车！优先威钢发货,我方卸车,新老国标钢厂不加价可直发，因陕钢多次出现磅差，项目拒绝使用</v>
      </c>
      <c r="M1928" s="78">
        <v>45831</v>
      </c>
      <c r="O1928" s="49">
        <f ca="1" t="shared" si="123"/>
        <v>0</v>
      </c>
      <c r="P1928" s="49">
        <f ca="1" t="shared" si="124"/>
        <v>22</v>
      </c>
      <c r="Q1928" s="18" t="str">
        <f>VLOOKUP(B1928,辅助信息!E:M,9,FALSE)</f>
        <v>ZTWM-CDGS-XS-2024-0030-华西集采-简州大道</v>
      </c>
      <c r="R1928" s="18" t="str">
        <f>_xlfn._xlws.FILTER(辅助信息!D:D,辅助信息!E:E=B1928)</f>
        <v>华西简阳西城嘉苑</v>
      </c>
    </row>
    <row r="1929" hidden="1" spans="1:18">
      <c r="A1929" s="58"/>
      <c r="B1929" s="29" t="s">
        <v>81</v>
      </c>
      <c r="C1929" s="57">
        <v>45830</v>
      </c>
      <c r="D1929" s="107" t="str">
        <f>VLOOKUP(B1929,辅助信息!E:K,7,FALSE)</f>
        <v>JWDDCD2025060900080</v>
      </c>
      <c r="E1929" s="107" t="str">
        <f>VLOOKUP(F1929,辅助信息!A:B,2,FALSE)</f>
        <v>盘螺</v>
      </c>
      <c r="F1929" s="29" t="s">
        <v>26</v>
      </c>
      <c r="G1929" s="25">
        <v>27</v>
      </c>
      <c r="H1929" s="108" t="str">
        <f>_xlfn.XLOOKUP(C1929&amp;F1929&amp;I1929&amp;J1929,'[1]2025年已发货'!$F:$F&amp;'[1]2025年已发货'!$C:$C&amp;'[1]2025年已发货'!$G:$G&amp;'[1]2025年已发货'!$H:$H,'[1]2025年已发货'!$E:$E,"未发货")</f>
        <v>未发货</v>
      </c>
      <c r="I1929" s="107" t="str">
        <f>VLOOKUP(B1929,辅助信息!E:I,3,FALSE)</f>
        <v>（华西简阳西城嘉苑）四川省成都市简阳市简城街道高屋村</v>
      </c>
      <c r="J1929" s="107" t="str">
        <f>VLOOKUP(B1929,辅助信息!E:I,4,FALSE)</f>
        <v>张瀚镭</v>
      </c>
      <c r="K1929" s="107">
        <f>VLOOKUP(J1929,辅助信息!H:I,2,FALSE)</f>
        <v>15884666220</v>
      </c>
      <c r="L1929" s="120" t="str">
        <f>VLOOKUP(B1929,辅助信息!E:J,6,FALSE)</f>
        <v>现场禁止使用氢能源挂车！优先威钢发货,我方卸车,新老国标钢厂不加价可直发，因陕钢多次出现磅差，项目拒绝使用</v>
      </c>
      <c r="M1929" s="78">
        <v>45831</v>
      </c>
      <c r="O1929" s="49">
        <f ca="1" t="shared" si="123"/>
        <v>0</v>
      </c>
      <c r="P1929" s="49">
        <f ca="1" t="shared" si="124"/>
        <v>22</v>
      </c>
      <c r="Q1929" s="18" t="str">
        <f>VLOOKUP(B1929,辅助信息!E:M,9,FALSE)</f>
        <v>ZTWM-CDGS-XS-2024-0030-华西集采-简州大道</v>
      </c>
      <c r="R1929" s="18" t="str">
        <f>_xlfn._xlws.FILTER(辅助信息!D:D,辅助信息!E:E=B1929)</f>
        <v>华西简阳西城嘉苑</v>
      </c>
    </row>
    <row r="1930" hidden="1" spans="1:18">
      <c r="A1930" s="58"/>
      <c r="B1930" s="29" t="s">
        <v>81</v>
      </c>
      <c r="C1930" s="57">
        <v>45830</v>
      </c>
      <c r="D1930" s="107" t="str">
        <f>VLOOKUP(B1930,辅助信息!E:K,7,FALSE)</f>
        <v>JWDDCD2025060900080</v>
      </c>
      <c r="E1930" s="107" t="str">
        <f>VLOOKUP(F1930,辅助信息!A:B,2,FALSE)</f>
        <v>螺纹钢</v>
      </c>
      <c r="F1930" s="29" t="s">
        <v>19</v>
      </c>
      <c r="G1930" s="25">
        <v>30</v>
      </c>
      <c r="H1930" s="108">
        <f>_xlfn.XLOOKUP(C1930&amp;F1930&amp;I1930&amp;J1930,'[1]2025年已发货'!$F:$F&amp;'[1]2025年已发货'!$C:$C&amp;'[1]2025年已发货'!$G:$G&amp;'[1]2025年已发货'!$H:$H,'[1]2025年已发货'!$E:$E,"未发货")</f>
        <v>30</v>
      </c>
      <c r="I1930" s="107" t="str">
        <f>VLOOKUP(B1930,辅助信息!E:I,3,FALSE)</f>
        <v>（华西简阳西城嘉苑）四川省成都市简阳市简城街道高屋村</v>
      </c>
      <c r="J1930" s="107" t="str">
        <f>VLOOKUP(B1930,辅助信息!E:I,4,FALSE)</f>
        <v>张瀚镭</v>
      </c>
      <c r="K1930" s="107">
        <f>VLOOKUP(J1930,辅助信息!H:I,2,FALSE)</f>
        <v>15884666220</v>
      </c>
      <c r="L1930" s="120" t="str">
        <f>VLOOKUP(B1930,辅助信息!E:J,6,FALSE)</f>
        <v>现场禁止使用氢能源挂车！优先威钢发货,我方卸车,新老国标钢厂不加价可直发，因陕钢多次出现磅差，项目拒绝使用</v>
      </c>
      <c r="M1930" s="78">
        <v>45831</v>
      </c>
      <c r="O1930" s="49">
        <f ca="1" t="shared" si="123"/>
        <v>0</v>
      </c>
      <c r="P1930" s="49">
        <f ca="1" t="shared" si="124"/>
        <v>22</v>
      </c>
      <c r="Q1930" s="18" t="str">
        <f>VLOOKUP(B1930,辅助信息!E:M,9,FALSE)</f>
        <v>ZTWM-CDGS-XS-2024-0030-华西集采-简州大道</v>
      </c>
      <c r="R1930" s="18" t="str">
        <f>_xlfn._xlws.FILTER(辅助信息!D:D,辅助信息!E:E=B1930)</f>
        <v>华西简阳西城嘉苑</v>
      </c>
    </row>
    <row r="1931" hidden="1" spans="1:18">
      <c r="A1931" s="58"/>
      <c r="B1931" s="29" t="s">
        <v>81</v>
      </c>
      <c r="C1931" s="57">
        <v>45830</v>
      </c>
      <c r="D1931" s="107" t="str">
        <f>VLOOKUP(B1931,辅助信息!E:K,7,FALSE)</f>
        <v>JWDDCD2025060900080</v>
      </c>
      <c r="E1931" s="107" t="str">
        <f>VLOOKUP(F1931,辅助信息!A:B,2,FALSE)</f>
        <v>螺纹钢</v>
      </c>
      <c r="F1931" s="29" t="s">
        <v>32</v>
      </c>
      <c r="G1931" s="25">
        <v>52</v>
      </c>
      <c r="H1931" s="108">
        <f>_xlfn.XLOOKUP(C1931&amp;F1931&amp;I1931&amp;J1931,'[1]2025年已发货'!$F:$F&amp;'[1]2025年已发货'!$C:$C&amp;'[1]2025年已发货'!$G:$G&amp;'[1]2025年已发货'!$H:$H,'[1]2025年已发货'!$E:$E,"未发货")</f>
        <v>30</v>
      </c>
      <c r="I1931" s="107" t="str">
        <f>VLOOKUP(B1931,辅助信息!E:I,3,FALSE)</f>
        <v>（华西简阳西城嘉苑）四川省成都市简阳市简城街道高屋村</v>
      </c>
      <c r="J1931" s="107" t="str">
        <f>VLOOKUP(B1931,辅助信息!E:I,4,FALSE)</f>
        <v>张瀚镭</v>
      </c>
      <c r="K1931" s="107">
        <f>VLOOKUP(J1931,辅助信息!H:I,2,FALSE)</f>
        <v>15884666220</v>
      </c>
      <c r="L1931" s="120" t="str">
        <f>VLOOKUP(B1931,辅助信息!E:J,6,FALSE)</f>
        <v>现场禁止使用氢能源挂车！优先威钢发货,我方卸车,新老国标钢厂不加价可直发，因陕钢多次出现磅差，项目拒绝使用</v>
      </c>
      <c r="M1931" s="78">
        <v>45831</v>
      </c>
      <c r="O1931" s="49">
        <f ca="1" t="shared" si="123"/>
        <v>0</v>
      </c>
      <c r="P1931" s="49">
        <f ca="1" t="shared" si="124"/>
        <v>22</v>
      </c>
      <c r="Q1931" s="18" t="str">
        <f>VLOOKUP(B1931,辅助信息!E:M,9,FALSE)</f>
        <v>ZTWM-CDGS-XS-2024-0030-华西集采-简州大道</v>
      </c>
      <c r="R1931" s="18" t="str">
        <f>_xlfn._xlws.FILTER(辅助信息!D:D,辅助信息!E:E=B1931)</f>
        <v>华西简阳西城嘉苑</v>
      </c>
    </row>
    <row r="1932" hidden="1" spans="1:18">
      <c r="A1932" s="58"/>
      <c r="B1932" s="29" t="s">
        <v>81</v>
      </c>
      <c r="C1932" s="57">
        <v>45830</v>
      </c>
      <c r="D1932" s="107" t="str">
        <f>VLOOKUP(B1932,辅助信息!E:K,7,FALSE)</f>
        <v>JWDDCD2025060900080</v>
      </c>
      <c r="E1932" s="107" t="str">
        <f>VLOOKUP(F1932,辅助信息!A:B,2,FALSE)</f>
        <v>螺纹钢</v>
      </c>
      <c r="F1932" s="29" t="s">
        <v>30</v>
      </c>
      <c r="G1932" s="25">
        <v>2.5</v>
      </c>
      <c r="H1932" s="108">
        <f>_xlfn.XLOOKUP(C1932&amp;F1932&amp;I1932&amp;J1932,'[1]2025年已发货'!$F:$F&amp;'[1]2025年已发货'!$C:$C&amp;'[1]2025年已发货'!$G:$G&amp;'[1]2025年已发货'!$H:$H,'[1]2025年已发货'!$E:$E,"未发货")</f>
        <v>3</v>
      </c>
      <c r="I1932" s="107" t="str">
        <f>VLOOKUP(B1932,辅助信息!E:I,3,FALSE)</f>
        <v>（华西简阳西城嘉苑）四川省成都市简阳市简城街道高屋村</v>
      </c>
      <c r="J1932" s="107" t="str">
        <f>VLOOKUP(B1932,辅助信息!E:I,4,FALSE)</f>
        <v>张瀚镭</v>
      </c>
      <c r="K1932" s="107">
        <f>VLOOKUP(J1932,辅助信息!H:I,2,FALSE)</f>
        <v>15884666220</v>
      </c>
      <c r="L1932" s="120" t="str">
        <f>VLOOKUP(B1932,辅助信息!E:J,6,FALSE)</f>
        <v>现场禁止使用氢能源挂车！优先威钢发货,我方卸车,新老国标钢厂不加价可直发，因陕钢多次出现磅差，项目拒绝使用</v>
      </c>
      <c r="M1932" s="78">
        <v>45831</v>
      </c>
      <c r="O1932" s="49">
        <f ca="1" t="shared" si="123"/>
        <v>0</v>
      </c>
      <c r="P1932" s="49">
        <f ca="1" t="shared" si="124"/>
        <v>22</v>
      </c>
      <c r="Q1932" s="18" t="str">
        <f>VLOOKUP(B1932,辅助信息!E:M,9,FALSE)</f>
        <v>ZTWM-CDGS-XS-2024-0030-华西集采-简州大道</v>
      </c>
      <c r="R1932" s="18" t="str">
        <f>_xlfn._xlws.FILTER(辅助信息!D:D,辅助信息!E:E=B1932)</f>
        <v>华西简阳西城嘉苑</v>
      </c>
    </row>
    <row r="1933" hidden="1" spans="1:18">
      <c r="A1933" s="58"/>
      <c r="B1933" s="29" t="s">
        <v>81</v>
      </c>
      <c r="C1933" s="57">
        <v>45830</v>
      </c>
      <c r="D1933" s="107" t="str">
        <f>VLOOKUP(B1933,辅助信息!E:K,7,FALSE)</f>
        <v>JWDDCD2025060900080</v>
      </c>
      <c r="E1933" s="107" t="str">
        <f>VLOOKUP(F1933,辅助信息!A:B,2,FALSE)</f>
        <v>螺纹钢</v>
      </c>
      <c r="F1933" s="29" t="s">
        <v>33</v>
      </c>
      <c r="G1933" s="25">
        <v>30</v>
      </c>
      <c r="H1933" s="108" t="str">
        <f>_xlfn.XLOOKUP(C1933&amp;F1933&amp;I1933&amp;J1933,'[1]2025年已发货'!$F:$F&amp;'[1]2025年已发货'!$C:$C&amp;'[1]2025年已发货'!$G:$G&amp;'[1]2025年已发货'!$H:$H,'[1]2025年已发货'!$E:$E,"未发货")</f>
        <v>未发货</v>
      </c>
      <c r="I1933" s="107" t="str">
        <f>VLOOKUP(B1933,辅助信息!E:I,3,FALSE)</f>
        <v>（华西简阳西城嘉苑）四川省成都市简阳市简城街道高屋村</v>
      </c>
      <c r="J1933" s="107" t="str">
        <f>VLOOKUP(B1933,辅助信息!E:I,4,FALSE)</f>
        <v>张瀚镭</v>
      </c>
      <c r="K1933" s="107">
        <f>VLOOKUP(J1933,辅助信息!H:I,2,FALSE)</f>
        <v>15884666220</v>
      </c>
      <c r="L1933" s="120" t="str">
        <f>VLOOKUP(B1933,辅助信息!E:J,6,FALSE)</f>
        <v>现场禁止使用氢能源挂车！优先威钢发货,我方卸车,新老国标钢厂不加价可直发，因陕钢多次出现磅差，项目拒绝使用</v>
      </c>
      <c r="M1933" s="78">
        <v>45831</v>
      </c>
      <c r="O1933" s="49">
        <f ca="1" t="shared" si="123"/>
        <v>0</v>
      </c>
      <c r="P1933" s="49">
        <f ca="1" t="shared" si="124"/>
        <v>22</v>
      </c>
      <c r="Q1933" s="18" t="str">
        <f>VLOOKUP(B1933,辅助信息!E:M,9,FALSE)</f>
        <v>ZTWM-CDGS-XS-2024-0030-华西集采-简州大道</v>
      </c>
      <c r="R1933" s="18" t="str">
        <f>_xlfn._xlws.FILTER(辅助信息!D:D,辅助信息!E:E=B1933)</f>
        <v>华西简阳西城嘉苑</v>
      </c>
    </row>
    <row r="1934" hidden="1" spans="1:18">
      <c r="A1934" s="58"/>
      <c r="B1934" s="29" t="s">
        <v>81</v>
      </c>
      <c r="C1934" s="57">
        <v>45830</v>
      </c>
      <c r="D1934" s="107" t="str">
        <f>VLOOKUP(B1934,辅助信息!E:K,7,FALSE)</f>
        <v>JWDDCD2025060900080</v>
      </c>
      <c r="E1934" s="107" t="str">
        <f>VLOOKUP(F1934,辅助信息!A:B,2,FALSE)</f>
        <v>螺纹钢</v>
      </c>
      <c r="F1934" s="29" t="s">
        <v>28</v>
      </c>
      <c r="G1934" s="25">
        <v>5</v>
      </c>
      <c r="H1934" s="108">
        <f>_xlfn.XLOOKUP(C1934&amp;F1934&amp;I1934&amp;J1934,'[1]2025年已发货'!$F:$F&amp;'[1]2025年已发货'!$C:$C&amp;'[1]2025年已发货'!$G:$G&amp;'[1]2025年已发货'!$H:$H,'[1]2025年已发货'!$E:$E,"未发货")</f>
        <v>6</v>
      </c>
      <c r="I1934" s="107" t="str">
        <f>VLOOKUP(B1934,辅助信息!E:I,3,FALSE)</f>
        <v>（华西简阳西城嘉苑）四川省成都市简阳市简城街道高屋村</v>
      </c>
      <c r="J1934" s="107" t="str">
        <f>VLOOKUP(B1934,辅助信息!E:I,4,FALSE)</f>
        <v>张瀚镭</v>
      </c>
      <c r="K1934" s="107">
        <f>VLOOKUP(J1934,辅助信息!H:I,2,FALSE)</f>
        <v>15884666220</v>
      </c>
      <c r="L1934" s="120" t="str">
        <f>VLOOKUP(B1934,辅助信息!E:J,6,FALSE)</f>
        <v>现场禁止使用氢能源挂车！优先威钢发货,我方卸车,新老国标钢厂不加价可直发，因陕钢多次出现磅差，项目拒绝使用</v>
      </c>
      <c r="M1934" s="78">
        <v>45831</v>
      </c>
      <c r="O1934" s="49">
        <f ca="1" t="shared" si="123"/>
        <v>0</v>
      </c>
      <c r="P1934" s="49">
        <f ca="1" t="shared" si="124"/>
        <v>22</v>
      </c>
      <c r="Q1934" s="18" t="str">
        <f>VLOOKUP(B1934,辅助信息!E:M,9,FALSE)</f>
        <v>ZTWM-CDGS-XS-2024-0030-华西集采-简州大道</v>
      </c>
      <c r="R1934" s="18" t="str">
        <f>_xlfn._xlws.FILTER(辅助信息!D:D,辅助信息!E:E=B1934)</f>
        <v>华西简阳西城嘉苑</v>
      </c>
    </row>
    <row r="1935" hidden="1" spans="1:18">
      <c r="A1935" s="58"/>
      <c r="B1935" s="29" t="s">
        <v>81</v>
      </c>
      <c r="C1935" s="57">
        <v>45830</v>
      </c>
      <c r="D1935" s="107" t="str">
        <f>VLOOKUP(B1935,辅助信息!E:K,7,FALSE)</f>
        <v>JWDDCD2025060900080</v>
      </c>
      <c r="E1935" s="107" t="str">
        <f>VLOOKUP(F1935,辅助信息!A:B,2,FALSE)</f>
        <v>螺纹钢</v>
      </c>
      <c r="F1935" s="29" t="s">
        <v>18</v>
      </c>
      <c r="G1935" s="25">
        <v>6</v>
      </c>
      <c r="H1935" s="108" t="str">
        <f>_xlfn.XLOOKUP(C1935&amp;F1935&amp;I1935&amp;J1935,'[1]2025年已发货'!$F:$F&amp;'[1]2025年已发货'!$C:$C&amp;'[1]2025年已发货'!$G:$G&amp;'[1]2025年已发货'!$H:$H,'[1]2025年已发货'!$E:$E,"未发货")</f>
        <v>未发货</v>
      </c>
      <c r="I1935" s="107" t="str">
        <f>VLOOKUP(B1935,辅助信息!E:I,3,FALSE)</f>
        <v>（华西简阳西城嘉苑）四川省成都市简阳市简城街道高屋村</v>
      </c>
      <c r="J1935" s="107" t="str">
        <f>VLOOKUP(B1935,辅助信息!E:I,4,FALSE)</f>
        <v>张瀚镭</v>
      </c>
      <c r="K1935" s="107">
        <f>VLOOKUP(J1935,辅助信息!H:I,2,FALSE)</f>
        <v>15884666220</v>
      </c>
      <c r="L1935" s="120" t="str">
        <f>VLOOKUP(B1935,辅助信息!E:J,6,FALSE)</f>
        <v>现场禁止使用氢能源挂车！优先威钢发货,我方卸车,新老国标钢厂不加价可直发，因陕钢多次出现磅差，项目拒绝使用</v>
      </c>
      <c r="M1935" s="78">
        <v>45831</v>
      </c>
      <c r="O1935" s="49">
        <f ca="1" t="shared" si="123"/>
        <v>0</v>
      </c>
      <c r="P1935" s="49">
        <f ca="1" t="shared" si="124"/>
        <v>22</v>
      </c>
      <c r="Q1935" s="18" t="str">
        <f>VLOOKUP(B1935,辅助信息!E:M,9,FALSE)</f>
        <v>ZTWM-CDGS-XS-2024-0030-华西集采-简州大道</v>
      </c>
      <c r="R1935" s="18" t="str">
        <f>_xlfn._xlws.FILTER(辅助信息!D:D,辅助信息!E:E=B1935)</f>
        <v>华西简阳西城嘉苑</v>
      </c>
    </row>
    <row r="1936" hidden="1" spans="2:18">
      <c r="B1936" s="29" t="s">
        <v>47</v>
      </c>
      <c r="C1936" s="57">
        <v>45828</v>
      </c>
      <c r="D1936" s="107" t="str">
        <f>VLOOKUP(B1936,辅助信息!E:K,7,FALSE)</f>
        <v>JWDDCD2025052800131</v>
      </c>
      <c r="E1936" s="107" t="str">
        <f>VLOOKUP(F1936,辅助信息!A:B,2,FALSE)</f>
        <v>盘螺</v>
      </c>
      <c r="F1936" s="29" t="s">
        <v>40</v>
      </c>
      <c r="G1936" s="25">
        <v>23</v>
      </c>
      <c r="H1936" s="108">
        <f>_xlfn.XLOOKUP(C1936&amp;F1936&amp;I1936&amp;J1936,'[1]2025年已发货'!$F:$F&amp;'[1]2025年已发货'!$C:$C&amp;'[1]2025年已发货'!$G:$G&amp;'[1]2025年已发货'!$H:$H,'[1]2025年已发货'!$E:$E,"未发货")</f>
        <v>23</v>
      </c>
      <c r="I1936" s="107" t="str">
        <f>VLOOKUP(B1936,辅助信息!E:I,3,FALSE)</f>
        <v>（商投建工达州中医药科技园-1工区）达州市通川区达州中医药职业学院犀牛大道北段</v>
      </c>
      <c r="J1936" s="107" t="str">
        <f>VLOOKUP(B1936,辅助信息!E:I,4,FALSE)</f>
        <v>程黄刚</v>
      </c>
      <c r="K1936" s="107">
        <f>VLOOKUP(J1936,辅助信息!H:I,2,FALSE)</f>
        <v>15108211617</v>
      </c>
      <c r="L1936" s="120" t="str">
        <f>VLOOKUP(B1936,辅助信息!E:J,6,FALSE)</f>
        <v>控制炉批号！多了现场不收！,优先安排达钢,提前联系到场规格及数量</v>
      </c>
      <c r="M1936" s="78">
        <v>45830</v>
      </c>
      <c r="O1936" s="49">
        <f ca="1" t="shared" si="123"/>
        <v>0</v>
      </c>
      <c r="P1936" s="49">
        <f ca="1" t="shared" si="124"/>
        <v>23</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7">
        <v>45828</v>
      </c>
      <c r="D1937" s="107" t="str">
        <f>VLOOKUP(B1937,辅助信息!E:K,7,FALSE)</f>
        <v>JWDDCD2025052800131</v>
      </c>
      <c r="E1937" s="107" t="str">
        <f>VLOOKUP(F1937,辅助信息!A:B,2,FALSE)</f>
        <v>盘螺</v>
      </c>
      <c r="F1937" s="29" t="s">
        <v>41</v>
      </c>
      <c r="G1937" s="25">
        <v>15</v>
      </c>
      <c r="H1937" s="108">
        <f>_xlfn.XLOOKUP(C1937&amp;F1937&amp;I1937&amp;J1937,'[1]2025年已发货'!$F:$F&amp;'[1]2025年已发货'!$C:$C&amp;'[1]2025年已发货'!$G:$G&amp;'[1]2025年已发货'!$H:$H,'[1]2025年已发货'!$E:$E,"未发货")</f>
        <v>15</v>
      </c>
      <c r="I1937" s="107" t="str">
        <f>VLOOKUP(B1937,辅助信息!E:I,3,FALSE)</f>
        <v>（商投建工达州中医药科技园-1工区）达州市通川区达州中医药职业学院犀牛大道北段</v>
      </c>
      <c r="J1937" s="107" t="str">
        <f>VLOOKUP(B1937,辅助信息!E:I,4,FALSE)</f>
        <v>程黄刚</v>
      </c>
      <c r="K1937" s="107">
        <f>VLOOKUP(J1937,辅助信息!H:I,2,FALSE)</f>
        <v>15108211617</v>
      </c>
      <c r="L1937" s="120" t="str">
        <f>VLOOKUP(B1937,辅助信息!E:J,6,FALSE)</f>
        <v>控制炉批号！多了现场不收！,优先安排达钢,提前联系到场规格及数量</v>
      </c>
      <c r="M1937" s="78">
        <v>45830</v>
      </c>
      <c r="O1937" s="49">
        <f ca="1" t="shared" si="123"/>
        <v>0</v>
      </c>
      <c r="P1937" s="49">
        <f ca="1" t="shared" si="124"/>
        <v>23</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7">
        <v>45828</v>
      </c>
      <c r="D1938" s="107" t="str">
        <f>VLOOKUP(B1938,辅助信息!E:K,7,FALSE)</f>
        <v>JWDDCD2025052800131</v>
      </c>
      <c r="E1938" s="107" t="str">
        <f>VLOOKUP(F1938,辅助信息!A:B,2,FALSE)</f>
        <v>螺纹钢</v>
      </c>
      <c r="F1938" s="29" t="s">
        <v>30</v>
      </c>
      <c r="G1938" s="25">
        <v>12</v>
      </c>
      <c r="H1938" s="108">
        <f>_xlfn.XLOOKUP(C1938&amp;F1938&amp;I1938&amp;J1938,'[1]2025年已发货'!$F:$F&amp;'[1]2025年已发货'!$C:$C&amp;'[1]2025年已发货'!$G:$G&amp;'[1]2025年已发货'!$H:$H,'[1]2025年已发货'!$E:$E,"未发货")</f>
        <v>12</v>
      </c>
      <c r="I1938" s="107" t="str">
        <f>VLOOKUP(B1938,辅助信息!E:I,3,FALSE)</f>
        <v>（商投建工达州中医药科技园-1工区）达州市通川区达州中医药职业学院犀牛大道北段</v>
      </c>
      <c r="J1938" s="107" t="str">
        <f>VLOOKUP(B1938,辅助信息!E:I,4,FALSE)</f>
        <v>程黄刚</v>
      </c>
      <c r="K1938" s="107">
        <f>VLOOKUP(J1938,辅助信息!H:I,2,FALSE)</f>
        <v>15108211617</v>
      </c>
      <c r="L1938" s="120" t="str">
        <f>VLOOKUP(B1938,辅助信息!E:J,6,FALSE)</f>
        <v>控制炉批号！多了现场不收！,优先安排达钢,提前联系到场规格及数量</v>
      </c>
      <c r="M1938" s="78">
        <v>45830</v>
      </c>
      <c r="O1938" s="49">
        <f ca="1" t="shared" si="123"/>
        <v>0</v>
      </c>
      <c r="P1938" s="49">
        <f ca="1" t="shared" si="124"/>
        <v>23</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7">
        <v>45828</v>
      </c>
      <c r="D1939" s="107" t="str">
        <f>VLOOKUP(B1939,辅助信息!E:K,7,FALSE)</f>
        <v>JWDDCD2025052800131</v>
      </c>
      <c r="E1939" s="107" t="str">
        <f>VLOOKUP(F1939,辅助信息!A:B,2,FALSE)</f>
        <v>螺纹钢</v>
      </c>
      <c r="F1939" s="29" t="s">
        <v>33</v>
      </c>
      <c r="G1939" s="25">
        <v>6</v>
      </c>
      <c r="H1939" s="108">
        <f>_xlfn.XLOOKUP(C1939&amp;F1939&amp;I1939&amp;J1939,'[1]2025年已发货'!$F:$F&amp;'[1]2025年已发货'!$C:$C&amp;'[1]2025年已发货'!$G:$G&amp;'[1]2025年已发货'!$H:$H,'[1]2025年已发货'!$E:$E,"未发货")</f>
        <v>6</v>
      </c>
      <c r="I1939" s="107" t="str">
        <f>VLOOKUP(B1939,辅助信息!E:I,3,FALSE)</f>
        <v>（商投建工达州中医药科技园-1工区）达州市通川区达州中医药职业学院犀牛大道北段</v>
      </c>
      <c r="J1939" s="107" t="str">
        <f>VLOOKUP(B1939,辅助信息!E:I,4,FALSE)</f>
        <v>程黄刚</v>
      </c>
      <c r="K1939" s="107">
        <f>VLOOKUP(J1939,辅助信息!H:I,2,FALSE)</f>
        <v>15108211617</v>
      </c>
      <c r="L1939" s="120" t="str">
        <f>VLOOKUP(B1939,辅助信息!E:J,6,FALSE)</f>
        <v>控制炉批号！多了现场不收！,优先安排达钢,提前联系到场规格及数量</v>
      </c>
      <c r="M1939" s="78">
        <v>45830</v>
      </c>
      <c r="O1939" s="49">
        <f ca="1" t="shared" si="123"/>
        <v>0</v>
      </c>
      <c r="P1939" s="49">
        <f ca="1" t="shared" si="124"/>
        <v>23</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7">
        <v>45830</v>
      </c>
      <c r="D1940" s="107" t="str">
        <f>VLOOKUP(B1940,辅助信息!E:K,7,FALSE)</f>
        <v>JWDDCD2025052800131</v>
      </c>
      <c r="E1940" s="107" t="str">
        <f>VLOOKUP(F1940,辅助信息!A:B,2,FALSE)</f>
        <v>盘螺</v>
      </c>
      <c r="F1940" s="29" t="s">
        <v>40</v>
      </c>
      <c r="G1940" s="25">
        <v>35</v>
      </c>
      <c r="H1940" s="108">
        <f>_xlfn.XLOOKUP(C1940&amp;F1940&amp;I1940&amp;J1940,'[1]2025年已发货'!$F:$F&amp;'[1]2025年已发货'!$C:$C&amp;'[1]2025年已发货'!$G:$G&amp;'[1]2025年已发货'!$H:$H,'[1]2025年已发货'!$E:$E,"未发货")</f>
        <v>35</v>
      </c>
      <c r="I1940" s="107" t="str">
        <f>VLOOKUP(B1940,辅助信息!E:I,3,FALSE)</f>
        <v>（商投建工达州中医药科技园-4工区-7号楼）达州市通川区达州中医药职业学院犀牛大道北段</v>
      </c>
      <c r="J1940" s="107" t="str">
        <f>VLOOKUP(B1940,辅助信息!E:I,4,FALSE)</f>
        <v>张扬</v>
      </c>
      <c r="K1940" s="107">
        <f>VLOOKUP(J1940,辅助信息!H:I,2,FALSE)</f>
        <v>18381904567</v>
      </c>
      <c r="L1940" s="120" t="str">
        <f>VLOOKUP(B1940,辅助信息!E:J,6,FALSE)</f>
        <v>控制炉批号！多了现场不收！,优先安排达钢,提前联系到场规格及数量</v>
      </c>
      <c r="M1940" s="78">
        <v>45831</v>
      </c>
      <c r="O1940" s="49">
        <f ca="1" t="shared" si="123"/>
        <v>0</v>
      </c>
      <c r="P1940" s="49">
        <f ca="1" t="shared" si="124"/>
        <v>22</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7">
        <v>45830</v>
      </c>
      <c r="D1941" s="107" t="str">
        <f>VLOOKUP(B1941,辅助信息!E:K,7,FALSE)</f>
        <v>JWDDCD2024121000136</v>
      </c>
      <c r="E1941" s="107" t="str">
        <f>VLOOKUP(F1941,辅助信息!A:B,2,FALSE)</f>
        <v>螺纹钢</v>
      </c>
      <c r="F1941" s="29" t="s">
        <v>58</v>
      </c>
      <c r="G1941" s="25">
        <v>8</v>
      </c>
      <c r="H1941" s="108">
        <f>_xlfn.XLOOKUP(C1941&amp;F1941&amp;I1941&amp;J1941,'[1]2025年已发货'!$F:$F&amp;'[1]2025年已发货'!$C:$C&amp;'[1]2025年已发货'!$G:$G&amp;'[1]2025年已发货'!$H:$H,'[1]2025年已发货'!$E:$E,"未发货")</f>
        <v>8</v>
      </c>
      <c r="I1941" s="107" t="str">
        <f>VLOOKUP(B1941,辅助信息!E:I,3,FALSE)</f>
        <v>（四川商建-射洪城乡一体化项目）遂宁市射洪市忠新幼儿园北侧约220米新溪小区</v>
      </c>
      <c r="J1941" s="107" t="str">
        <f>VLOOKUP(B1941,辅助信息!E:I,4,FALSE)</f>
        <v>柏子刚</v>
      </c>
      <c r="K1941" s="107">
        <f>VLOOKUP(J1941,辅助信息!H:I,2,FALSE)</f>
        <v>15692885305</v>
      </c>
      <c r="L1941" s="120" t="str">
        <f>VLOOKUP(B1941,辅助信息!E:J,6,FALSE)</f>
        <v>提前联系到场规格及数量</v>
      </c>
      <c r="M1941" s="78">
        <v>45831</v>
      </c>
      <c r="O1941" s="49">
        <f ca="1" t="shared" ref="O1941:O1953" si="125">IF(OR(M1941="",N1941&lt;&gt;""),"",MAX(M1941-TODAY(),0))</f>
        <v>0</v>
      </c>
      <c r="P1941" s="49">
        <f ca="1" t="shared" ref="P1941:P1953" si="126">IF(M1941="","",IF(N1941&lt;&gt;"",MAX(N1941-M1941,0),IF(TODAY()&gt;M1941,TODAY()-M1941,0)))</f>
        <v>22</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7">
        <v>45830</v>
      </c>
      <c r="D1942" s="107" t="str">
        <f>VLOOKUP(B1942,辅助信息!E:K,7,FALSE)</f>
        <v>JWDDCD2024121000136</v>
      </c>
      <c r="E1942" s="107" t="str">
        <f>VLOOKUP(F1942,辅助信息!A:B,2,FALSE)</f>
        <v>螺纹钢</v>
      </c>
      <c r="F1942" s="29" t="s">
        <v>46</v>
      </c>
      <c r="G1942" s="25">
        <v>5</v>
      </c>
      <c r="H1942" s="108">
        <f>_xlfn.XLOOKUP(C1942&amp;F1942&amp;I1942&amp;J1942,'[1]2025年已发货'!$F:$F&amp;'[1]2025年已发货'!$C:$C&amp;'[1]2025年已发货'!$G:$G&amp;'[1]2025年已发货'!$H:$H,'[1]2025年已发货'!$E:$E,"未发货")</f>
        <v>5</v>
      </c>
      <c r="I1942" s="107" t="str">
        <f>VLOOKUP(B1942,辅助信息!E:I,3,FALSE)</f>
        <v>（四川商建-射洪城乡一体化项目）遂宁市射洪市忠新幼儿园北侧约220米新溪小区</v>
      </c>
      <c r="J1942" s="107" t="str">
        <f>VLOOKUP(B1942,辅助信息!E:I,4,FALSE)</f>
        <v>柏子刚</v>
      </c>
      <c r="K1942" s="107">
        <f>VLOOKUP(J1942,辅助信息!H:I,2,FALSE)</f>
        <v>15692885305</v>
      </c>
      <c r="L1942" s="120" t="str">
        <f>VLOOKUP(B1942,辅助信息!E:J,6,FALSE)</f>
        <v>提前联系到场规格及数量</v>
      </c>
      <c r="M1942" s="78">
        <v>45831</v>
      </c>
      <c r="O1942" s="49">
        <f ca="1" t="shared" si="125"/>
        <v>0</v>
      </c>
      <c r="P1942" s="49">
        <f ca="1" t="shared" si="126"/>
        <v>22</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7">
        <v>45830</v>
      </c>
      <c r="D1943" s="107" t="str">
        <f>VLOOKUP(B1943,辅助信息!E:K,7,FALSE)</f>
        <v>JWDDCD2024121000136</v>
      </c>
      <c r="E1943" s="107" t="str">
        <f>VLOOKUP(F1943,辅助信息!A:B,2,FALSE)</f>
        <v>螺纹钢</v>
      </c>
      <c r="F1943" s="29" t="s">
        <v>22</v>
      </c>
      <c r="G1943" s="25">
        <v>22</v>
      </c>
      <c r="H1943" s="108">
        <f>_xlfn.XLOOKUP(C1943&amp;F1943&amp;I1943&amp;J1943,'[1]2025年已发货'!$F:$F&amp;'[1]2025年已发货'!$C:$C&amp;'[1]2025年已发货'!$G:$G&amp;'[1]2025年已发货'!$H:$H,'[1]2025年已发货'!$E:$E,"未发货")</f>
        <v>22</v>
      </c>
      <c r="I1943" s="107" t="str">
        <f>VLOOKUP(B1943,辅助信息!E:I,3,FALSE)</f>
        <v>（四川商建-射洪城乡一体化项目）遂宁市射洪市忠新幼儿园北侧约220米新溪小区</v>
      </c>
      <c r="J1943" s="107" t="str">
        <f>VLOOKUP(B1943,辅助信息!E:I,4,FALSE)</f>
        <v>柏子刚</v>
      </c>
      <c r="K1943" s="107">
        <f>VLOOKUP(J1943,辅助信息!H:I,2,FALSE)</f>
        <v>15692885305</v>
      </c>
      <c r="L1943" s="120" t="str">
        <f>VLOOKUP(B1943,辅助信息!E:J,6,FALSE)</f>
        <v>提前联系到场规格及数量</v>
      </c>
      <c r="M1943" s="78">
        <v>45831</v>
      </c>
      <c r="O1943" s="49">
        <f ca="1" t="shared" si="125"/>
        <v>0</v>
      </c>
      <c r="P1943" s="49">
        <f ca="1" t="shared" si="126"/>
        <v>22</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7">
        <v>45832</v>
      </c>
      <c r="D1944" s="107" t="str">
        <f>VLOOKUP(B1944,辅助信息!E:K,7,FALSE)</f>
        <v>JWDDCD2025062200016</v>
      </c>
      <c r="E1944" s="107" t="str">
        <f>VLOOKUP(F1944,辅助信息!A:B,2,FALSE)</f>
        <v>高线</v>
      </c>
      <c r="F1944" s="29" t="s">
        <v>53</v>
      </c>
      <c r="G1944" s="25">
        <v>2.5</v>
      </c>
      <c r="H1944" s="108" t="str">
        <f>_xlfn.XLOOKUP(C1944&amp;F1944&amp;I1944&amp;J1944,'[1]2025年已发货'!$F:$F&amp;'[1]2025年已发货'!$C:$C&amp;'[1]2025年已发货'!$G:$G&amp;'[1]2025年已发货'!$H:$H,'[1]2025年已发货'!$E:$E,"未发货")</f>
        <v>未发货</v>
      </c>
      <c r="I1944" s="107" t="str">
        <f>VLOOKUP(B1944,辅助信息!E:I,3,FALSE)</f>
        <v>(武汉电气化局成达万高铁强电项目-渠县)四川省达州市渠县渠北镇雷家湾渠县北站旁</v>
      </c>
      <c r="J1944" s="107" t="str">
        <f>VLOOKUP(B1944,辅助信息!E:I,4,FALSE)</f>
        <v>刘频</v>
      </c>
      <c r="K1944" s="107">
        <f>VLOOKUP(J1944,辅助信息!H:I,2,FALSE)</f>
        <v>18779627939</v>
      </c>
      <c r="L1944" s="120" t="str">
        <f>VLOOKUP(B1944,辅助信息!E:J,6,FALSE)</f>
        <v>锈货不收！！下雨天钢筋没盖篷布不收！！，装货前联系收货人核实到场规格,没提前告知进场规格现场不给予接收</v>
      </c>
      <c r="M1944" s="78">
        <v>45831</v>
      </c>
      <c r="O1944" s="49">
        <f ca="1" t="shared" si="125"/>
        <v>0</v>
      </c>
      <c r="P1944" s="49">
        <f ca="1" t="shared" si="126"/>
        <v>22</v>
      </c>
      <c r="Q1944" s="18" t="str">
        <f>VLOOKUP(B1944,辅助信息!E:M,9,FALSE)</f>
        <v>ZTWM-CDGS-XS-2025-0033-中铁武汉电气化局集团有限公司成达万高速铁路强电工程项目</v>
      </c>
    </row>
    <row r="1945" hidden="1" spans="2:17">
      <c r="B1945" s="29" t="s">
        <v>176</v>
      </c>
      <c r="C1945" s="57">
        <v>45832</v>
      </c>
      <c r="D1945" s="107" t="str">
        <f>VLOOKUP(B1945,辅助信息!E:K,7,FALSE)</f>
        <v>JWDDCD2025062200016</v>
      </c>
      <c r="E1945" s="107" t="str">
        <f>VLOOKUP(F1945,辅助信息!A:B,2,FALSE)</f>
        <v>盘螺</v>
      </c>
      <c r="F1945" s="29" t="s">
        <v>40</v>
      </c>
      <c r="G1945" s="25">
        <v>5</v>
      </c>
      <c r="H1945" s="108">
        <f>_xlfn.XLOOKUP(C1945&amp;F1945&amp;I1945&amp;J1945,'[1]2025年已发货'!$F:$F&amp;'[1]2025年已发货'!$C:$C&amp;'[1]2025年已发货'!$G:$G&amp;'[1]2025年已发货'!$H:$H,'[1]2025年已发货'!$E:$E,"未发货")</f>
        <v>5</v>
      </c>
      <c r="I1945" s="107" t="str">
        <f>VLOOKUP(B1945,辅助信息!E:I,3,FALSE)</f>
        <v>(武汉电气化局成达万高铁强电项目-渠县)四川省达州市渠县渠北镇雷家湾渠县北站旁</v>
      </c>
      <c r="J1945" s="107" t="str">
        <f>VLOOKUP(B1945,辅助信息!E:I,4,FALSE)</f>
        <v>刘频</v>
      </c>
      <c r="K1945" s="107">
        <f>VLOOKUP(J1945,辅助信息!H:I,2,FALSE)</f>
        <v>18779627939</v>
      </c>
      <c r="L1945" s="120" t="str">
        <f>VLOOKUP(B1945,辅助信息!E:J,6,FALSE)</f>
        <v>锈货不收！！下雨天钢筋没盖篷布不收！！，装货前联系收货人核实到场规格,没提前告知进场规格现场不给予接收</v>
      </c>
      <c r="M1945" s="78">
        <v>45831</v>
      </c>
      <c r="O1945" s="49">
        <f ca="1" t="shared" si="125"/>
        <v>0</v>
      </c>
      <c r="P1945" s="49">
        <f ca="1" t="shared" si="126"/>
        <v>22</v>
      </c>
      <c r="Q1945" s="18" t="str">
        <f>VLOOKUP(B1945,辅助信息!E:M,9,FALSE)</f>
        <v>ZTWM-CDGS-XS-2025-0033-中铁武汉电气化局集团有限公司成达万高速铁路强电工程项目</v>
      </c>
    </row>
    <row r="1946" hidden="1" spans="2:17">
      <c r="B1946" s="29" t="s">
        <v>176</v>
      </c>
      <c r="C1946" s="57">
        <v>45832</v>
      </c>
      <c r="D1946" s="107" t="str">
        <f>VLOOKUP(B1946,辅助信息!E:K,7,FALSE)</f>
        <v>JWDDCD2025062200016</v>
      </c>
      <c r="E1946" s="107" t="str">
        <f>VLOOKUP(F1946,辅助信息!A:B,2,FALSE)</f>
        <v>盘螺</v>
      </c>
      <c r="F1946" s="29" t="s">
        <v>41</v>
      </c>
      <c r="G1946" s="25">
        <v>5</v>
      </c>
      <c r="H1946" s="108">
        <f>_xlfn.XLOOKUP(C1946&amp;F1946&amp;I1946&amp;J1946,'[1]2025年已发货'!$F:$F&amp;'[1]2025年已发货'!$C:$C&amp;'[1]2025年已发货'!$G:$G&amp;'[1]2025年已发货'!$H:$H,'[1]2025年已发货'!$E:$E,"未发货")</f>
        <v>5</v>
      </c>
      <c r="I1946" s="107" t="str">
        <f>VLOOKUP(B1946,辅助信息!E:I,3,FALSE)</f>
        <v>(武汉电气化局成达万高铁强电项目-渠县)四川省达州市渠县渠北镇雷家湾渠县北站旁</v>
      </c>
      <c r="J1946" s="107" t="str">
        <f>VLOOKUP(B1946,辅助信息!E:I,4,FALSE)</f>
        <v>刘频</v>
      </c>
      <c r="K1946" s="107">
        <f>VLOOKUP(J1946,辅助信息!H:I,2,FALSE)</f>
        <v>18779627939</v>
      </c>
      <c r="L1946" s="120" t="str">
        <f>VLOOKUP(B1946,辅助信息!E:J,6,FALSE)</f>
        <v>锈货不收！！下雨天钢筋没盖篷布不收！！，装货前联系收货人核实到场规格,没提前告知进场规格现场不给予接收</v>
      </c>
      <c r="M1946" s="78">
        <v>45831</v>
      </c>
      <c r="O1946" s="49">
        <f ca="1" t="shared" si="125"/>
        <v>0</v>
      </c>
      <c r="P1946" s="49">
        <f ca="1" t="shared" si="126"/>
        <v>22</v>
      </c>
      <c r="Q1946" s="18" t="str">
        <f>VLOOKUP(B1946,辅助信息!E:M,9,FALSE)</f>
        <v>ZTWM-CDGS-XS-2025-0033-中铁武汉电气化局集团有限公司成达万高速铁路强电工程项目</v>
      </c>
    </row>
    <row r="1947" hidden="1" spans="2:17">
      <c r="B1947" s="29" t="s">
        <v>176</v>
      </c>
      <c r="C1947" s="57">
        <v>45832</v>
      </c>
      <c r="D1947" s="107" t="str">
        <f>VLOOKUP(B1947,辅助信息!E:K,7,FALSE)</f>
        <v>JWDDCD2025062200016</v>
      </c>
      <c r="E1947" s="107" t="str">
        <f>VLOOKUP(F1947,辅助信息!A:B,2,FALSE)</f>
        <v>螺纹钢</v>
      </c>
      <c r="F1947" s="29" t="s">
        <v>111</v>
      </c>
      <c r="G1947" s="25">
        <v>15</v>
      </c>
      <c r="H1947" s="108">
        <f>_xlfn.XLOOKUP(C1947&amp;F1947&amp;I1947&amp;J1947,'[1]2025年已发货'!$F:$F&amp;'[1]2025年已发货'!$C:$C&amp;'[1]2025年已发货'!$G:$G&amp;'[1]2025年已发货'!$H:$H,'[1]2025年已发货'!$E:$E,"未发货")</f>
        <v>10</v>
      </c>
      <c r="I1947" s="107" t="str">
        <f>VLOOKUP(B1947,辅助信息!E:I,3,FALSE)</f>
        <v>(武汉电气化局成达万高铁强电项目-渠县)四川省达州市渠县渠北镇雷家湾渠县北站旁</v>
      </c>
      <c r="J1947" s="107" t="str">
        <f>VLOOKUP(B1947,辅助信息!E:I,4,FALSE)</f>
        <v>刘频</v>
      </c>
      <c r="K1947" s="107">
        <f>VLOOKUP(J1947,辅助信息!H:I,2,FALSE)</f>
        <v>18779627939</v>
      </c>
      <c r="L1947" s="120" t="str">
        <f>VLOOKUP(B1947,辅助信息!E:J,6,FALSE)</f>
        <v>锈货不收！！下雨天钢筋没盖篷布不收！！，装货前联系收货人核实到场规格,没提前告知进场规格现场不给予接收</v>
      </c>
      <c r="M1947" s="78">
        <v>45831</v>
      </c>
      <c r="O1947" s="49">
        <f ca="1" t="shared" si="125"/>
        <v>0</v>
      </c>
      <c r="P1947" s="49">
        <f ca="1" t="shared" si="126"/>
        <v>22</v>
      </c>
      <c r="Q1947" s="18" t="str">
        <f>VLOOKUP(B1947,辅助信息!E:M,9,FALSE)</f>
        <v>ZTWM-CDGS-XS-2025-0033-中铁武汉电气化局集团有限公司成达万高速铁路强电工程项目</v>
      </c>
    </row>
    <row r="1948" hidden="1" spans="2:17">
      <c r="B1948" s="29" t="s">
        <v>176</v>
      </c>
      <c r="C1948" s="57">
        <v>45832</v>
      </c>
      <c r="D1948" s="107" t="str">
        <f>VLOOKUP(B1948,辅助信息!E:K,7,FALSE)</f>
        <v>JWDDCD2025062200016</v>
      </c>
      <c r="E1948" s="107" t="str">
        <f>VLOOKUP(F1948,辅助信息!A:B,2,FALSE)</f>
        <v>螺纹钢</v>
      </c>
      <c r="F1948" s="29" t="s">
        <v>76</v>
      </c>
      <c r="G1948" s="25">
        <f>3*8</f>
        <v>24</v>
      </c>
      <c r="H1948" s="108">
        <f>_xlfn.XLOOKUP(C1948&amp;F1948&amp;I1948&amp;J1948,'[1]2025年已发货'!$F:$F&amp;'[1]2025年已发货'!$C:$C&amp;'[1]2025年已发货'!$G:$G&amp;'[1]2025年已发货'!$H:$H,'[1]2025年已发货'!$E:$E,"未发货")</f>
        <v>5</v>
      </c>
      <c r="I1948" s="107" t="str">
        <f>VLOOKUP(B1948,辅助信息!E:I,3,FALSE)</f>
        <v>(武汉电气化局成达万高铁强电项目-渠县)四川省达州市渠县渠北镇雷家湾渠县北站旁</v>
      </c>
      <c r="J1948" s="107" t="str">
        <f>VLOOKUP(B1948,辅助信息!E:I,4,FALSE)</f>
        <v>刘频</v>
      </c>
      <c r="K1948" s="107">
        <f>VLOOKUP(J1948,辅助信息!H:I,2,FALSE)</f>
        <v>18779627939</v>
      </c>
      <c r="L1948" s="120" t="str">
        <f>VLOOKUP(B1948,辅助信息!E:J,6,FALSE)</f>
        <v>锈货不收！！下雨天钢筋没盖篷布不收！！，装货前联系收货人核实到场规格,没提前告知进场规格现场不给予接收</v>
      </c>
      <c r="M1948" s="78">
        <v>45831</v>
      </c>
      <c r="O1948" s="49">
        <f ca="1" t="shared" si="125"/>
        <v>0</v>
      </c>
      <c r="P1948" s="49">
        <f ca="1" t="shared" si="126"/>
        <v>22</v>
      </c>
      <c r="Q1948" s="18" t="str">
        <f>VLOOKUP(B1948,辅助信息!E:M,9,FALSE)</f>
        <v>ZTWM-CDGS-XS-2025-0033-中铁武汉电气化局集团有限公司成达万高速铁路强电工程项目</v>
      </c>
    </row>
    <row r="1949" hidden="1" spans="2:17">
      <c r="B1949" s="29" t="s">
        <v>176</v>
      </c>
      <c r="C1949" s="57">
        <v>45832</v>
      </c>
      <c r="D1949" s="107" t="str">
        <f>VLOOKUP(B1949,辅助信息!E:K,7,FALSE)</f>
        <v>JWDDCD2025062200016</v>
      </c>
      <c r="E1949" s="107" t="str">
        <f>VLOOKUP(F1949,辅助信息!A:B,2,FALSE)</f>
        <v>螺纹钢</v>
      </c>
      <c r="F1949" s="29" t="s">
        <v>90</v>
      </c>
      <c r="G1949" s="25">
        <v>15</v>
      </c>
      <c r="H1949" s="108">
        <f>_xlfn.XLOOKUP(C1949&amp;F1949&amp;I1949&amp;J1949,'[1]2025年已发货'!$F:$F&amp;'[1]2025年已发货'!$C:$C&amp;'[1]2025年已发货'!$G:$G&amp;'[1]2025年已发货'!$H:$H,'[1]2025年已发货'!$E:$E,"未发货")</f>
        <v>15</v>
      </c>
      <c r="I1949" s="107" t="str">
        <f>VLOOKUP(B1949,辅助信息!E:I,3,FALSE)</f>
        <v>(武汉电气化局成达万高铁强电项目-渠县)四川省达州市渠县渠北镇雷家湾渠县北站旁</v>
      </c>
      <c r="J1949" s="107" t="str">
        <f>VLOOKUP(B1949,辅助信息!E:I,4,FALSE)</f>
        <v>刘频</v>
      </c>
      <c r="K1949" s="107">
        <f>VLOOKUP(J1949,辅助信息!H:I,2,FALSE)</f>
        <v>18779627939</v>
      </c>
      <c r="L1949" s="120" t="str">
        <f>VLOOKUP(B1949,辅助信息!E:J,6,FALSE)</f>
        <v>锈货不收！！下雨天钢筋没盖篷布不收！！，装货前联系收货人核实到场规格,没提前告知进场规格现场不给予接收</v>
      </c>
      <c r="M1949" s="78">
        <v>45831</v>
      </c>
      <c r="O1949" s="49">
        <f ca="1" t="shared" si="125"/>
        <v>0</v>
      </c>
      <c r="P1949" s="49">
        <f ca="1" t="shared" si="126"/>
        <v>22</v>
      </c>
      <c r="Q1949" s="18" t="str">
        <f>VLOOKUP(B1949,辅助信息!E:M,9,FALSE)</f>
        <v>ZTWM-CDGS-XS-2025-0033-中铁武汉电气化局集团有限公司成达万高速铁路强电工程项目</v>
      </c>
    </row>
    <row r="1950" hidden="1" spans="2:17">
      <c r="B1950" s="29" t="s">
        <v>176</v>
      </c>
      <c r="C1950" s="57">
        <v>45832</v>
      </c>
      <c r="D1950" s="107" t="str">
        <f>VLOOKUP(B1950,辅助信息!E:K,7,FALSE)</f>
        <v>JWDDCD2025062200016</v>
      </c>
      <c r="E1950" s="107" t="str">
        <f>VLOOKUP(F1950,辅助信息!A:B,2,FALSE)</f>
        <v>螺纹钢</v>
      </c>
      <c r="F1950" s="29" t="s">
        <v>130</v>
      </c>
      <c r="G1950" s="25">
        <f>3*8</f>
        <v>24</v>
      </c>
      <c r="H1950" s="108">
        <f>_xlfn.XLOOKUP(C1950&amp;F1950&amp;I1950&amp;J1950,'[1]2025年已发货'!$F:$F&amp;'[1]2025年已发货'!$C:$C&amp;'[1]2025年已发货'!$G:$G&amp;'[1]2025年已发货'!$H:$H,'[1]2025年已发货'!$E:$E,"未发货")</f>
        <v>25</v>
      </c>
      <c r="I1950" s="107" t="str">
        <f>VLOOKUP(B1950,辅助信息!E:I,3,FALSE)</f>
        <v>(武汉电气化局成达万高铁强电项目-渠县)四川省达州市渠县渠北镇雷家湾渠县北站旁</v>
      </c>
      <c r="J1950" s="107" t="str">
        <f>VLOOKUP(B1950,辅助信息!E:I,4,FALSE)</f>
        <v>刘频</v>
      </c>
      <c r="K1950" s="107">
        <f>VLOOKUP(J1950,辅助信息!H:I,2,FALSE)</f>
        <v>18779627939</v>
      </c>
      <c r="L1950" s="120" t="str">
        <f>VLOOKUP(B1950,辅助信息!E:J,6,FALSE)</f>
        <v>锈货不收！！下雨天钢筋没盖篷布不收！！，装货前联系收货人核实到场规格,没提前告知进场规格现场不给予接收</v>
      </c>
      <c r="M1950" s="78">
        <v>45831</v>
      </c>
      <c r="O1950" s="49">
        <f ca="1" t="shared" si="125"/>
        <v>0</v>
      </c>
      <c r="P1950" s="49">
        <f ca="1" t="shared" si="126"/>
        <v>22</v>
      </c>
      <c r="Q1950" s="18" t="str">
        <f>VLOOKUP(B1950,辅助信息!E:M,9,FALSE)</f>
        <v>ZTWM-CDGS-XS-2025-0033-中铁武汉电气化局集团有限公司成达万高速铁路强电工程项目</v>
      </c>
    </row>
    <row r="1951" hidden="1" spans="2:17">
      <c r="B1951" s="29" t="s">
        <v>176</v>
      </c>
      <c r="C1951" s="57">
        <v>45832</v>
      </c>
      <c r="D1951" s="107" t="str">
        <f>VLOOKUP(B1951,辅助信息!E:K,7,FALSE)</f>
        <v>JWDDCD2025062200016</v>
      </c>
      <c r="E1951" s="107" t="str">
        <f>VLOOKUP(F1951,辅助信息!A:B,2,FALSE)</f>
        <v>螺纹钢</v>
      </c>
      <c r="F1951" s="29" t="s">
        <v>138</v>
      </c>
      <c r="G1951" s="25">
        <v>12</v>
      </c>
      <c r="H1951" s="108">
        <f>_xlfn.XLOOKUP(C1951&amp;F1951&amp;I1951&amp;J1951,'[1]2025年已发货'!$F:$F&amp;'[1]2025年已发货'!$C:$C&amp;'[1]2025年已发货'!$G:$G&amp;'[1]2025年已发货'!$H:$H,'[1]2025年已发货'!$E:$E,"未发货")</f>
        <v>12.5</v>
      </c>
      <c r="I1951" s="107" t="str">
        <f>VLOOKUP(B1951,辅助信息!E:I,3,FALSE)</f>
        <v>(武汉电气化局成达万高铁强电项目-渠县)四川省达州市渠县渠北镇雷家湾渠县北站旁</v>
      </c>
      <c r="J1951" s="107" t="str">
        <f>VLOOKUP(B1951,辅助信息!E:I,4,FALSE)</f>
        <v>刘频</v>
      </c>
      <c r="K1951" s="107">
        <f>VLOOKUP(J1951,辅助信息!H:I,2,FALSE)</f>
        <v>18779627939</v>
      </c>
      <c r="L1951" s="120" t="str">
        <f>VLOOKUP(B1951,辅助信息!E:J,6,FALSE)</f>
        <v>锈货不收！！下雨天钢筋没盖篷布不收！！，装货前联系收货人核实到场规格,没提前告知进场规格现场不给予接收</v>
      </c>
      <c r="M1951" s="78">
        <v>45831</v>
      </c>
      <c r="O1951" s="49">
        <f ca="1" t="shared" ref="O1951:O1968" si="127">IF(OR(M1951="",N1951&lt;&gt;""),"",MAX(M1951-TODAY(),0))</f>
        <v>0</v>
      </c>
      <c r="P1951" s="49">
        <f ca="1" t="shared" ref="P1951:P1968" si="128">IF(M1951="","",IF(N1951&lt;&gt;"",MAX(N1951-M1951,0),IF(TODAY()&gt;M1951,TODAY()-M1951,0)))</f>
        <v>22</v>
      </c>
      <c r="Q1951" s="18" t="str">
        <f>VLOOKUP(B1951,辅助信息!E:M,9,FALSE)</f>
        <v>ZTWM-CDGS-XS-2025-0033-中铁武汉电气化局集团有限公司成达万高速铁路强电工程项目</v>
      </c>
    </row>
    <row r="1952" hidden="1" spans="2:17">
      <c r="B1952" s="29" t="s">
        <v>176</v>
      </c>
      <c r="C1952" s="57">
        <v>45832</v>
      </c>
      <c r="D1952" s="107" t="str">
        <f>VLOOKUP(B1952,辅助信息!E:K,7,FALSE)</f>
        <v>JWDDCD2025062200016</v>
      </c>
      <c r="E1952" s="107" t="str">
        <f>VLOOKUP(F1952,辅助信息!A:B,2,FALSE)</f>
        <v>螺纹钢</v>
      </c>
      <c r="F1952" s="29" t="s">
        <v>133</v>
      </c>
      <c r="G1952" s="25">
        <v>3</v>
      </c>
      <c r="H1952" s="108">
        <f>_xlfn.XLOOKUP(C1952&amp;F1952&amp;I1952&amp;J1952,'[1]2025年已发货'!$F:$F&amp;'[1]2025年已发货'!$C:$C&amp;'[1]2025年已发货'!$G:$G&amp;'[1]2025年已发货'!$H:$H,'[1]2025年已发货'!$E:$E,"未发货")</f>
        <v>2.5</v>
      </c>
      <c r="I1952" s="107" t="str">
        <f>VLOOKUP(B1952,辅助信息!E:I,3,FALSE)</f>
        <v>(武汉电气化局成达万高铁强电项目-渠县)四川省达州市渠县渠北镇雷家湾渠县北站旁</v>
      </c>
      <c r="J1952" s="107" t="str">
        <f>VLOOKUP(B1952,辅助信息!E:I,4,FALSE)</f>
        <v>刘频</v>
      </c>
      <c r="K1952" s="107">
        <f>VLOOKUP(J1952,辅助信息!H:I,2,FALSE)</f>
        <v>18779627939</v>
      </c>
      <c r="L1952" s="120" t="str">
        <f>VLOOKUP(B1952,辅助信息!E:J,6,FALSE)</f>
        <v>锈货不收！！下雨天钢筋没盖篷布不收！！，装货前联系收货人核实到场规格,没提前告知进场规格现场不给予接收</v>
      </c>
      <c r="M1952" s="78">
        <v>45831</v>
      </c>
      <c r="O1952" s="49">
        <f ca="1" t="shared" si="127"/>
        <v>0</v>
      </c>
      <c r="P1952" s="49">
        <f ca="1" t="shared" si="128"/>
        <v>22</v>
      </c>
      <c r="Q1952" s="18" t="str">
        <f>VLOOKUP(B1952,辅助信息!E:M,9,FALSE)</f>
        <v>ZTWM-CDGS-XS-2025-0033-中铁武汉电气化局集团有限公司成达万高速铁路强电工程项目</v>
      </c>
    </row>
    <row r="1953" hidden="1" spans="2:17">
      <c r="B1953" s="29" t="s">
        <v>176</v>
      </c>
      <c r="C1953" s="57">
        <v>45832</v>
      </c>
      <c r="D1953" s="107" t="str">
        <f>VLOOKUP(B1953,辅助信息!E:K,7,FALSE)</f>
        <v>JWDDCD2025062200016</v>
      </c>
      <c r="E1953" s="107" t="str">
        <f>VLOOKUP(F1953,辅助信息!A:B,2,FALSE)</f>
        <v>螺纹钢</v>
      </c>
      <c r="F1953" s="29" t="s">
        <v>91</v>
      </c>
      <c r="G1953" s="25">
        <v>18</v>
      </c>
      <c r="H1953" s="108">
        <f>_xlfn.XLOOKUP(C1953&amp;F1953&amp;I1953&amp;J1953,'[1]2025年已发货'!$F:$F&amp;'[1]2025年已发货'!$C:$C&amp;'[1]2025年已发货'!$G:$G&amp;'[1]2025年已发货'!$H:$H,'[1]2025年已发货'!$E:$E,"未发货")</f>
        <v>17.5</v>
      </c>
      <c r="I1953" s="107" t="str">
        <f>VLOOKUP(B1953,辅助信息!E:I,3,FALSE)</f>
        <v>(武汉电气化局成达万高铁强电项目-渠县)四川省达州市渠县渠北镇雷家湾渠县北站旁</v>
      </c>
      <c r="J1953" s="107" t="str">
        <f>VLOOKUP(B1953,辅助信息!E:I,4,FALSE)</f>
        <v>刘频</v>
      </c>
      <c r="K1953" s="107">
        <f>VLOOKUP(J1953,辅助信息!H:I,2,FALSE)</f>
        <v>18779627939</v>
      </c>
      <c r="L1953" s="120" t="str">
        <f>VLOOKUP(B1953,辅助信息!E:J,6,FALSE)</f>
        <v>锈货不收！！下雨天钢筋没盖篷布不收！！，装货前联系收货人核实到场规格,没提前告知进场规格现场不给予接收</v>
      </c>
      <c r="M1953" s="78">
        <v>45831</v>
      </c>
      <c r="O1953" s="49">
        <f ca="1" t="shared" si="127"/>
        <v>0</v>
      </c>
      <c r="P1953" s="49">
        <f ca="1" t="shared" si="128"/>
        <v>22</v>
      </c>
      <c r="Q1953" s="18" t="str">
        <f>VLOOKUP(B1953,辅助信息!E:M,9,FALSE)</f>
        <v>ZTWM-CDGS-XS-2025-0033-中铁武汉电气化局集团有限公司成达万高速铁路强电工程项目</v>
      </c>
    </row>
    <row r="1954" hidden="1" spans="2:17">
      <c r="B1954" s="29" t="s">
        <v>177</v>
      </c>
      <c r="C1954" s="57">
        <v>45832</v>
      </c>
      <c r="D1954" s="107" t="str">
        <f>VLOOKUP(B1954,辅助信息!E:K,7,FALSE)</f>
        <v>JWDDCD2025062200016</v>
      </c>
      <c r="E1954" s="107" t="str">
        <f>VLOOKUP(F1954,辅助信息!A:B,2,FALSE)</f>
        <v>高线</v>
      </c>
      <c r="F1954" s="29" t="s">
        <v>57</v>
      </c>
      <c r="G1954" s="25">
        <v>2.5</v>
      </c>
      <c r="H1954" s="108">
        <f>_xlfn.XLOOKUP(C1954&amp;F1954&amp;I1954&amp;J1954,'[1]2025年已发货'!$F:$F&amp;'[1]2025年已发货'!$C:$C&amp;'[1]2025年已发货'!$G:$G&amp;'[1]2025年已发货'!$H:$H,'[1]2025年已发货'!$E:$E,"未发货")</f>
        <v>2.5</v>
      </c>
      <c r="I1954" s="107" t="str">
        <f>VLOOKUP(B1954,辅助信息!E:I,3,FALSE)</f>
        <v>(武汉电气化局成达万高铁强电项目-南充营山)四川省南充市营山县保真路景阳名城南50米(保真路东)</v>
      </c>
      <c r="J1954" s="107" t="str">
        <f>VLOOKUP(B1954,辅助信息!E:I,4,FALSE)</f>
        <v>周开亮</v>
      </c>
      <c r="K1954" s="107">
        <f>VLOOKUP(J1954,辅助信息!H:I,2,FALSE)</f>
        <v>18381485052</v>
      </c>
      <c r="L1954" s="120" t="str">
        <f>VLOOKUP(B1954,辅助信息!E:J,6,FALSE)</f>
        <v>锈货不收！！下雨天钢筋没盖篷布不收！！，装货前联系收货人核实到场规格,没提前告知进场规格现场不给予接收</v>
      </c>
      <c r="M1954" s="78">
        <v>45831</v>
      </c>
      <c r="O1954" s="49">
        <f ca="1" t="shared" si="127"/>
        <v>0</v>
      </c>
      <c r="P1954" s="49">
        <f ca="1" t="shared" si="128"/>
        <v>22</v>
      </c>
      <c r="Q1954" s="18" t="str">
        <f>VLOOKUP(B1954,辅助信息!E:M,9,FALSE)</f>
        <v>ZTWM-CDGS-XS-2025-0033-中铁武汉电气化局集团有限公司成达万高速铁路强电工程项目</v>
      </c>
    </row>
    <row r="1955" hidden="1" spans="2:17">
      <c r="B1955" s="29" t="s">
        <v>177</v>
      </c>
      <c r="C1955" s="57">
        <v>45832</v>
      </c>
      <c r="D1955" s="107" t="str">
        <f>VLOOKUP(B1955,辅助信息!E:K,7,FALSE)</f>
        <v>JWDDCD2025062200016</v>
      </c>
      <c r="E1955" s="107" t="str">
        <f>VLOOKUP(F1955,辅助信息!A:B,2,FALSE)</f>
        <v>盘螺</v>
      </c>
      <c r="F1955" s="29" t="s">
        <v>40</v>
      </c>
      <c r="G1955" s="25">
        <v>5</v>
      </c>
      <c r="H1955" s="108">
        <f>_xlfn.XLOOKUP(C1955&amp;F1955&amp;I1955&amp;J1955,'[1]2025年已发货'!$F:$F&amp;'[1]2025年已发货'!$C:$C&amp;'[1]2025年已发货'!$G:$G&amp;'[1]2025年已发货'!$H:$H,'[1]2025年已发货'!$E:$E,"未发货")</f>
        <v>5</v>
      </c>
      <c r="I1955" s="107" t="str">
        <f>VLOOKUP(B1955,辅助信息!E:I,3,FALSE)</f>
        <v>(武汉电气化局成达万高铁强电项目-南充营山)四川省南充市营山县保真路景阳名城南50米(保真路东)</v>
      </c>
      <c r="J1955" s="107" t="str">
        <f>VLOOKUP(B1955,辅助信息!E:I,4,FALSE)</f>
        <v>周开亮</v>
      </c>
      <c r="K1955" s="107">
        <f>VLOOKUP(J1955,辅助信息!H:I,2,FALSE)</f>
        <v>18381485052</v>
      </c>
      <c r="L1955" s="120" t="str">
        <f>VLOOKUP(B1955,辅助信息!E:J,6,FALSE)</f>
        <v>锈货不收！！下雨天钢筋没盖篷布不收！！，装货前联系收货人核实到场规格,没提前告知进场规格现场不给予接收</v>
      </c>
      <c r="M1955" s="78">
        <v>45831</v>
      </c>
      <c r="O1955" s="49">
        <f ca="1" t="shared" si="127"/>
        <v>0</v>
      </c>
      <c r="P1955" s="49">
        <f ca="1" t="shared" si="128"/>
        <v>22</v>
      </c>
      <c r="Q1955" s="18" t="str">
        <f>VLOOKUP(B1955,辅助信息!E:M,9,FALSE)</f>
        <v>ZTWM-CDGS-XS-2025-0033-中铁武汉电气化局集团有限公司成达万高速铁路强电工程项目</v>
      </c>
    </row>
    <row r="1956" hidden="1" spans="2:17">
      <c r="B1956" s="29" t="s">
        <v>177</v>
      </c>
      <c r="C1956" s="57">
        <v>45832</v>
      </c>
      <c r="D1956" s="107" t="str">
        <f>VLOOKUP(B1956,辅助信息!E:K,7,FALSE)</f>
        <v>JWDDCD2025062200016</v>
      </c>
      <c r="E1956" s="107" t="str">
        <f>VLOOKUP(F1956,辅助信息!A:B,2,FALSE)</f>
        <v>盘螺</v>
      </c>
      <c r="F1956" s="29" t="s">
        <v>41</v>
      </c>
      <c r="G1956" s="25">
        <v>5</v>
      </c>
      <c r="H1956" s="108">
        <f>_xlfn.XLOOKUP(C1956&amp;F1956&amp;I1956&amp;J1956,'[1]2025年已发货'!$F:$F&amp;'[1]2025年已发货'!$C:$C&amp;'[1]2025年已发货'!$G:$G&amp;'[1]2025年已发货'!$H:$H,'[1]2025年已发货'!$E:$E,"未发货")</f>
        <v>5</v>
      </c>
      <c r="I1956" s="107" t="str">
        <f>VLOOKUP(B1956,辅助信息!E:I,3,FALSE)</f>
        <v>(武汉电气化局成达万高铁强电项目-南充营山)四川省南充市营山县保真路景阳名城南50米(保真路东)</v>
      </c>
      <c r="J1956" s="107" t="str">
        <f>VLOOKUP(B1956,辅助信息!E:I,4,FALSE)</f>
        <v>周开亮</v>
      </c>
      <c r="K1956" s="107">
        <f>VLOOKUP(J1956,辅助信息!H:I,2,FALSE)</f>
        <v>18381485052</v>
      </c>
      <c r="L1956" s="120" t="str">
        <f>VLOOKUP(B1956,辅助信息!E:J,6,FALSE)</f>
        <v>锈货不收！！下雨天钢筋没盖篷布不收！！，装货前联系收货人核实到场规格,没提前告知进场规格现场不给予接收</v>
      </c>
      <c r="M1956" s="78">
        <v>45831</v>
      </c>
      <c r="O1956" s="49">
        <f ca="1" t="shared" si="127"/>
        <v>0</v>
      </c>
      <c r="P1956" s="49">
        <f ca="1" t="shared" si="128"/>
        <v>22</v>
      </c>
      <c r="Q1956" s="18" t="str">
        <f>VLOOKUP(B1956,辅助信息!E:M,9,FALSE)</f>
        <v>ZTWM-CDGS-XS-2025-0033-中铁武汉电气化局集团有限公司成达万高速铁路强电工程项目</v>
      </c>
    </row>
    <row r="1957" hidden="1" spans="2:17">
      <c r="B1957" s="29" t="s">
        <v>177</v>
      </c>
      <c r="C1957" s="57">
        <v>45832</v>
      </c>
      <c r="D1957" s="107" t="str">
        <f>VLOOKUP(B1957,辅助信息!E:K,7,FALSE)</f>
        <v>JWDDCD2025062200016</v>
      </c>
      <c r="E1957" s="107" t="str">
        <f>VLOOKUP(F1957,辅助信息!A:B,2,FALSE)</f>
        <v>螺纹钢</v>
      </c>
      <c r="F1957" s="29" t="s">
        <v>27</v>
      </c>
      <c r="G1957" s="25">
        <v>3</v>
      </c>
      <c r="H1957" s="108">
        <f>_xlfn.XLOOKUP(C1957&amp;F1957&amp;I1957&amp;J1957,'[1]2025年已发货'!$F:$F&amp;'[1]2025年已发货'!$C:$C&amp;'[1]2025年已发货'!$G:$G&amp;'[1]2025年已发货'!$H:$H,'[1]2025年已发货'!$E:$E,"未发货")</f>
        <v>3</v>
      </c>
      <c r="I1957" s="107" t="str">
        <f>VLOOKUP(B1957,辅助信息!E:I,3,FALSE)</f>
        <v>(武汉电气化局成达万高铁强电项目-南充营山)四川省南充市营山县保真路景阳名城南50米(保真路东)</v>
      </c>
      <c r="J1957" s="107" t="str">
        <f>VLOOKUP(B1957,辅助信息!E:I,4,FALSE)</f>
        <v>周开亮</v>
      </c>
      <c r="K1957" s="107">
        <f>VLOOKUP(J1957,辅助信息!H:I,2,FALSE)</f>
        <v>18381485052</v>
      </c>
      <c r="L1957" s="120" t="str">
        <f>VLOOKUP(B1957,辅助信息!E:J,6,FALSE)</f>
        <v>锈货不收！！下雨天钢筋没盖篷布不收！！，装货前联系收货人核实到场规格,没提前告知进场规格现场不给予接收</v>
      </c>
      <c r="M1957" s="78">
        <v>45831</v>
      </c>
      <c r="O1957" s="49">
        <f ca="1" t="shared" si="127"/>
        <v>0</v>
      </c>
      <c r="P1957" s="49">
        <f ca="1" t="shared" si="128"/>
        <v>22</v>
      </c>
      <c r="Q1957" s="18" t="str">
        <f>VLOOKUP(B1957,辅助信息!E:M,9,FALSE)</f>
        <v>ZTWM-CDGS-XS-2025-0033-中铁武汉电气化局集团有限公司成达万高速铁路强电工程项目</v>
      </c>
    </row>
    <row r="1958" hidden="1" spans="2:17">
      <c r="B1958" s="29" t="s">
        <v>177</v>
      </c>
      <c r="C1958" s="57">
        <v>45832</v>
      </c>
      <c r="D1958" s="107" t="str">
        <f>VLOOKUP(B1958,辅助信息!E:K,7,FALSE)</f>
        <v>JWDDCD2025062200016</v>
      </c>
      <c r="E1958" s="107" t="str">
        <f>VLOOKUP(F1958,辅助信息!A:B,2,FALSE)</f>
        <v>螺纹钢</v>
      </c>
      <c r="F1958" s="29" t="s">
        <v>19</v>
      </c>
      <c r="G1958" s="25">
        <v>12</v>
      </c>
      <c r="H1958" s="108">
        <f>_xlfn.XLOOKUP(C1958&amp;F1958&amp;I1958&amp;J1958,'[1]2025年已发货'!$F:$F&amp;'[1]2025年已发货'!$C:$C&amp;'[1]2025年已发货'!$G:$G&amp;'[1]2025年已发货'!$H:$H,'[1]2025年已发货'!$E:$E,"未发货")</f>
        <v>12</v>
      </c>
      <c r="I1958" s="107" t="str">
        <f>VLOOKUP(B1958,辅助信息!E:I,3,FALSE)</f>
        <v>(武汉电气化局成达万高铁强电项目-南充营山)四川省南充市营山县保真路景阳名城南50米(保真路东)</v>
      </c>
      <c r="J1958" s="107" t="str">
        <f>VLOOKUP(B1958,辅助信息!E:I,4,FALSE)</f>
        <v>周开亮</v>
      </c>
      <c r="K1958" s="107">
        <f>VLOOKUP(J1958,辅助信息!H:I,2,FALSE)</f>
        <v>18381485052</v>
      </c>
      <c r="L1958" s="120" t="str">
        <f>VLOOKUP(B1958,辅助信息!E:J,6,FALSE)</f>
        <v>锈货不收！！下雨天钢筋没盖篷布不收！！，装货前联系收货人核实到场规格,没提前告知进场规格现场不给予接收</v>
      </c>
      <c r="M1958" s="78">
        <v>45831</v>
      </c>
      <c r="O1958" s="49">
        <f ca="1" t="shared" si="127"/>
        <v>0</v>
      </c>
      <c r="P1958" s="49">
        <f ca="1" t="shared" si="128"/>
        <v>22</v>
      </c>
      <c r="Q1958" s="18" t="str">
        <f>VLOOKUP(B1958,辅助信息!E:M,9,FALSE)</f>
        <v>ZTWM-CDGS-XS-2025-0033-中铁武汉电气化局集团有限公司成达万高速铁路强电工程项目</v>
      </c>
    </row>
    <row r="1959" hidden="1" spans="2:17">
      <c r="B1959" s="29" t="s">
        <v>177</v>
      </c>
      <c r="C1959" s="57">
        <v>45832</v>
      </c>
      <c r="D1959" s="107" t="str">
        <f>VLOOKUP(B1959,辅助信息!E:K,7,FALSE)</f>
        <v>JWDDCD2025062200016</v>
      </c>
      <c r="E1959" s="107" t="str">
        <f>VLOOKUP(F1959,辅助信息!A:B,2,FALSE)</f>
        <v>螺纹钢</v>
      </c>
      <c r="F1959" s="29" t="s">
        <v>32</v>
      </c>
      <c r="G1959" s="25">
        <v>15</v>
      </c>
      <c r="H1959" s="108">
        <f>_xlfn.XLOOKUP(C1959&amp;F1959&amp;I1959&amp;J1959,'[1]2025年已发货'!$F:$F&amp;'[1]2025年已发货'!$C:$C&amp;'[1]2025年已发货'!$G:$G&amp;'[1]2025年已发货'!$H:$H,'[1]2025年已发货'!$E:$E,"未发货")</f>
        <v>15</v>
      </c>
      <c r="I1959" s="107" t="str">
        <f>VLOOKUP(B1959,辅助信息!E:I,3,FALSE)</f>
        <v>(武汉电气化局成达万高铁强电项目-南充营山)四川省南充市营山县保真路景阳名城南50米(保真路东)</v>
      </c>
      <c r="J1959" s="107" t="str">
        <f>VLOOKUP(B1959,辅助信息!E:I,4,FALSE)</f>
        <v>周开亮</v>
      </c>
      <c r="K1959" s="107">
        <f>VLOOKUP(J1959,辅助信息!H:I,2,FALSE)</f>
        <v>18381485052</v>
      </c>
      <c r="L1959" s="120" t="str">
        <f>VLOOKUP(B1959,辅助信息!E:J,6,FALSE)</f>
        <v>锈货不收！！下雨天钢筋没盖篷布不收！！，装货前联系收货人核实到场规格,没提前告知进场规格现场不给予接收</v>
      </c>
      <c r="M1959" s="78">
        <v>45831</v>
      </c>
      <c r="O1959" s="49">
        <f ca="1" t="shared" si="127"/>
        <v>0</v>
      </c>
      <c r="P1959" s="49">
        <f ca="1" t="shared" si="128"/>
        <v>22</v>
      </c>
      <c r="Q1959" s="18" t="str">
        <f>VLOOKUP(B1959,辅助信息!E:M,9,FALSE)</f>
        <v>ZTWM-CDGS-XS-2025-0033-中铁武汉电气化局集团有限公司成达万高速铁路强电工程项目</v>
      </c>
    </row>
    <row r="1960" hidden="1" spans="2:17">
      <c r="B1960" s="29" t="s">
        <v>177</v>
      </c>
      <c r="C1960" s="57">
        <v>45832</v>
      </c>
      <c r="D1960" s="107" t="str">
        <f>VLOOKUP(B1960,辅助信息!E:K,7,FALSE)</f>
        <v>JWDDCD2025062200016</v>
      </c>
      <c r="E1960" s="107" t="str">
        <f>VLOOKUP(F1960,辅助信息!A:B,2,FALSE)</f>
        <v>螺纹钢</v>
      </c>
      <c r="F1960" s="29" t="s">
        <v>33</v>
      </c>
      <c r="G1960" s="25">
        <v>9</v>
      </c>
      <c r="H1960" s="108">
        <f>_xlfn.XLOOKUP(C1960&amp;F1960&amp;I1960&amp;J1960,'[1]2025年已发货'!$F:$F&amp;'[1]2025年已发货'!$C:$C&amp;'[1]2025年已发货'!$G:$G&amp;'[1]2025年已发货'!$H:$H,'[1]2025年已发货'!$E:$E,"未发货")</f>
        <v>9</v>
      </c>
      <c r="I1960" s="107" t="str">
        <f>VLOOKUP(B1960,辅助信息!E:I,3,FALSE)</f>
        <v>(武汉电气化局成达万高铁强电项目-南充营山)四川省南充市营山县保真路景阳名城南50米(保真路东)</v>
      </c>
      <c r="J1960" s="107" t="str">
        <f>VLOOKUP(B1960,辅助信息!E:I,4,FALSE)</f>
        <v>周开亮</v>
      </c>
      <c r="K1960" s="107">
        <f>VLOOKUP(J1960,辅助信息!H:I,2,FALSE)</f>
        <v>18381485052</v>
      </c>
      <c r="L1960" s="120" t="str">
        <f>VLOOKUP(B1960,辅助信息!E:J,6,FALSE)</f>
        <v>锈货不收！！下雨天钢筋没盖篷布不收！！，装货前联系收货人核实到场规格,没提前告知进场规格现场不给予接收</v>
      </c>
      <c r="M1960" s="78">
        <v>45831</v>
      </c>
      <c r="O1960" s="49">
        <f ca="1" t="shared" si="127"/>
        <v>0</v>
      </c>
      <c r="P1960" s="49">
        <f ca="1" t="shared" si="128"/>
        <v>22</v>
      </c>
      <c r="Q1960" s="18" t="str">
        <f>VLOOKUP(B1960,辅助信息!E:M,9,FALSE)</f>
        <v>ZTWM-CDGS-XS-2025-0033-中铁武汉电气化局集团有限公司成达万高速铁路强电工程项目</v>
      </c>
    </row>
    <row r="1961" hidden="1" spans="2:17">
      <c r="B1961" s="29" t="s">
        <v>177</v>
      </c>
      <c r="C1961" s="57">
        <v>45832</v>
      </c>
      <c r="D1961" s="107" t="str">
        <f>VLOOKUP(B1961,辅助信息!E:K,7,FALSE)</f>
        <v>JWDDCD2025062200016</v>
      </c>
      <c r="E1961" s="107" t="str">
        <f>VLOOKUP(F1961,辅助信息!A:B,2,FALSE)</f>
        <v>螺纹钢</v>
      </c>
      <c r="F1961" s="29" t="s">
        <v>130</v>
      </c>
      <c r="G1961" s="25">
        <f>3*17</f>
        <v>51</v>
      </c>
      <c r="H1961" s="108">
        <f>_xlfn.XLOOKUP(C1961&amp;F1961&amp;I1961&amp;J1961,'[1]2025年已发货'!$F:$F&amp;'[1]2025年已发货'!$C:$C&amp;'[1]2025年已发货'!$G:$G&amp;'[1]2025年已发货'!$H:$H,'[1]2025年已发货'!$E:$E,"未发货")</f>
        <v>51</v>
      </c>
      <c r="I1961" s="107" t="str">
        <f>VLOOKUP(B1961,辅助信息!E:I,3,FALSE)</f>
        <v>(武汉电气化局成达万高铁强电项目-南充营山)四川省南充市营山县保真路景阳名城南50米(保真路东)</v>
      </c>
      <c r="J1961" s="107" t="str">
        <f>VLOOKUP(B1961,辅助信息!E:I,4,FALSE)</f>
        <v>周开亮</v>
      </c>
      <c r="K1961" s="107">
        <f>VLOOKUP(J1961,辅助信息!H:I,2,FALSE)</f>
        <v>18381485052</v>
      </c>
      <c r="L1961" s="120" t="str">
        <f>VLOOKUP(B1961,辅助信息!E:J,6,FALSE)</f>
        <v>锈货不收！！下雨天钢筋没盖篷布不收！！，装货前联系收货人核实到场规格,没提前告知进场规格现场不给予接收</v>
      </c>
      <c r="M1961" s="78">
        <v>45831</v>
      </c>
      <c r="O1961" s="49">
        <f ca="1" t="shared" si="127"/>
        <v>0</v>
      </c>
      <c r="P1961" s="49">
        <f ca="1" t="shared" si="128"/>
        <v>22</v>
      </c>
      <c r="Q1961" s="18" t="str">
        <f>VLOOKUP(B1961,辅助信息!E:M,9,FALSE)</f>
        <v>ZTWM-CDGS-XS-2025-0033-中铁武汉电气化局集团有限公司成达万高速铁路强电工程项目</v>
      </c>
    </row>
    <row r="1962" hidden="1" spans="1:17">
      <c r="A1962" s="116"/>
      <c r="B1962" s="107" t="s">
        <v>81</v>
      </c>
      <c r="C1962" s="57">
        <v>45831</v>
      </c>
      <c r="D1962" s="107" t="str">
        <f>VLOOKUP(B1962,辅助信息!E:K,7,FALSE)</f>
        <v>JWDDCD2025060900080</v>
      </c>
      <c r="E1962" s="107" t="str">
        <f>VLOOKUP(F1962,辅助信息!A:B,2,FALSE)</f>
        <v>盘螺</v>
      </c>
      <c r="F1962" s="107" t="s">
        <v>26</v>
      </c>
      <c r="G1962" s="108">
        <v>27</v>
      </c>
      <c r="H1962" s="108">
        <f>_xlfn.XLOOKUP(C1962&amp;F1962&amp;I1962&amp;J1962,'[1]2025年已发货'!$F:$F&amp;'[1]2025年已发货'!$C:$C&amp;'[1]2025年已发货'!$G:$G&amp;'[1]2025年已发货'!$H:$H,'[1]2025年已发货'!$E:$E,"未发货")</f>
        <v>27</v>
      </c>
      <c r="I1962" s="107" t="str">
        <f>VLOOKUP(B1962,辅助信息!E:I,3,FALSE)</f>
        <v>（华西简阳西城嘉苑）四川省成都市简阳市简城街道高屋村</v>
      </c>
      <c r="J1962" s="107" t="str">
        <f>VLOOKUP(B1962,辅助信息!E:I,4,FALSE)</f>
        <v>张瀚镭</v>
      </c>
      <c r="K1962" s="107">
        <f>VLOOKUP(J1962,辅助信息!H:I,2,FALSE)</f>
        <v>15884666220</v>
      </c>
      <c r="L1962" s="109" t="str">
        <f>VLOOKUP(B1962,辅助信息!E:J,6,FALSE)</f>
        <v>现场禁止使用氢能源挂车！优先威钢发货,我方卸车,新老国标钢厂不加价可直发，因陕钢多次出现磅差，项目拒绝使用</v>
      </c>
      <c r="M1962" s="78">
        <v>45831</v>
      </c>
      <c r="O1962" s="49">
        <f ca="1" t="shared" si="127"/>
        <v>0</v>
      </c>
      <c r="P1962" s="49">
        <f ca="1" t="shared" si="128"/>
        <v>22</v>
      </c>
      <c r="Q1962" s="18" t="str">
        <f>VLOOKUP(B1962,辅助信息!E:M,9,FALSE)</f>
        <v>ZTWM-CDGS-XS-2024-0030-华西集采-简州大道</v>
      </c>
    </row>
    <row r="1963" hidden="1" spans="1:17">
      <c r="A1963" s="116"/>
      <c r="B1963" s="107" t="s">
        <v>81</v>
      </c>
      <c r="C1963" s="57">
        <v>45831</v>
      </c>
      <c r="D1963" s="107" t="str">
        <f>VLOOKUP(B1963,辅助信息!E:K,7,FALSE)</f>
        <v>JWDDCD2025060900080</v>
      </c>
      <c r="E1963" s="107" t="str">
        <f>VLOOKUP(F1963,辅助信息!A:B,2,FALSE)</f>
        <v>螺纹钢</v>
      </c>
      <c r="F1963" s="107" t="s">
        <v>32</v>
      </c>
      <c r="G1963" s="108">
        <v>22</v>
      </c>
      <c r="H1963" s="108">
        <f>_xlfn.XLOOKUP(C1963&amp;F1963&amp;I1963&amp;J1963,'[1]2025年已发货'!$F:$F&amp;'[1]2025年已发货'!$C:$C&amp;'[1]2025年已发货'!$G:$G&amp;'[1]2025年已发货'!$H:$H,'[1]2025年已发货'!$E:$E,"未发货")</f>
        <v>18</v>
      </c>
      <c r="I1963" s="107" t="str">
        <f>VLOOKUP(B1963,辅助信息!E:I,3,FALSE)</f>
        <v>（华西简阳西城嘉苑）四川省成都市简阳市简城街道高屋村</v>
      </c>
      <c r="J1963" s="107" t="str">
        <f>VLOOKUP(B1963,辅助信息!E:I,4,FALSE)</f>
        <v>张瀚镭</v>
      </c>
      <c r="K1963" s="107">
        <f>VLOOKUP(J1963,辅助信息!H:I,2,FALSE)</f>
        <v>15884666220</v>
      </c>
      <c r="L1963" s="109" t="str">
        <f>VLOOKUP(B1963,辅助信息!E:J,6,FALSE)</f>
        <v>现场禁止使用氢能源挂车！优先威钢发货,我方卸车,新老国标钢厂不加价可直发，因陕钢多次出现磅差，项目拒绝使用</v>
      </c>
      <c r="M1963" s="78">
        <v>45831</v>
      </c>
      <c r="O1963" s="49">
        <f ca="1" t="shared" si="127"/>
        <v>0</v>
      </c>
      <c r="P1963" s="49">
        <f ca="1" t="shared" si="128"/>
        <v>22</v>
      </c>
      <c r="Q1963" s="18" t="str">
        <f>VLOOKUP(B1963,辅助信息!E:M,9,FALSE)</f>
        <v>ZTWM-CDGS-XS-2024-0030-华西集采-简州大道</v>
      </c>
    </row>
    <row r="1964" hidden="1" spans="1:17">
      <c r="A1964" s="116"/>
      <c r="B1964" s="107" t="s">
        <v>81</v>
      </c>
      <c r="C1964" s="57">
        <v>45831</v>
      </c>
      <c r="D1964" s="107" t="str">
        <f>VLOOKUP(B1964,辅助信息!E:K,7,FALSE)</f>
        <v>JWDDCD2025060900080</v>
      </c>
      <c r="E1964" s="107" t="str">
        <f>VLOOKUP(F1964,辅助信息!A:B,2,FALSE)</f>
        <v>螺纹钢</v>
      </c>
      <c r="F1964" s="107" t="s">
        <v>33</v>
      </c>
      <c r="G1964" s="108">
        <v>30</v>
      </c>
      <c r="H1964" s="108">
        <f>_xlfn.XLOOKUP(C1964&amp;F1964&amp;I1964&amp;J1964,'[1]2025年已发货'!$F:$F&amp;'[1]2025年已发货'!$C:$C&amp;'[1]2025年已发货'!$G:$G&amp;'[1]2025年已发货'!$H:$H,'[1]2025年已发货'!$E:$E,"未发货")</f>
        <v>21</v>
      </c>
      <c r="I1964" s="107" t="str">
        <f>VLOOKUP(B1964,辅助信息!E:I,3,FALSE)</f>
        <v>（华西简阳西城嘉苑）四川省成都市简阳市简城街道高屋村</v>
      </c>
      <c r="J1964" s="107" t="str">
        <f>VLOOKUP(B1964,辅助信息!E:I,4,FALSE)</f>
        <v>张瀚镭</v>
      </c>
      <c r="K1964" s="107">
        <f>VLOOKUP(J1964,辅助信息!H:I,2,FALSE)</f>
        <v>15884666220</v>
      </c>
      <c r="L1964" s="109" t="str">
        <f>VLOOKUP(B1964,辅助信息!E:J,6,FALSE)</f>
        <v>现场禁止使用氢能源挂车！优先威钢发货,我方卸车,新老国标钢厂不加价可直发，因陕钢多次出现磅差，项目拒绝使用</v>
      </c>
      <c r="M1964" s="78">
        <v>45831</v>
      </c>
      <c r="O1964" s="49">
        <f ca="1" t="shared" si="127"/>
        <v>0</v>
      </c>
      <c r="P1964" s="49">
        <f ca="1" t="shared" si="128"/>
        <v>22</v>
      </c>
      <c r="Q1964" s="18" t="str">
        <f>VLOOKUP(B1964,辅助信息!E:M,9,FALSE)</f>
        <v>ZTWM-CDGS-XS-2024-0030-华西集采-简州大道</v>
      </c>
    </row>
    <row r="1965" hidden="1" spans="1:17">
      <c r="A1965" s="116"/>
      <c r="B1965" s="107" t="s">
        <v>81</v>
      </c>
      <c r="C1965" s="57">
        <v>45831</v>
      </c>
      <c r="D1965" s="107" t="str">
        <f>VLOOKUP(B1965,辅助信息!E:K,7,FALSE)</f>
        <v>JWDDCD2025060900080</v>
      </c>
      <c r="E1965" s="107" t="str">
        <f>VLOOKUP(F1965,辅助信息!A:B,2,FALSE)</f>
        <v>螺纹钢</v>
      </c>
      <c r="F1965" s="107" t="s">
        <v>18</v>
      </c>
      <c r="G1965" s="108">
        <v>6</v>
      </c>
      <c r="H1965" s="108">
        <f>_xlfn.XLOOKUP(C1965&amp;F1965&amp;I1965&amp;J1965,'[1]2025年已发货'!$F:$F&amp;'[1]2025年已发货'!$C:$C&amp;'[1]2025年已发货'!$G:$G&amp;'[1]2025年已发货'!$H:$H,'[1]2025年已发货'!$E:$E,"未发货")</f>
        <v>6</v>
      </c>
      <c r="I1965" s="107" t="str">
        <f>VLOOKUP(B1965,辅助信息!E:I,3,FALSE)</f>
        <v>（华西简阳西城嘉苑）四川省成都市简阳市简城街道高屋村</v>
      </c>
      <c r="J1965" s="107" t="str">
        <f>VLOOKUP(B1965,辅助信息!E:I,4,FALSE)</f>
        <v>张瀚镭</v>
      </c>
      <c r="K1965" s="107">
        <f>VLOOKUP(J1965,辅助信息!H:I,2,FALSE)</f>
        <v>15884666220</v>
      </c>
      <c r="L1965" s="109" t="str">
        <f>VLOOKUP(B1965,辅助信息!E:J,6,FALSE)</f>
        <v>现场禁止使用氢能源挂车！优先威钢发货,我方卸车,新老国标钢厂不加价可直发，因陕钢多次出现磅差，项目拒绝使用</v>
      </c>
      <c r="M1965" s="78">
        <v>45831</v>
      </c>
      <c r="O1965" s="49">
        <f ca="1" t="shared" si="127"/>
        <v>0</v>
      </c>
      <c r="P1965" s="49">
        <f ca="1" t="shared" si="128"/>
        <v>22</v>
      </c>
      <c r="Q1965" s="18" t="str">
        <f>VLOOKUP(B1965,辅助信息!E:M,9,FALSE)</f>
        <v>ZTWM-CDGS-XS-2024-0030-华西集采-简州大道</v>
      </c>
    </row>
    <row r="1966" hidden="1" spans="1:17">
      <c r="A1966" s="45" t="s">
        <v>178</v>
      </c>
      <c r="B1966" s="29" t="s">
        <v>44</v>
      </c>
      <c r="C1966" s="57">
        <v>45831</v>
      </c>
      <c r="D1966" s="107" t="str">
        <f>VLOOKUP(B1966,辅助信息!E:K,7,FALSE)</f>
        <v>JWDDCD2025060600053</v>
      </c>
      <c r="E1966" s="107" t="str">
        <f>VLOOKUP(F1966,辅助信息!A:B,2,FALSE)</f>
        <v>盘螺</v>
      </c>
      <c r="F1966" s="29" t="s">
        <v>26</v>
      </c>
      <c r="G1966" s="25">
        <v>20</v>
      </c>
      <c r="H1966" s="108">
        <f>_xlfn.XLOOKUP(C1966&amp;F1966&amp;I1966&amp;J1966,'[1]2025年已发货'!$F:$F&amp;'[1]2025年已发货'!$C:$C&amp;'[1]2025年已发货'!$G:$G&amp;'[1]2025年已发货'!$H:$H,'[1]2025年已发货'!$E:$E,"未发货")</f>
        <v>20</v>
      </c>
      <c r="I1966" s="107" t="str">
        <f>VLOOKUP(B1966,辅助信息!E:I,3,FALSE)</f>
        <v>（华西酒城南）成都市武侯区火车南站西路8号酒城南项目</v>
      </c>
      <c r="J1966" s="107" t="str">
        <f>VLOOKUP(B1966,辅助信息!E:I,4,FALSE)</f>
        <v>龙耀宇</v>
      </c>
      <c r="K1966" s="107">
        <f>VLOOKUP(J1966,辅助信息!H:I,2,FALSE)</f>
        <v>18384145895</v>
      </c>
      <c r="L1966" s="109" t="str">
        <f>VLOOKUP(B1966,辅助信息!E:J,6,FALSE)</f>
        <v>对方卸车</v>
      </c>
      <c r="M1966" s="78">
        <v>45831</v>
      </c>
      <c r="O1966" s="49">
        <f ca="1" t="shared" si="127"/>
        <v>0</v>
      </c>
      <c r="P1966" s="49">
        <f ca="1" t="shared" si="128"/>
        <v>22</v>
      </c>
      <c r="Q1966" s="18" t="str">
        <f>VLOOKUP(B1966,辅助信息!E:M,9,FALSE)</f>
        <v>ZTWM-CDGS-XS-2024-0189-华西集采-酒城南项目</v>
      </c>
    </row>
    <row r="1967" hidden="1" spans="1:18">
      <c r="A1967" s="45" t="s">
        <v>178</v>
      </c>
      <c r="B1967" s="29" t="s">
        <v>151</v>
      </c>
      <c r="C1967" s="57">
        <v>45834</v>
      </c>
      <c r="D1967" s="107" t="str">
        <f>VLOOKUP(B1967,辅助信息!E:K,7,FALSE)</f>
        <v>JWDDCD2025051000019</v>
      </c>
      <c r="E1967" s="107" t="str">
        <f>VLOOKUP(F1967,辅助信息!A:B,2,FALSE)</f>
        <v>螺纹钢</v>
      </c>
      <c r="F1967" s="29" t="s">
        <v>27</v>
      </c>
      <c r="G1967" s="25">
        <v>6</v>
      </c>
      <c r="H1967" s="108">
        <f>_xlfn.XLOOKUP(C1967&amp;F1967&amp;I1967&amp;J1967,'[1]2025年已发货'!$F:$F&amp;'[1]2025年已发货'!$C:$C&amp;'[1]2025年已发货'!$G:$G&amp;'[1]2025年已发货'!$H:$H,'[1]2025年已发货'!$E:$E,"未发货")</f>
        <v>6</v>
      </c>
      <c r="I1967" s="107" t="str">
        <f>VLOOKUP(B1967,辅助信息!E:I,3,FALSE)</f>
        <v>(五冶钢构医学科学产业园建设项目房建一部-四标（3-7）)四川省南充市顺庆区搬罾街道学府大道二段</v>
      </c>
      <c r="J1967" s="107" t="str">
        <f>VLOOKUP(B1967,辅助信息!E:I,4,FALSE)</f>
        <v>胡泽宇</v>
      </c>
      <c r="K1967" s="107">
        <f>VLOOKUP(J1967,辅助信息!H:I,2,FALSE)</f>
        <v>18141337338</v>
      </c>
      <c r="L1967" s="109" t="str">
        <f>VLOOKUP(B1967,辅助信息!E:J,6,FALSE)</f>
        <v>送货单：送货单位：南充思临新材料科技有限公司,收货单位：五冶集团川北(南充)建设有限公司,项目名称：南充医学科学产业园,送货车型13米,装货前联系收货人核实到场规格</v>
      </c>
      <c r="M1967" s="78">
        <v>45835</v>
      </c>
      <c r="O1967" s="49">
        <f ca="1" t="shared" si="127"/>
        <v>0</v>
      </c>
      <c r="P1967" s="49">
        <f ca="1" t="shared" si="128"/>
        <v>18</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7">
        <v>45834</v>
      </c>
      <c r="D1968" s="107" t="str">
        <f>VLOOKUP(B1968,辅助信息!E:K,7,FALSE)</f>
        <v>JWDDCD2025051000019</v>
      </c>
      <c r="E1968" s="107" t="str">
        <f>VLOOKUP(F1968,辅助信息!A:B,2,FALSE)</f>
        <v>螺纹钢</v>
      </c>
      <c r="F1968" s="29" t="s">
        <v>19</v>
      </c>
      <c r="G1968" s="25">
        <v>21</v>
      </c>
      <c r="H1968" s="108">
        <f>_xlfn.XLOOKUP(C1968&amp;F1968&amp;I1968&amp;J1968,'[1]2025年已发货'!$F:$F&amp;'[1]2025年已发货'!$C:$C&amp;'[1]2025年已发货'!$G:$G&amp;'[1]2025年已发货'!$H:$H,'[1]2025年已发货'!$E:$E,"未发货")</f>
        <v>21</v>
      </c>
      <c r="I1968" s="107" t="str">
        <f>VLOOKUP(B1968,辅助信息!E:I,3,FALSE)</f>
        <v>(五冶钢构医学科学产业园建设项目房建一部-四标（3-7）)四川省南充市顺庆区搬罾街道学府大道二段</v>
      </c>
      <c r="J1968" s="107" t="str">
        <f>VLOOKUP(B1968,辅助信息!E:I,4,FALSE)</f>
        <v>胡泽宇</v>
      </c>
      <c r="K1968" s="107">
        <f>VLOOKUP(J1968,辅助信息!H:I,2,FALSE)</f>
        <v>18141337338</v>
      </c>
      <c r="L1968" s="109" t="str">
        <f>VLOOKUP(B1968,辅助信息!E:J,6,FALSE)</f>
        <v>送货单：送货单位：南充思临新材料科技有限公司,收货单位：五冶集团川北(南充)建设有限公司,项目名称：南充医学科学产业园,送货车型13米,装货前联系收货人核实到场规格</v>
      </c>
      <c r="M1968" s="78">
        <v>45835</v>
      </c>
      <c r="O1968" s="49">
        <f ca="1" t="shared" si="127"/>
        <v>0</v>
      </c>
      <c r="P1968" s="49">
        <f ca="1" t="shared" si="128"/>
        <v>18</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7">
        <v>45834</v>
      </c>
      <c r="D1969" s="107" t="str">
        <f>VLOOKUP(B1969,辅助信息!E:K,7,FALSE)</f>
        <v>JWDDCD2025052800131</v>
      </c>
      <c r="E1969" s="107" t="str">
        <f>VLOOKUP(F1969,辅助信息!A:B,2,FALSE)</f>
        <v>螺纹钢</v>
      </c>
      <c r="F1969" s="29" t="s">
        <v>66</v>
      </c>
      <c r="G1969" s="25">
        <v>9</v>
      </c>
      <c r="H1969" s="108">
        <f>_xlfn.XLOOKUP(C1969&amp;F1969&amp;I1969&amp;J1969,'[1]2025年已发货'!$F:$F&amp;'[1]2025年已发货'!$C:$C&amp;'[1]2025年已发货'!$G:$G&amp;'[1]2025年已发货'!$H:$H,'[1]2025年已发货'!$E:$E,"未发货")</f>
        <v>9</v>
      </c>
      <c r="I1969" s="107" t="str">
        <f>VLOOKUP(B1969,辅助信息!E:I,3,FALSE)</f>
        <v>（商投建工达州中医药科技园-4工区-3号楼）达州市通川区达州中医药职业学院犀牛大道北段</v>
      </c>
      <c r="J1969" s="107" t="str">
        <f>VLOOKUP(B1969,辅助信息!E:I,4,FALSE)</f>
        <v>张扬</v>
      </c>
      <c r="K1969" s="107">
        <f>VLOOKUP(J1969,辅助信息!H:I,2,FALSE)</f>
        <v>18381904567</v>
      </c>
      <c r="L1969" s="109" t="str">
        <f>VLOOKUP(B1969,辅助信息!E:J,6,FALSE)</f>
        <v>控制炉批号！多了现场不收！,优先安排达钢,提前联系到场规格及数量</v>
      </c>
      <c r="M1969" s="78">
        <v>45835</v>
      </c>
      <c r="O1969" s="49">
        <f ca="1" t="shared" ref="O1969:O1977" si="129">IF(OR(M1969="",N1969&lt;&gt;""),"",MAX(M1969-TODAY(),0))</f>
        <v>0</v>
      </c>
      <c r="P1969" s="49">
        <f ca="1" t="shared" ref="P1969:P1977" si="130">IF(M1969="","",IF(N1969&lt;&gt;"",MAX(N1969-M1969,0),IF(TODAY()&gt;M1969,TODAY()-M1969,0)))</f>
        <v>18</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7">
        <v>45834</v>
      </c>
      <c r="D1970" s="107" t="str">
        <f>VLOOKUP(B1970,辅助信息!E:K,7,FALSE)</f>
        <v>JWDDCD2025052800131</v>
      </c>
      <c r="E1970" s="107" t="str">
        <f>VLOOKUP(F1970,辅助信息!A:B,2,FALSE)</f>
        <v>螺纹钢</v>
      </c>
      <c r="F1970" s="29" t="s">
        <v>58</v>
      </c>
      <c r="G1970" s="25">
        <v>12</v>
      </c>
      <c r="H1970" s="108">
        <f>_xlfn.XLOOKUP(C1970&amp;F1970&amp;I1970&amp;J1970,'[1]2025年已发货'!$F:$F&amp;'[1]2025年已发货'!$C:$C&amp;'[1]2025年已发货'!$G:$G&amp;'[1]2025年已发货'!$H:$H,'[1]2025年已发货'!$E:$E,"未发货")</f>
        <v>12</v>
      </c>
      <c r="I1970" s="107" t="str">
        <f>VLOOKUP(B1970,辅助信息!E:I,3,FALSE)</f>
        <v>（商投建工达州中医药科技园-4工区-3号楼）达州市通川区达州中医药职业学院犀牛大道北段</v>
      </c>
      <c r="J1970" s="107" t="str">
        <f>VLOOKUP(B1970,辅助信息!E:I,4,FALSE)</f>
        <v>张扬</v>
      </c>
      <c r="K1970" s="107">
        <f>VLOOKUP(J1970,辅助信息!H:I,2,FALSE)</f>
        <v>18381904567</v>
      </c>
      <c r="L1970" s="109" t="str">
        <f>VLOOKUP(B1970,辅助信息!E:J,6,FALSE)</f>
        <v>控制炉批号！多了现场不收！,优先安排达钢,提前联系到场规格及数量</v>
      </c>
      <c r="M1970" s="78">
        <v>45835</v>
      </c>
      <c r="O1970" s="49">
        <f ca="1" t="shared" si="129"/>
        <v>0</v>
      </c>
      <c r="P1970" s="49">
        <f ca="1" t="shared" si="130"/>
        <v>18</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7">
        <v>45834</v>
      </c>
      <c r="D1971" s="107" t="str">
        <f>VLOOKUP(B1971,辅助信息!E:K,7,FALSE)</f>
        <v>JWDDCD2025052800131</v>
      </c>
      <c r="E1971" s="107" t="str">
        <f>VLOOKUP(F1971,辅助信息!A:B,2,FALSE)</f>
        <v>螺纹钢</v>
      </c>
      <c r="F1971" s="29" t="s">
        <v>22</v>
      </c>
      <c r="G1971" s="25">
        <v>24</v>
      </c>
      <c r="H1971" s="108" t="str">
        <f>_xlfn.XLOOKUP(C1971&amp;F1971&amp;I1971&amp;J1971,'[1]2025年已发货'!$F:$F&amp;'[1]2025年已发货'!$C:$C&amp;'[1]2025年已发货'!$G:$G&amp;'[1]2025年已发货'!$H:$H,'[1]2025年已发货'!$E:$E,"未发货")</f>
        <v>未发货</v>
      </c>
      <c r="I1971" s="107" t="str">
        <f>VLOOKUP(B1971,辅助信息!E:I,3,FALSE)</f>
        <v>（商投建工达州中医药科技园-4工区-3号楼）达州市通川区达州中医药职业学院犀牛大道北段</v>
      </c>
      <c r="J1971" s="107" t="str">
        <f>VLOOKUP(B1971,辅助信息!E:I,4,FALSE)</f>
        <v>张扬</v>
      </c>
      <c r="K1971" s="107">
        <f>VLOOKUP(J1971,辅助信息!H:I,2,FALSE)</f>
        <v>18381904567</v>
      </c>
      <c r="L1971" s="109" t="str">
        <f>VLOOKUP(B1971,辅助信息!E:J,6,FALSE)</f>
        <v>控制炉批号！多了现场不收！,优先安排达钢,提前联系到场规格及数量</v>
      </c>
      <c r="M1971" s="78">
        <v>45835</v>
      </c>
      <c r="O1971" s="49">
        <f ca="1" t="shared" si="129"/>
        <v>0</v>
      </c>
      <c r="P1971" s="49">
        <f ca="1" t="shared" si="130"/>
        <v>18</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7">
        <v>45834</v>
      </c>
      <c r="D1972" s="107" t="str">
        <f>VLOOKUP(B1972,辅助信息!E:K,7,FALSE)</f>
        <v>JWDDCD2025052800131</v>
      </c>
      <c r="E1972" s="107" t="str">
        <f>VLOOKUP(F1972,辅助信息!A:B,2,FALSE)</f>
        <v>螺纹钢</v>
      </c>
      <c r="F1972" s="29" t="s">
        <v>66</v>
      </c>
      <c r="G1972" s="25">
        <v>6</v>
      </c>
      <c r="H1972" s="108">
        <f>_xlfn.XLOOKUP(C1972&amp;F1972&amp;I1972&amp;J1972,'[1]2025年已发货'!$F:$F&amp;'[1]2025年已发货'!$C:$C&amp;'[1]2025年已发货'!$G:$G&amp;'[1]2025年已发货'!$H:$H,'[1]2025年已发货'!$E:$E,"未发货")</f>
        <v>6</v>
      </c>
      <c r="I1972" s="107" t="str">
        <f>VLOOKUP(B1972,辅助信息!E:I,3,FALSE)</f>
        <v>（商投建工达州中医药科技园-4工区-8号楼）达州市通川区达州中医药职业学院犀牛大道北段</v>
      </c>
      <c r="J1972" s="107" t="str">
        <f>VLOOKUP(B1972,辅助信息!E:I,4,FALSE)</f>
        <v>张扬</v>
      </c>
      <c r="K1972" s="107">
        <f>VLOOKUP(J1972,辅助信息!H:I,2,FALSE)</f>
        <v>18381904567</v>
      </c>
      <c r="L1972" s="109" t="str">
        <f>VLOOKUP(B1972,辅助信息!E:J,6,FALSE)</f>
        <v>控制炉批号！多了现场不收！,优先安排达钢,提前联系到场规格及数量</v>
      </c>
      <c r="M1972" s="78">
        <v>45835</v>
      </c>
      <c r="O1972" s="49">
        <f ca="1" t="shared" si="129"/>
        <v>0</v>
      </c>
      <c r="P1972" s="49">
        <f ca="1" t="shared" si="130"/>
        <v>18</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7">
        <v>45834</v>
      </c>
      <c r="D1973" s="107" t="str">
        <f>VLOOKUP(B1973,辅助信息!E:K,7,FALSE)</f>
        <v>JWDDCD2025052800131</v>
      </c>
      <c r="E1973" s="107" t="str">
        <f>VLOOKUP(F1973,辅助信息!A:B,2,FALSE)</f>
        <v>螺纹钢</v>
      </c>
      <c r="F1973" s="29" t="s">
        <v>45</v>
      </c>
      <c r="G1973" s="25">
        <v>6</v>
      </c>
      <c r="H1973" s="108">
        <f>_xlfn.XLOOKUP(C1973&amp;F1973&amp;I1973&amp;J1973,'[1]2025年已发货'!$F:$F&amp;'[1]2025年已发货'!$C:$C&amp;'[1]2025年已发货'!$G:$G&amp;'[1]2025年已发货'!$H:$H,'[1]2025年已发货'!$E:$E,"未发货")</f>
        <v>6</v>
      </c>
      <c r="I1973" s="107" t="str">
        <f>VLOOKUP(B1973,辅助信息!E:I,3,FALSE)</f>
        <v>（商投建工达州中医药科技园-4工区-8号楼）达州市通川区达州中医药职业学院犀牛大道北段</v>
      </c>
      <c r="J1973" s="107" t="str">
        <f>VLOOKUP(B1973,辅助信息!E:I,4,FALSE)</f>
        <v>张扬</v>
      </c>
      <c r="K1973" s="107">
        <f>VLOOKUP(J1973,辅助信息!H:I,2,FALSE)</f>
        <v>18381904567</v>
      </c>
      <c r="L1973" s="109" t="str">
        <f>VLOOKUP(B1973,辅助信息!E:J,6,FALSE)</f>
        <v>控制炉批号！多了现场不收！,优先安排达钢,提前联系到场规格及数量</v>
      </c>
      <c r="M1973" s="78">
        <v>45835</v>
      </c>
      <c r="O1973" s="49">
        <f ca="1" t="shared" si="129"/>
        <v>0</v>
      </c>
      <c r="P1973" s="49">
        <f ca="1" t="shared" si="130"/>
        <v>18</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7">
        <v>45834</v>
      </c>
      <c r="D1974" s="107" t="str">
        <f>VLOOKUP(B1974,辅助信息!E:K,7,FALSE)</f>
        <v>JWDDCD2025052800131</v>
      </c>
      <c r="E1974" s="107" t="str">
        <f>VLOOKUP(F1974,辅助信息!A:B,2,FALSE)</f>
        <v>螺纹钢</v>
      </c>
      <c r="F1974" s="29" t="s">
        <v>21</v>
      </c>
      <c r="G1974" s="25">
        <v>6</v>
      </c>
      <c r="H1974" s="108" t="str">
        <f>_xlfn.XLOOKUP(C1974&amp;F1974&amp;I1974&amp;J1974,'[1]2025年已发货'!$F:$F&amp;'[1]2025年已发货'!$C:$C&amp;'[1]2025年已发货'!$G:$G&amp;'[1]2025年已发货'!$H:$H,'[1]2025年已发货'!$E:$E,"未发货")</f>
        <v>未发货</v>
      </c>
      <c r="I1974" s="107" t="str">
        <f>VLOOKUP(B1974,辅助信息!E:I,3,FALSE)</f>
        <v>（商投建工达州中医药科技园-4工区-8号楼）达州市通川区达州中医药职业学院犀牛大道北段</v>
      </c>
      <c r="J1974" s="107" t="str">
        <f>VLOOKUP(B1974,辅助信息!E:I,4,FALSE)</f>
        <v>张扬</v>
      </c>
      <c r="K1974" s="107">
        <f>VLOOKUP(J1974,辅助信息!H:I,2,FALSE)</f>
        <v>18381904567</v>
      </c>
      <c r="L1974" s="109" t="str">
        <f>VLOOKUP(B1974,辅助信息!E:J,6,FALSE)</f>
        <v>控制炉批号！多了现场不收！,优先安排达钢,提前联系到场规格及数量</v>
      </c>
      <c r="M1974" s="78">
        <v>45835</v>
      </c>
      <c r="O1974" s="49">
        <f ca="1" t="shared" si="129"/>
        <v>0</v>
      </c>
      <c r="P1974" s="49">
        <f ca="1" t="shared" si="130"/>
        <v>18</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7">
        <v>45834</v>
      </c>
      <c r="D1975" s="107" t="str">
        <f>VLOOKUP(B1975,辅助信息!E:K,7,FALSE)</f>
        <v>JWDDCD2025052800131</v>
      </c>
      <c r="E1975" s="107" t="str">
        <f>VLOOKUP(F1975,辅助信息!A:B,2,FALSE)</f>
        <v>螺纹钢</v>
      </c>
      <c r="F1975" s="29" t="s">
        <v>58</v>
      </c>
      <c r="G1975" s="25">
        <v>24</v>
      </c>
      <c r="H1975" s="108">
        <f>_xlfn.XLOOKUP(C1975&amp;F1975&amp;I1975&amp;J1975,'[1]2025年已发货'!$F:$F&amp;'[1]2025年已发货'!$C:$C&amp;'[1]2025年已发货'!$G:$G&amp;'[1]2025年已发货'!$H:$H,'[1]2025年已发货'!$E:$E,"未发货")</f>
        <v>24</v>
      </c>
      <c r="I1975" s="107" t="str">
        <f>VLOOKUP(B1975,辅助信息!E:I,3,FALSE)</f>
        <v>（商投建工达州中医药科技园-4工区-8号楼）达州市通川区达州中医药职业学院犀牛大道北段</v>
      </c>
      <c r="J1975" s="107" t="str">
        <f>VLOOKUP(B1975,辅助信息!E:I,4,FALSE)</f>
        <v>张扬</v>
      </c>
      <c r="K1975" s="107">
        <f>VLOOKUP(J1975,辅助信息!H:I,2,FALSE)</f>
        <v>18381904567</v>
      </c>
      <c r="L1975" s="109" t="str">
        <f>VLOOKUP(B1975,辅助信息!E:J,6,FALSE)</f>
        <v>控制炉批号！多了现场不收！,优先安排达钢,提前联系到场规格及数量</v>
      </c>
      <c r="M1975" s="78">
        <v>45835</v>
      </c>
      <c r="O1975" s="49">
        <f ca="1" t="shared" si="129"/>
        <v>0</v>
      </c>
      <c r="P1975" s="49">
        <f ca="1" t="shared" si="130"/>
        <v>18</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7">
        <v>45834</v>
      </c>
      <c r="D1976" s="107" t="str">
        <f>VLOOKUP(B1976,辅助信息!E:K,7,FALSE)</f>
        <v>JWDDCD2025052800131</v>
      </c>
      <c r="E1976" s="107" t="str">
        <f>VLOOKUP(F1976,辅助信息!A:B,2,FALSE)</f>
        <v>螺纹钢</v>
      </c>
      <c r="F1976" s="29" t="s">
        <v>46</v>
      </c>
      <c r="G1976" s="25">
        <v>24</v>
      </c>
      <c r="H1976" s="108" t="str">
        <f>_xlfn.XLOOKUP(C1976&amp;F1976&amp;I1976&amp;J1976,'[1]2025年已发货'!$F:$F&amp;'[1]2025年已发货'!$C:$C&amp;'[1]2025年已发货'!$G:$G&amp;'[1]2025年已发货'!$H:$H,'[1]2025年已发货'!$E:$E,"未发货")</f>
        <v>未发货</v>
      </c>
      <c r="I1976" s="107" t="str">
        <f>VLOOKUP(B1976,辅助信息!E:I,3,FALSE)</f>
        <v>（商投建工达州中医药科技园-4工区-8号楼）达州市通川区达州中医药职业学院犀牛大道北段</v>
      </c>
      <c r="J1976" s="107" t="str">
        <f>VLOOKUP(B1976,辅助信息!E:I,4,FALSE)</f>
        <v>张扬</v>
      </c>
      <c r="K1976" s="107">
        <f>VLOOKUP(J1976,辅助信息!H:I,2,FALSE)</f>
        <v>18381904567</v>
      </c>
      <c r="L1976" s="109" t="str">
        <f>VLOOKUP(B1976,辅助信息!E:J,6,FALSE)</f>
        <v>控制炉批号！多了现场不收！,优先安排达钢,提前联系到场规格及数量</v>
      </c>
      <c r="M1976" s="78">
        <v>45835</v>
      </c>
      <c r="O1976" s="49">
        <f ca="1" t="shared" si="129"/>
        <v>0</v>
      </c>
      <c r="P1976" s="49">
        <f ca="1" t="shared" si="130"/>
        <v>18</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7">
        <v>45834</v>
      </c>
      <c r="D1977" s="107" t="str">
        <f>VLOOKUP(B1977,辅助信息!E:K,7,FALSE)</f>
        <v>JWDDCD2025052800131</v>
      </c>
      <c r="E1977" s="107" t="str">
        <f>VLOOKUP(F1977,辅助信息!A:B,2,FALSE)</f>
        <v>螺纹钢</v>
      </c>
      <c r="F1977" s="29" t="s">
        <v>22</v>
      </c>
      <c r="G1977" s="25">
        <v>24</v>
      </c>
      <c r="H1977" s="108" t="str">
        <f>_xlfn.XLOOKUP(C1977&amp;F1977&amp;I1977&amp;J1977,'[1]2025年已发货'!$F:$F&amp;'[1]2025年已发货'!$C:$C&amp;'[1]2025年已发货'!$G:$G&amp;'[1]2025年已发货'!$H:$H,'[1]2025年已发货'!$E:$E,"未发货")</f>
        <v>未发货</v>
      </c>
      <c r="I1977" s="107" t="str">
        <f>VLOOKUP(B1977,辅助信息!E:I,3,FALSE)</f>
        <v>（商投建工达州中医药科技园-4工区-8号楼）达州市通川区达州中医药职业学院犀牛大道北段</v>
      </c>
      <c r="J1977" s="107" t="str">
        <f>VLOOKUP(B1977,辅助信息!E:I,4,FALSE)</f>
        <v>张扬</v>
      </c>
      <c r="K1977" s="107">
        <f>VLOOKUP(J1977,辅助信息!H:I,2,FALSE)</f>
        <v>18381904567</v>
      </c>
      <c r="L1977" s="109" t="str">
        <f>VLOOKUP(B1977,辅助信息!E:J,6,FALSE)</f>
        <v>控制炉批号！多了现场不收！,优先安排达钢,提前联系到场规格及数量</v>
      </c>
      <c r="M1977" s="78">
        <v>45835</v>
      </c>
      <c r="O1977" s="49">
        <f ca="1" t="shared" si="129"/>
        <v>0</v>
      </c>
      <c r="P1977" s="49">
        <f ca="1" t="shared" si="130"/>
        <v>18</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7">
        <v>45834</v>
      </c>
      <c r="D1978" s="107" t="str">
        <f>VLOOKUP(B1978,辅助信息!E:K,7,FALSE)</f>
        <v>JWDDCD2025052800131</v>
      </c>
      <c r="E1978" s="107" t="str">
        <f>VLOOKUP(F1978,辅助信息!A:B,2,FALSE)</f>
        <v>螺纹钢</v>
      </c>
      <c r="F1978" s="29" t="s">
        <v>21</v>
      </c>
      <c r="G1978" s="25">
        <v>12</v>
      </c>
      <c r="H1978" s="108" t="str">
        <f>_xlfn.XLOOKUP(C1978&amp;F1978&amp;I1978&amp;J1978,'[1]2025年已发货'!$F:$F&amp;'[1]2025年已发货'!$C:$C&amp;'[1]2025年已发货'!$G:$G&amp;'[1]2025年已发货'!$H:$H,'[1]2025年已发货'!$E:$E,"未发货")</f>
        <v>未发货</v>
      </c>
      <c r="I1978" s="107" t="str">
        <f>VLOOKUP(B1978,辅助信息!E:I,3,FALSE)</f>
        <v>（商投建工达州中医药科技园-1工区）达州市通川区达州中医药职业学院犀牛大道北段</v>
      </c>
      <c r="J1978" s="107" t="str">
        <f>VLOOKUP(B1978,辅助信息!E:I,4,FALSE)</f>
        <v>程黄刚</v>
      </c>
      <c r="K1978" s="107">
        <f>VLOOKUP(J1978,辅助信息!H:I,2,FALSE)</f>
        <v>15108211617</v>
      </c>
      <c r="L1978" s="109" t="str">
        <f>VLOOKUP(B1978,辅助信息!E:J,6,FALSE)</f>
        <v>控制炉批号！多了现场不收！,优先安排达钢,提前联系到场规格及数量</v>
      </c>
      <c r="M1978" s="78">
        <v>45835</v>
      </c>
      <c r="O1978" s="49">
        <f ca="1" t="shared" ref="O1978:O1989" si="131">IF(OR(M1978="",N1978&lt;&gt;""),"",MAX(M1978-TODAY(),0))</f>
        <v>0</v>
      </c>
      <c r="P1978" s="49">
        <f ca="1" t="shared" ref="P1978:P1989" si="132">IF(M1978="","",IF(N1978&lt;&gt;"",MAX(N1978-M1978,0),IF(TODAY()&gt;M1978,TODAY()-M1978,0)))</f>
        <v>18</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7">
        <v>45834</v>
      </c>
      <c r="D1979" s="107" t="str">
        <f>VLOOKUP(B1979,辅助信息!E:K,7,FALSE)</f>
        <v>JWDDCD2025052800131</v>
      </c>
      <c r="E1979" s="107" t="str">
        <f>VLOOKUP(F1979,辅助信息!A:B,2,FALSE)</f>
        <v>螺纹钢</v>
      </c>
      <c r="F1979" s="29" t="s">
        <v>58</v>
      </c>
      <c r="G1979" s="25">
        <v>6</v>
      </c>
      <c r="H1979" s="108" t="str">
        <f>_xlfn.XLOOKUP(C1979&amp;F1979&amp;I1979&amp;J1979,'[1]2025年已发货'!$F:$F&amp;'[1]2025年已发货'!$C:$C&amp;'[1]2025年已发货'!$G:$G&amp;'[1]2025年已发货'!$H:$H,'[1]2025年已发货'!$E:$E,"未发货")</f>
        <v>未发货</v>
      </c>
      <c r="I1979" s="107" t="str">
        <f>VLOOKUP(B1979,辅助信息!E:I,3,FALSE)</f>
        <v>（商投建工达州中医药科技园-1工区）达州市通川区达州中医药职业学院犀牛大道北段</v>
      </c>
      <c r="J1979" s="107" t="str">
        <f>VLOOKUP(B1979,辅助信息!E:I,4,FALSE)</f>
        <v>程黄刚</v>
      </c>
      <c r="K1979" s="107">
        <f>VLOOKUP(J1979,辅助信息!H:I,2,FALSE)</f>
        <v>15108211617</v>
      </c>
      <c r="L1979" s="109" t="str">
        <f>VLOOKUP(B1979,辅助信息!E:J,6,FALSE)</f>
        <v>控制炉批号！多了现场不收！,优先安排达钢,提前联系到场规格及数量</v>
      </c>
      <c r="M1979" s="78">
        <v>45835</v>
      </c>
      <c r="O1979" s="49">
        <f ca="1" t="shared" si="131"/>
        <v>0</v>
      </c>
      <c r="P1979" s="49">
        <f ca="1" t="shared" si="132"/>
        <v>18</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7">
        <v>45834</v>
      </c>
      <c r="D1980" s="107" t="str">
        <f>VLOOKUP(B1980,辅助信息!E:K,7,FALSE)</f>
        <v>JWDDCD2025052800131</v>
      </c>
      <c r="E1980" s="107" t="str">
        <f>VLOOKUP(F1980,辅助信息!A:B,2,FALSE)</f>
        <v>盘螺</v>
      </c>
      <c r="F1980" s="29" t="s">
        <v>49</v>
      </c>
      <c r="G1980" s="25">
        <v>3</v>
      </c>
      <c r="H1980" s="108" t="str">
        <f>_xlfn.XLOOKUP(C1980&amp;F1980&amp;I1980&amp;J1980,'[1]2025年已发货'!$F:$F&amp;'[1]2025年已发货'!$C:$C&amp;'[1]2025年已发货'!$G:$G&amp;'[1]2025年已发货'!$H:$H,'[1]2025年已发货'!$E:$E,"未发货")</f>
        <v>未发货</v>
      </c>
      <c r="I1980" s="107" t="str">
        <f>VLOOKUP(B1980,辅助信息!E:I,3,FALSE)</f>
        <v>（商投建工达州中医药科技园-1工区）达州市通川区达州中医药职业学院犀牛大道北段</v>
      </c>
      <c r="J1980" s="107" t="str">
        <f>VLOOKUP(B1980,辅助信息!E:I,4,FALSE)</f>
        <v>程黄刚</v>
      </c>
      <c r="K1980" s="107">
        <f>VLOOKUP(J1980,辅助信息!H:I,2,FALSE)</f>
        <v>15108211617</v>
      </c>
      <c r="L1980" s="109" t="str">
        <f>VLOOKUP(B1980,辅助信息!E:J,6,FALSE)</f>
        <v>控制炉批号！多了现场不收！,优先安排达钢,提前联系到场规格及数量</v>
      </c>
      <c r="M1980" s="78">
        <v>45835</v>
      </c>
      <c r="O1980" s="49">
        <f ca="1" t="shared" si="131"/>
        <v>0</v>
      </c>
      <c r="P1980" s="49">
        <f ca="1" t="shared" si="132"/>
        <v>18</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7">
        <v>45834</v>
      </c>
      <c r="D1981" s="107" t="str">
        <f>VLOOKUP(B1981,辅助信息!E:K,7,FALSE)</f>
        <v>JWDDCD2025052800131</v>
      </c>
      <c r="E1981" s="107" t="str">
        <f>VLOOKUP(F1981,辅助信息!A:B,2,FALSE)</f>
        <v>螺纹钢</v>
      </c>
      <c r="F1981" s="29" t="s">
        <v>27</v>
      </c>
      <c r="G1981" s="25">
        <v>12</v>
      </c>
      <c r="H1981" s="108" t="str">
        <f>_xlfn.XLOOKUP(C1981&amp;F1981&amp;I1981&amp;J1981,'[1]2025年已发货'!$F:$F&amp;'[1]2025年已发货'!$C:$C&amp;'[1]2025年已发货'!$G:$G&amp;'[1]2025年已发货'!$H:$H,'[1]2025年已发货'!$E:$E,"未发货")</f>
        <v>未发货</v>
      </c>
      <c r="I1981" s="107" t="str">
        <f>VLOOKUP(B1981,辅助信息!E:I,3,FALSE)</f>
        <v>（商投建工达州中医药科技园-1工区）达州市通川区达州中医药职业学院犀牛大道北段</v>
      </c>
      <c r="J1981" s="107" t="str">
        <f>VLOOKUP(B1981,辅助信息!E:I,4,FALSE)</f>
        <v>程黄刚</v>
      </c>
      <c r="K1981" s="107">
        <f>VLOOKUP(J1981,辅助信息!H:I,2,FALSE)</f>
        <v>15108211617</v>
      </c>
      <c r="L1981" s="109" t="str">
        <f>VLOOKUP(B1981,辅助信息!E:J,6,FALSE)</f>
        <v>控制炉批号！多了现场不收！,优先安排达钢,提前联系到场规格及数量</v>
      </c>
      <c r="M1981" s="78">
        <v>45835</v>
      </c>
      <c r="O1981" s="49">
        <f ca="1" t="shared" si="131"/>
        <v>0</v>
      </c>
      <c r="P1981" s="49">
        <f ca="1" t="shared" si="132"/>
        <v>18</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7">
        <v>45834</v>
      </c>
      <c r="D1982" s="107" t="str">
        <f>VLOOKUP(B1982,辅助信息!E:K,7,FALSE)</f>
        <v>JWDDCD2025052800131</v>
      </c>
      <c r="E1982" s="107" t="str">
        <f>VLOOKUP(F1982,辅助信息!A:B,2,FALSE)</f>
        <v>螺纹钢</v>
      </c>
      <c r="F1982" s="29" t="s">
        <v>19</v>
      </c>
      <c r="G1982" s="25">
        <v>3</v>
      </c>
      <c r="H1982" s="108" t="str">
        <f>_xlfn.XLOOKUP(C1982&amp;F1982&amp;I1982&amp;J1982,'[1]2025年已发货'!$F:$F&amp;'[1]2025年已发货'!$C:$C&amp;'[1]2025年已发货'!$G:$G&amp;'[1]2025年已发货'!$H:$H,'[1]2025年已发货'!$E:$E,"未发货")</f>
        <v>未发货</v>
      </c>
      <c r="I1982" s="107" t="str">
        <f>VLOOKUP(B1982,辅助信息!E:I,3,FALSE)</f>
        <v>（商投建工达州中医药科技园-1工区）达州市通川区达州中医药职业学院犀牛大道北段</v>
      </c>
      <c r="J1982" s="107" t="str">
        <f>VLOOKUP(B1982,辅助信息!E:I,4,FALSE)</f>
        <v>程黄刚</v>
      </c>
      <c r="K1982" s="107">
        <f>VLOOKUP(J1982,辅助信息!H:I,2,FALSE)</f>
        <v>15108211617</v>
      </c>
      <c r="L1982" s="109" t="str">
        <f>VLOOKUP(B1982,辅助信息!E:J,6,FALSE)</f>
        <v>控制炉批号！多了现场不收！,优先安排达钢,提前联系到场规格及数量</v>
      </c>
      <c r="M1982" s="78">
        <v>45835</v>
      </c>
      <c r="O1982" s="49">
        <f ca="1" t="shared" si="131"/>
        <v>0</v>
      </c>
      <c r="P1982" s="49">
        <f ca="1" t="shared" si="132"/>
        <v>18</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7">
        <v>45834</v>
      </c>
      <c r="D1983" s="107" t="str">
        <f>VLOOKUP(B1983,辅助信息!E:K,7,FALSE)</f>
        <v>JWDDCD2025052800131</v>
      </c>
      <c r="E1983" s="107" t="str">
        <f>VLOOKUP(F1983,辅助信息!A:B,2,FALSE)</f>
        <v>螺纹钢</v>
      </c>
      <c r="F1983" s="29" t="s">
        <v>32</v>
      </c>
      <c r="G1983" s="25">
        <v>12</v>
      </c>
      <c r="H1983" s="108" t="str">
        <f>_xlfn.XLOOKUP(C1983&amp;F1983&amp;I1983&amp;J1983,'[1]2025年已发货'!$F:$F&amp;'[1]2025年已发货'!$C:$C&amp;'[1]2025年已发货'!$G:$G&amp;'[1]2025年已发货'!$H:$H,'[1]2025年已发货'!$E:$E,"未发货")</f>
        <v>未发货</v>
      </c>
      <c r="I1983" s="107" t="str">
        <f>VLOOKUP(B1983,辅助信息!E:I,3,FALSE)</f>
        <v>（商投建工达州中医药科技园-1工区）达州市通川区达州中医药职业学院犀牛大道北段</v>
      </c>
      <c r="J1983" s="107" t="str">
        <f>VLOOKUP(B1983,辅助信息!E:I,4,FALSE)</f>
        <v>程黄刚</v>
      </c>
      <c r="K1983" s="107">
        <f>VLOOKUP(J1983,辅助信息!H:I,2,FALSE)</f>
        <v>15108211617</v>
      </c>
      <c r="L1983" s="109" t="str">
        <f>VLOOKUP(B1983,辅助信息!E:J,6,FALSE)</f>
        <v>控制炉批号！多了现场不收！,优先安排达钢,提前联系到场规格及数量</v>
      </c>
      <c r="M1983" s="78">
        <v>45835</v>
      </c>
      <c r="O1983" s="49">
        <f ca="1" t="shared" si="131"/>
        <v>0</v>
      </c>
      <c r="P1983" s="49">
        <f ca="1" t="shared" si="132"/>
        <v>18</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7">
        <v>45834</v>
      </c>
      <c r="D1984" s="107" t="str">
        <f>VLOOKUP(B1984,辅助信息!E:K,7,FALSE)</f>
        <v>JWDDCD2025052800131</v>
      </c>
      <c r="E1984" s="107" t="str">
        <f>VLOOKUP(F1984,辅助信息!A:B,2,FALSE)</f>
        <v>螺纹钢</v>
      </c>
      <c r="F1984" s="29" t="s">
        <v>45</v>
      </c>
      <c r="G1984" s="25">
        <v>3</v>
      </c>
      <c r="H1984" s="108" t="str">
        <f>_xlfn.XLOOKUP(C1984&amp;F1984&amp;I1984&amp;J1984,'[1]2025年已发货'!$F:$F&amp;'[1]2025年已发货'!$C:$C&amp;'[1]2025年已发货'!$G:$G&amp;'[1]2025年已发货'!$H:$H,'[1]2025年已发货'!$E:$E,"未发货")</f>
        <v>未发货</v>
      </c>
      <c r="I1984" s="107" t="str">
        <f>VLOOKUP(B1984,辅助信息!E:I,3,FALSE)</f>
        <v>（商投建工达州中医药科技园-1工区）达州市通川区达州中医药职业学院犀牛大道北段</v>
      </c>
      <c r="J1984" s="107" t="str">
        <f>VLOOKUP(B1984,辅助信息!E:I,4,FALSE)</f>
        <v>程黄刚</v>
      </c>
      <c r="K1984" s="107">
        <f>VLOOKUP(J1984,辅助信息!H:I,2,FALSE)</f>
        <v>15108211617</v>
      </c>
      <c r="L1984" s="109" t="str">
        <f>VLOOKUP(B1984,辅助信息!E:J,6,FALSE)</f>
        <v>控制炉批号！多了现场不收！,优先安排达钢,提前联系到场规格及数量</v>
      </c>
      <c r="M1984" s="78">
        <v>45835</v>
      </c>
      <c r="O1984" s="49">
        <f ca="1" t="shared" si="131"/>
        <v>0</v>
      </c>
      <c r="P1984" s="49">
        <f ca="1" t="shared" si="132"/>
        <v>18</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7">
        <v>45834</v>
      </c>
      <c r="D1985" s="107" t="str">
        <f>VLOOKUP(B1985,辅助信息!E:K,7,FALSE)</f>
        <v>JWDDCD2025052800131</v>
      </c>
      <c r="E1985" s="107" t="str">
        <f>VLOOKUP(F1985,辅助信息!A:B,2,FALSE)</f>
        <v>螺纹钢</v>
      </c>
      <c r="F1985" s="29" t="s">
        <v>46</v>
      </c>
      <c r="G1985" s="25">
        <v>18</v>
      </c>
      <c r="H1985" s="108" t="str">
        <f>_xlfn.XLOOKUP(C1985&amp;F1985&amp;I1985&amp;J1985,'[1]2025年已发货'!$F:$F&amp;'[1]2025年已发货'!$C:$C&amp;'[1]2025年已发货'!$G:$G&amp;'[1]2025年已发货'!$H:$H,'[1]2025年已发货'!$E:$E,"未发货")</f>
        <v>未发货</v>
      </c>
      <c r="I1985" s="107" t="str">
        <f>VLOOKUP(B1985,辅助信息!E:I,3,FALSE)</f>
        <v>（商投建工达州中医药科技园-1工区）达州市通川区达州中医药职业学院犀牛大道北段</v>
      </c>
      <c r="J1985" s="107" t="str">
        <f>VLOOKUP(B1985,辅助信息!E:I,4,FALSE)</f>
        <v>程黄刚</v>
      </c>
      <c r="K1985" s="107">
        <f>VLOOKUP(J1985,辅助信息!H:I,2,FALSE)</f>
        <v>15108211617</v>
      </c>
      <c r="L1985" s="109" t="str">
        <f>VLOOKUP(B1985,辅助信息!E:J,6,FALSE)</f>
        <v>控制炉批号！多了现场不收！,优先安排达钢,提前联系到场规格及数量</v>
      </c>
      <c r="M1985" s="78">
        <v>45835</v>
      </c>
      <c r="O1985" s="49">
        <f ca="1" t="shared" si="131"/>
        <v>0</v>
      </c>
      <c r="P1985" s="49">
        <f ca="1" t="shared" si="132"/>
        <v>18</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7">
        <v>45834</v>
      </c>
      <c r="D1986" s="107" t="str">
        <f>VLOOKUP(B1986,辅助信息!E:K,7,FALSE)</f>
        <v>JWDDCD2025052800131</v>
      </c>
      <c r="E1986" s="107" t="str">
        <f>VLOOKUP(F1986,辅助信息!A:B,2,FALSE)</f>
        <v>螺纹钢</v>
      </c>
      <c r="F1986" s="29" t="s">
        <v>22</v>
      </c>
      <c r="G1986" s="25">
        <v>9</v>
      </c>
      <c r="H1986" s="108" t="str">
        <f>_xlfn.XLOOKUP(C1986&amp;F1986&amp;I1986&amp;J1986,'[1]2025年已发货'!$F:$F&amp;'[1]2025年已发货'!$C:$C&amp;'[1]2025年已发货'!$G:$G&amp;'[1]2025年已发货'!$H:$H,'[1]2025年已发货'!$E:$E,"未发货")</f>
        <v>未发货</v>
      </c>
      <c r="I1986" s="107" t="str">
        <f>VLOOKUP(B1986,辅助信息!E:I,3,FALSE)</f>
        <v>（商投建工达州中医药科技园-1工区）达州市通川区达州中医药职业学院犀牛大道北段</v>
      </c>
      <c r="J1986" s="107" t="str">
        <f>VLOOKUP(B1986,辅助信息!E:I,4,FALSE)</f>
        <v>程黄刚</v>
      </c>
      <c r="K1986" s="107">
        <f>VLOOKUP(J1986,辅助信息!H:I,2,FALSE)</f>
        <v>15108211617</v>
      </c>
      <c r="L1986" s="109" t="str">
        <f>VLOOKUP(B1986,辅助信息!E:J,6,FALSE)</f>
        <v>控制炉批号！多了现场不收！,优先安排达钢,提前联系到场规格及数量</v>
      </c>
      <c r="M1986" s="78">
        <v>45835</v>
      </c>
      <c r="O1986" s="49">
        <f ca="1" t="shared" si="131"/>
        <v>0</v>
      </c>
      <c r="P1986" s="49">
        <f ca="1" t="shared" si="132"/>
        <v>18</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7" t="s">
        <v>176</v>
      </c>
      <c r="C1987" s="57">
        <v>45834</v>
      </c>
      <c r="D1987" s="107" t="str">
        <f>VLOOKUP(B1987,辅助信息!E:K,7,FALSE)</f>
        <v>JWDDCD2025062200016</v>
      </c>
      <c r="E1987" s="107" t="str">
        <f>VLOOKUP(F1987,辅助信息!A:B,2,FALSE)</f>
        <v>高线</v>
      </c>
      <c r="F1987" s="107" t="s">
        <v>53</v>
      </c>
      <c r="G1987" s="108">
        <v>2.5</v>
      </c>
      <c r="H1987" s="108" t="str">
        <f>_xlfn.XLOOKUP(C1987&amp;F1987&amp;I1987&amp;J1987,'[1]2025年已发货'!$F:$F&amp;'[1]2025年已发货'!$C:$C&amp;'[1]2025年已发货'!$G:$G&amp;'[1]2025年已发货'!$H:$H,'[1]2025年已发货'!$E:$E,"未发货")</f>
        <v>未发货</v>
      </c>
      <c r="I1987" s="107" t="str">
        <f>VLOOKUP(B1987,辅助信息!E:I,3,FALSE)</f>
        <v>(武汉电气化局成达万高铁强电项目-渠县)四川省达州市渠县渠北镇雷家湾渠县北站旁</v>
      </c>
      <c r="J1987" s="107" t="str">
        <f>VLOOKUP(B1987,辅助信息!E:I,4,FALSE)</f>
        <v>刘频</v>
      </c>
      <c r="K1987" s="107">
        <f>VLOOKUP(J1987,辅助信息!H:I,2,FALSE)</f>
        <v>18779627939</v>
      </c>
      <c r="L1987" s="109" t="str">
        <f>VLOOKUP(B1987,辅助信息!E:J,6,FALSE)</f>
        <v>锈货不收！！下雨天钢筋没盖篷布不收！！，装货前联系收货人核实到场规格,没提前告知进场规格现场不给予接收</v>
      </c>
      <c r="M1987" s="78">
        <v>45831</v>
      </c>
      <c r="O1987" s="49">
        <f ca="1" t="shared" si="131"/>
        <v>0</v>
      </c>
      <c r="P1987" s="49">
        <f ca="1" t="shared" si="132"/>
        <v>22</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7" t="s">
        <v>176</v>
      </c>
      <c r="C1988" s="57">
        <v>45834</v>
      </c>
      <c r="D1988" s="107" t="str">
        <f>VLOOKUP(B1988,辅助信息!E:K,7,FALSE)</f>
        <v>JWDDCD2025062200016</v>
      </c>
      <c r="E1988" s="107" t="str">
        <f>VLOOKUP(F1988,辅助信息!A:B,2,FALSE)</f>
        <v>螺纹钢</v>
      </c>
      <c r="F1988" s="107" t="s">
        <v>111</v>
      </c>
      <c r="G1988" s="108">
        <v>5</v>
      </c>
      <c r="H1988" s="108" t="str">
        <f>_xlfn.XLOOKUP(C1988&amp;F1988&amp;I1988&amp;J1988,'[1]2025年已发货'!$F:$F&amp;'[1]2025年已发货'!$C:$C&amp;'[1]2025年已发货'!$G:$G&amp;'[1]2025年已发货'!$H:$H,'[1]2025年已发货'!$E:$E,"未发货")</f>
        <v>未发货</v>
      </c>
      <c r="I1988" s="107" t="str">
        <f>VLOOKUP(B1988,辅助信息!E:I,3,FALSE)</f>
        <v>(武汉电气化局成达万高铁强电项目-渠县)四川省达州市渠县渠北镇雷家湾渠县北站旁</v>
      </c>
      <c r="J1988" s="107" t="str">
        <f>VLOOKUP(B1988,辅助信息!E:I,4,FALSE)</f>
        <v>刘频</v>
      </c>
      <c r="K1988" s="107">
        <f>VLOOKUP(J1988,辅助信息!H:I,2,FALSE)</f>
        <v>18779627939</v>
      </c>
      <c r="L1988" s="109" t="str">
        <f>VLOOKUP(B1988,辅助信息!E:J,6,FALSE)</f>
        <v>锈货不收！！下雨天钢筋没盖篷布不收！！，装货前联系收货人核实到场规格,没提前告知进场规格现场不给予接收</v>
      </c>
      <c r="M1988" s="78">
        <v>45831</v>
      </c>
      <c r="O1988" s="49">
        <f ca="1" t="shared" si="131"/>
        <v>0</v>
      </c>
      <c r="P1988" s="49">
        <f ca="1" t="shared" si="132"/>
        <v>22</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7" t="s">
        <v>176</v>
      </c>
      <c r="C1989" s="57">
        <v>45834</v>
      </c>
      <c r="D1989" s="107" t="str">
        <f>VLOOKUP(B1989,辅助信息!E:K,7,FALSE)</f>
        <v>JWDDCD2025062200016</v>
      </c>
      <c r="E1989" s="107" t="str">
        <f>VLOOKUP(F1989,辅助信息!A:B,2,FALSE)</f>
        <v>螺纹钢</v>
      </c>
      <c r="F1989" s="107" t="s">
        <v>76</v>
      </c>
      <c r="G1989" s="108">
        <f>24-5</f>
        <v>19</v>
      </c>
      <c r="H1989" s="108" t="str">
        <f>_xlfn.XLOOKUP(C1989&amp;F1989&amp;I1989&amp;J1989,'[1]2025年已发货'!$F:$F&amp;'[1]2025年已发货'!$C:$C&amp;'[1]2025年已发货'!$G:$G&amp;'[1]2025年已发货'!$H:$H,'[1]2025年已发货'!$E:$E,"未发货")</f>
        <v>未发货</v>
      </c>
      <c r="I1989" s="107" t="str">
        <f>VLOOKUP(B1989,辅助信息!E:I,3,FALSE)</f>
        <v>(武汉电气化局成达万高铁强电项目-渠县)四川省达州市渠县渠北镇雷家湾渠县北站旁</v>
      </c>
      <c r="J1989" s="107" t="str">
        <f>VLOOKUP(B1989,辅助信息!E:I,4,FALSE)</f>
        <v>刘频</v>
      </c>
      <c r="K1989" s="107">
        <f>VLOOKUP(J1989,辅助信息!H:I,2,FALSE)</f>
        <v>18779627939</v>
      </c>
      <c r="L1989" s="109" t="str">
        <f>VLOOKUP(B1989,辅助信息!E:J,6,FALSE)</f>
        <v>锈货不收！！下雨天钢筋没盖篷布不收！！，装货前联系收货人核实到场规格,没提前告知进场规格现场不给予接收</v>
      </c>
      <c r="M1989" s="78">
        <v>45831</v>
      </c>
      <c r="O1989" s="49">
        <f ca="1" t="shared" si="131"/>
        <v>0</v>
      </c>
      <c r="P1989" s="49">
        <f ca="1" t="shared" si="132"/>
        <v>22</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7">
        <v>45834</v>
      </c>
      <c r="D1990" s="107" t="str">
        <f>VLOOKUP(B1990,辅助信息!E:K,7,FALSE)</f>
        <v>JWDDCD2025051800044</v>
      </c>
      <c r="E1990" s="107" t="str">
        <f>VLOOKUP(F1990,辅助信息!A:B,2,FALSE)</f>
        <v>高线</v>
      </c>
      <c r="F1990" s="29" t="s">
        <v>53</v>
      </c>
      <c r="G1990" s="25">
        <v>2.5</v>
      </c>
      <c r="H1990" s="108">
        <f>_xlfn.XLOOKUP(C1990&amp;F1990&amp;I1990&amp;J1990,'[1]2025年已发货'!$F:$F&amp;'[1]2025年已发货'!$C:$C&amp;'[1]2025年已发货'!$G:$G&amp;'[1]2025年已发货'!$H:$H,'[1]2025年已发货'!$E:$E,"未发货")</f>
        <v>2.5</v>
      </c>
      <c r="I1990" s="107" t="str">
        <f>VLOOKUP(B1990,辅助信息!E:I,3,FALSE)</f>
        <v>(五冶建设扩建艺体中学二期工程)四川省成都市双流区光荣路成都艺体中学南200米</v>
      </c>
      <c r="J1990" s="107" t="str">
        <f>VLOOKUP(B1990,辅助信息!E:I,4,FALSE)</f>
        <v>谢序强</v>
      </c>
      <c r="K1990" s="107">
        <f>VLOOKUP(J1990,辅助信息!H:I,2,FALSE)</f>
        <v>13458588232</v>
      </c>
      <c r="L1990" s="109" t="str">
        <f>VLOOKUP(B1990,辅助信息!E:J,6,FALSE)</f>
        <v>五冶建设送货单,一式6份材质书,锈货不收，项目名称：扩建艺体中学二期工程，装货前联系收货人核实到场规格,没提前告知进场规格现场不给予接收</v>
      </c>
      <c r="M1990" s="78">
        <v>45831</v>
      </c>
      <c r="O1990" s="49">
        <f ca="1" t="shared" ref="O1990:O2032" si="133">IF(OR(M1990="",N1990&lt;&gt;""),"",MAX(M1990-TODAY(),0))</f>
        <v>0</v>
      </c>
      <c r="P1990" s="49">
        <f ca="1" t="shared" ref="P1990:P2032" si="134">IF(M1990="","",IF(N1990&lt;&gt;"",MAX(N1990-M1990,0),IF(TODAY()&gt;M1990,TODAY()-M1990,0)))</f>
        <v>22</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7">
        <v>45834</v>
      </c>
      <c r="D1991" s="107" t="str">
        <f>VLOOKUP(B1991,辅助信息!E:K,7,FALSE)</f>
        <v>JWDDCD2025051800044</v>
      </c>
      <c r="E1991" s="107" t="str">
        <f>VLOOKUP(F1991,辅助信息!A:B,2,FALSE)</f>
        <v>高线</v>
      </c>
      <c r="F1991" s="29" t="s">
        <v>51</v>
      </c>
      <c r="G1991" s="25">
        <v>2.5</v>
      </c>
      <c r="H1991" s="108">
        <f>_xlfn.XLOOKUP(C1991&amp;F1991&amp;I1991&amp;J1991,'[1]2025年已发货'!$F:$F&amp;'[1]2025年已发货'!$C:$C&amp;'[1]2025年已发货'!$G:$G&amp;'[1]2025年已发货'!$H:$H,'[1]2025年已发货'!$E:$E,"未发货")</f>
        <v>2.5</v>
      </c>
      <c r="I1991" s="107" t="str">
        <f>VLOOKUP(B1991,辅助信息!E:I,3,FALSE)</f>
        <v>(五冶建设扩建艺体中学二期工程)四川省成都市双流区光荣路成都艺体中学南200米</v>
      </c>
      <c r="J1991" s="107" t="str">
        <f>VLOOKUP(B1991,辅助信息!E:I,4,FALSE)</f>
        <v>谢序强</v>
      </c>
      <c r="K1991" s="107">
        <f>VLOOKUP(J1991,辅助信息!H:I,2,FALSE)</f>
        <v>13458588232</v>
      </c>
      <c r="L1991" s="109" t="str">
        <f>VLOOKUP(B1991,辅助信息!E:J,6,FALSE)</f>
        <v>五冶建设送货单,一式6份材质书,锈货不收，项目名称：扩建艺体中学二期工程，装货前联系收货人核实到场规格,没提前告知进场规格现场不给予接收</v>
      </c>
      <c r="M1991" s="78">
        <v>45831</v>
      </c>
      <c r="O1991" s="49">
        <f ca="1" t="shared" si="133"/>
        <v>0</v>
      </c>
      <c r="P1991" s="49">
        <f ca="1" t="shared" si="134"/>
        <v>22</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7">
        <v>45834</v>
      </c>
      <c r="D1992" s="107" t="str">
        <f>VLOOKUP(B1992,辅助信息!E:K,7,FALSE)</f>
        <v>JWDDCD2025051800044</v>
      </c>
      <c r="E1992" s="107" t="str">
        <f>VLOOKUP(F1992,辅助信息!A:B,2,FALSE)</f>
        <v>盘螺</v>
      </c>
      <c r="F1992" s="29" t="s">
        <v>49</v>
      </c>
      <c r="G1992" s="25">
        <v>2.5</v>
      </c>
      <c r="H1992" s="108">
        <f>_xlfn.XLOOKUP(C1992&amp;F1992&amp;I1992&amp;J1992,'[1]2025年已发货'!$F:$F&amp;'[1]2025年已发货'!$C:$C&amp;'[1]2025年已发货'!$G:$G&amp;'[1]2025年已发货'!$H:$H,'[1]2025年已发货'!$E:$E,"未发货")</f>
        <v>2.5</v>
      </c>
      <c r="I1992" s="107" t="str">
        <f>VLOOKUP(B1992,辅助信息!E:I,3,FALSE)</f>
        <v>(五冶建设扩建艺体中学二期工程)四川省成都市双流区光荣路成都艺体中学南200米</v>
      </c>
      <c r="J1992" s="107" t="str">
        <f>VLOOKUP(B1992,辅助信息!E:I,4,FALSE)</f>
        <v>谢序强</v>
      </c>
      <c r="K1992" s="107">
        <f>VLOOKUP(J1992,辅助信息!H:I,2,FALSE)</f>
        <v>13458588232</v>
      </c>
      <c r="L1992" s="109" t="str">
        <f>VLOOKUP(B1992,辅助信息!E:J,6,FALSE)</f>
        <v>五冶建设送货单,一式6份材质书,锈货不收，项目名称：扩建艺体中学二期工程，装货前联系收货人核实到场规格,没提前告知进场规格现场不给予接收</v>
      </c>
      <c r="M1992" s="78">
        <v>45831</v>
      </c>
      <c r="O1992" s="49">
        <f ca="1" t="shared" si="133"/>
        <v>0</v>
      </c>
      <c r="P1992" s="49">
        <f ca="1" t="shared" si="134"/>
        <v>22</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7">
        <v>45834</v>
      </c>
      <c r="D1993" s="107" t="str">
        <f>VLOOKUP(B1993,辅助信息!E:K,7,FALSE)</f>
        <v>JWDDCD2025051800044</v>
      </c>
      <c r="E1993" s="107" t="str">
        <f>VLOOKUP(F1993,辅助信息!A:B,2,FALSE)</f>
        <v>盘螺</v>
      </c>
      <c r="F1993" s="29" t="s">
        <v>40</v>
      </c>
      <c r="G1993" s="25">
        <v>5</v>
      </c>
      <c r="H1993" s="108" t="str">
        <f>_xlfn.XLOOKUP(C1993&amp;F1993&amp;I1993&amp;J1993,'[1]2025年已发货'!$F:$F&amp;'[1]2025年已发货'!$C:$C&amp;'[1]2025年已发货'!$G:$G&amp;'[1]2025年已发货'!$H:$H,'[1]2025年已发货'!$E:$E,"未发货")</f>
        <v>未发货</v>
      </c>
      <c r="I1993" s="107" t="str">
        <f>VLOOKUP(B1993,辅助信息!E:I,3,FALSE)</f>
        <v>(五冶建设扩建艺体中学二期工程)四川省成都市双流区光荣路成都艺体中学南200米</v>
      </c>
      <c r="J1993" s="107" t="str">
        <f>VLOOKUP(B1993,辅助信息!E:I,4,FALSE)</f>
        <v>谢序强</v>
      </c>
      <c r="K1993" s="107">
        <f>VLOOKUP(J1993,辅助信息!H:I,2,FALSE)</f>
        <v>13458588232</v>
      </c>
      <c r="L1993" s="109" t="str">
        <f>VLOOKUP(B1993,辅助信息!E:J,6,FALSE)</f>
        <v>五冶建设送货单,一式6份材质书,锈货不收，项目名称：扩建艺体中学二期工程，装货前联系收货人核实到场规格,没提前告知进场规格现场不给予接收</v>
      </c>
      <c r="M1993" s="78">
        <v>45831</v>
      </c>
      <c r="O1993" s="49">
        <f ca="1" t="shared" si="133"/>
        <v>0</v>
      </c>
      <c r="P1993" s="49">
        <f ca="1" t="shared" si="134"/>
        <v>22</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7">
        <v>45834</v>
      </c>
      <c r="D1994" s="107" t="str">
        <f>VLOOKUP(B1994,辅助信息!E:K,7,FALSE)</f>
        <v>JWDDCD2025051800044</v>
      </c>
      <c r="E1994" s="107" t="str">
        <f>VLOOKUP(F1994,辅助信息!A:B,2,FALSE)</f>
        <v>盘螺</v>
      </c>
      <c r="F1994" s="29" t="s">
        <v>41</v>
      </c>
      <c r="G1994" s="25">
        <v>10</v>
      </c>
      <c r="H1994" s="108" t="str">
        <f>_xlfn.XLOOKUP(C1994&amp;F1994&amp;I1994&amp;J1994,'[1]2025年已发货'!$F:$F&amp;'[1]2025年已发货'!$C:$C&amp;'[1]2025年已发货'!$G:$G&amp;'[1]2025年已发货'!$H:$H,'[1]2025年已发货'!$E:$E,"未发货")</f>
        <v>未发货</v>
      </c>
      <c r="I1994" s="107" t="str">
        <f>VLOOKUP(B1994,辅助信息!E:I,3,FALSE)</f>
        <v>(五冶建设扩建艺体中学二期工程)四川省成都市双流区光荣路成都艺体中学南200米</v>
      </c>
      <c r="J1994" s="107" t="str">
        <f>VLOOKUP(B1994,辅助信息!E:I,4,FALSE)</f>
        <v>谢序强</v>
      </c>
      <c r="K1994" s="107">
        <f>VLOOKUP(J1994,辅助信息!H:I,2,FALSE)</f>
        <v>13458588232</v>
      </c>
      <c r="L1994" s="109" t="str">
        <f>VLOOKUP(B1994,辅助信息!E:J,6,FALSE)</f>
        <v>五冶建设送货单,一式6份材质书,锈货不收，项目名称：扩建艺体中学二期工程，装货前联系收货人核实到场规格,没提前告知进场规格现场不给予接收</v>
      </c>
      <c r="M1994" s="78">
        <v>45831</v>
      </c>
      <c r="O1994" s="49">
        <f ca="1" t="shared" si="133"/>
        <v>0</v>
      </c>
      <c r="P1994" s="49">
        <f ca="1" t="shared" si="134"/>
        <v>22</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7">
        <v>45834</v>
      </c>
      <c r="D1995" s="107" t="str">
        <f>VLOOKUP(B1995,辅助信息!E:K,7,FALSE)</f>
        <v>JWDDCD2025051800044</v>
      </c>
      <c r="E1995" s="107" t="str">
        <f>VLOOKUP(F1995,辅助信息!A:B,2,FALSE)</f>
        <v>螺纹钢</v>
      </c>
      <c r="F1995" s="29" t="s">
        <v>27</v>
      </c>
      <c r="G1995" s="25">
        <v>30</v>
      </c>
      <c r="H1995" s="108">
        <v>28</v>
      </c>
      <c r="I1995" s="107" t="str">
        <f>VLOOKUP(B1995,辅助信息!E:I,3,FALSE)</f>
        <v>(五冶建设扩建艺体中学二期工程)四川省成都市双流区光荣路成都艺体中学南200米</v>
      </c>
      <c r="J1995" s="107" t="str">
        <f>VLOOKUP(B1995,辅助信息!E:I,4,FALSE)</f>
        <v>谢序强</v>
      </c>
      <c r="K1995" s="107">
        <f>VLOOKUP(J1995,辅助信息!H:I,2,FALSE)</f>
        <v>13458588232</v>
      </c>
      <c r="L1995" s="109" t="str">
        <f>VLOOKUP(B1995,辅助信息!E:J,6,FALSE)</f>
        <v>五冶建设送货单,一式6份材质书,锈货不收，项目名称：扩建艺体中学二期工程，装货前联系收货人核实到场规格,没提前告知进场规格现场不给予接收</v>
      </c>
      <c r="M1995" s="78">
        <v>45831</v>
      </c>
      <c r="O1995" s="49">
        <f ca="1" t="shared" si="133"/>
        <v>0</v>
      </c>
      <c r="P1995" s="49">
        <f ca="1" t="shared" si="134"/>
        <v>22</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7">
        <v>45834</v>
      </c>
      <c r="D1996" s="107" t="str">
        <f>VLOOKUP(B1996,辅助信息!E:K,7,FALSE)</f>
        <v>JWDDCD2025051800044</v>
      </c>
      <c r="E1996" s="107" t="str">
        <f>VLOOKUP(F1996,辅助信息!A:B,2,FALSE)</f>
        <v>螺纹钢</v>
      </c>
      <c r="F1996" s="29" t="s">
        <v>19</v>
      </c>
      <c r="G1996" s="25">
        <v>33</v>
      </c>
      <c r="H1996" s="108" t="str">
        <f>_xlfn.XLOOKUP(C1996&amp;F1996&amp;I1996&amp;J1996,'[1]2025年已发货'!$F:$F&amp;'[1]2025年已发货'!$C:$C&amp;'[1]2025年已发货'!$G:$G&amp;'[1]2025年已发货'!$H:$H,'[1]2025年已发货'!$E:$E,"未发货")</f>
        <v>未发货</v>
      </c>
      <c r="I1996" s="107" t="str">
        <f>VLOOKUP(B1996,辅助信息!E:I,3,FALSE)</f>
        <v>(五冶建设扩建艺体中学二期工程)四川省成都市双流区光荣路成都艺体中学南200米</v>
      </c>
      <c r="J1996" s="107" t="str">
        <f>VLOOKUP(B1996,辅助信息!E:I,4,FALSE)</f>
        <v>谢序强</v>
      </c>
      <c r="K1996" s="107">
        <f>VLOOKUP(J1996,辅助信息!H:I,2,FALSE)</f>
        <v>13458588232</v>
      </c>
      <c r="L1996" s="109" t="str">
        <f>VLOOKUP(B1996,辅助信息!E:J,6,FALSE)</f>
        <v>五冶建设送货单,一式6份材质书,锈货不收，项目名称：扩建艺体中学二期工程，装货前联系收货人核实到场规格,没提前告知进场规格现场不给予接收</v>
      </c>
      <c r="M1996" s="78">
        <v>45831</v>
      </c>
      <c r="O1996" s="49">
        <f ca="1" t="shared" si="133"/>
        <v>0</v>
      </c>
      <c r="P1996" s="49">
        <f ca="1" t="shared" si="134"/>
        <v>22</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7">
        <v>45834</v>
      </c>
      <c r="D1997" s="107" t="str">
        <f>VLOOKUP(B1997,辅助信息!E:K,7,FALSE)</f>
        <v>JWDDCD2025051800044</v>
      </c>
      <c r="E1997" s="107" t="str">
        <f>VLOOKUP(F1997,辅助信息!A:B,2,FALSE)</f>
        <v>螺纹钢</v>
      </c>
      <c r="F1997" s="29" t="s">
        <v>32</v>
      </c>
      <c r="G1997" s="25">
        <v>24</v>
      </c>
      <c r="H1997" s="108" t="str">
        <f>_xlfn.XLOOKUP(C1997&amp;F1997&amp;I1997&amp;J1997,'[1]2025年已发货'!$F:$F&amp;'[1]2025年已发货'!$C:$C&amp;'[1]2025年已发货'!$G:$G&amp;'[1]2025年已发货'!$H:$H,'[1]2025年已发货'!$E:$E,"未发货")</f>
        <v>未发货</v>
      </c>
      <c r="I1997" s="107" t="str">
        <f>VLOOKUP(B1997,辅助信息!E:I,3,FALSE)</f>
        <v>(五冶建设扩建艺体中学二期工程)四川省成都市双流区光荣路成都艺体中学南200米</v>
      </c>
      <c r="J1997" s="107" t="str">
        <f>VLOOKUP(B1997,辅助信息!E:I,4,FALSE)</f>
        <v>谢序强</v>
      </c>
      <c r="K1997" s="107">
        <f>VLOOKUP(J1997,辅助信息!H:I,2,FALSE)</f>
        <v>13458588232</v>
      </c>
      <c r="L1997" s="109" t="str">
        <f>VLOOKUP(B1997,辅助信息!E:J,6,FALSE)</f>
        <v>五冶建设送货单,一式6份材质书,锈货不收，项目名称：扩建艺体中学二期工程，装货前联系收货人核实到场规格,没提前告知进场规格现场不给予接收</v>
      </c>
      <c r="M1997" s="78">
        <v>45831</v>
      </c>
      <c r="O1997" s="49">
        <f ca="1" t="shared" si="133"/>
        <v>0</v>
      </c>
      <c r="P1997" s="49">
        <f ca="1" t="shared" si="134"/>
        <v>22</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7">
        <v>45834</v>
      </c>
      <c r="D1998" s="107" t="str">
        <f>VLOOKUP(B1998,辅助信息!E:K,7,FALSE)</f>
        <v>JWDDCD2025051800044</v>
      </c>
      <c r="E1998" s="107" t="str">
        <f>VLOOKUP(F1998,辅助信息!A:B,2,FALSE)</f>
        <v>螺纹钢</v>
      </c>
      <c r="F1998" s="29" t="s">
        <v>30</v>
      </c>
      <c r="G1998" s="25">
        <v>21</v>
      </c>
      <c r="H1998" s="108">
        <f>_xlfn.XLOOKUP(C1998&amp;F1998&amp;I1998&amp;J1998,'[1]2025年已发货'!$F:$F&amp;'[1]2025年已发货'!$C:$C&amp;'[1]2025年已发货'!$G:$G&amp;'[1]2025年已发货'!$H:$H,'[1]2025年已发货'!$E:$E,"未发货")</f>
        <v>15</v>
      </c>
      <c r="I1998" s="107" t="str">
        <f>VLOOKUP(B1998,辅助信息!E:I,3,FALSE)</f>
        <v>(五冶建设扩建艺体中学二期工程)四川省成都市双流区光荣路成都艺体中学南200米</v>
      </c>
      <c r="J1998" s="107" t="str">
        <f>VLOOKUP(B1998,辅助信息!E:I,4,FALSE)</f>
        <v>谢序强</v>
      </c>
      <c r="K1998" s="107">
        <f>VLOOKUP(J1998,辅助信息!H:I,2,FALSE)</f>
        <v>13458588232</v>
      </c>
      <c r="L1998" s="109" t="str">
        <f>VLOOKUP(B1998,辅助信息!E:J,6,FALSE)</f>
        <v>五冶建设送货单,一式6份材质书,锈货不收，项目名称：扩建艺体中学二期工程，装货前联系收货人核实到场规格,没提前告知进场规格现场不给予接收</v>
      </c>
      <c r="M1998" s="78">
        <v>45831</v>
      </c>
      <c r="O1998" s="49">
        <f ca="1" t="shared" si="133"/>
        <v>0</v>
      </c>
      <c r="P1998" s="49">
        <f ca="1" t="shared" si="134"/>
        <v>22</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7">
        <v>45834</v>
      </c>
      <c r="D1999" s="107" t="str">
        <f>VLOOKUP(B1999,辅助信息!E:K,7,FALSE)</f>
        <v>JWDDCD2025051800044</v>
      </c>
      <c r="E1999" s="107" t="str">
        <f>VLOOKUP(F1999,辅助信息!A:B,2,FALSE)</f>
        <v>螺纹钢</v>
      </c>
      <c r="F1999" s="29" t="s">
        <v>33</v>
      </c>
      <c r="G1999" s="25">
        <v>15</v>
      </c>
      <c r="H1999" s="108" t="str">
        <f>_xlfn.XLOOKUP(C1999&amp;F1999&amp;I1999&amp;J1999,'[1]2025年已发货'!$F:$F&amp;'[1]2025年已发货'!$C:$C&amp;'[1]2025年已发货'!$G:$G&amp;'[1]2025年已发货'!$H:$H,'[1]2025年已发货'!$E:$E,"未发货")</f>
        <v>未发货</v>
      </c>
      <c r="I1999" s="107" t="str">
        <f>VLOOKUP(B1999,辅助信息!E:I,3,FALSE)</f>
        <v>(五冶建设扩建艺体中学二期工程)四川省成都市双流区光荣路成都艺体中学南200米</v>
      </c>
      <c r="J1999" s="107" t="str">
        <f>VLOOKUP(B1999,辅助信息!E:I,4,FALSE)</f>
        <v>谢序强</v>
      </c>
      <c r="K1999" s="107">
        <f>VLOOKUP(J1999,辅助信息!H:I,2,FALSE)</f>
        <v>13458588232</v>
      </c>
      <c r="L1999" s="109" t="str">
        <f>VLOOKUP(B1999,辅助信息!E:J,6,FALSE)</f>
        <v>五冶建设送货单,一式6份材质书,锈货不收，项目名称：扩建艺体中学二期工程，装货前联系收货人核实到场规格,没提前告知进场规格现场不给予接收</v>
      </c>
      <c r="M1999" s="78">
        <v>45831</v>
      </c>
      <c r="O1999" s="49">
        <f ca="1" t="shared" si="133"/>
        <v>0</v>
      </c>
      <c r="P1999" s="49">
        <f ca="1" t="shared" si="134"/>
        <v>22</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7">
        <v>45834</v>
      </c>
      <c r="D2000" s="107" t="str">
        <f>VLOOKUP(B2000,辅助信息!E:K,7,FALSE)</f>
        <v>JWDDCD2025051800044</v>
      </c>
      <c r="E2000" s="107" t="str">
        <f>VLOOKUP(F2000,辅助信息!A:B,2,FALSE)</f>
        <v>螺纹钢</v>
      </c>
      <c r="F2000" s="29" t="s">
        <v>28</v>
      </c>
      <c r="G2000" s="25">
        <v>15</v>
      </c>
      <c r="H2000" s="108" t="str">
        <f>_xlfn.XLOOKUP(C2000&amp;F2000&amp;I2000&amp;J2000,'[1]2025年已发货'!$F:$F&amp;'[1]2025年已发货'!$C:$C&amp;'[1]2025年已发货'!$G:$G&amp;'[1]2025年已发货'!$H:$H,'[1]2025年已发货'!$E:$E,"未发货")</f>
        <v>未发货</v>
      </c>
      <c r="I2000" s="107" t="str">
        <f>VLOOKUP(B2000,辅助信息!E:I,3,FALSE)</f>
        <v>(五冶建设扩建艺体中学二期工程)四川省成都市双流区光荣路成都艺体中学南200米</v>
      </c>
      <c r="J2000" s="107" t="str">
        <f>VLOOKUP(B2000,辅助信息!E:I,4,FALSE)</f>
        <v>谢序强</v>
      </c>
      <c r="K2000" s="107">
        <f>VLOOKUP(J2000,辅助信息!H:I,2,FALSE)</f>
        <v>13458588232</v>
      </c>
      <c r="L2000" s="109" t="str">
        <f>VLOOKUP(B2000,辅助信息!E:J,6,FALSE)</f>
        <v>五冶建设送货单,一式6份材质书,锈货不收，项目名称：扩建艺体中学二期工程，装货前联系收货人核实到场规格,没提前告知进场规格现场不给予接收</v>
      </c>
      <c r="M2000" s="78">
        <v>45831</v>
      </c>
      <c r="O2000" s="49">
        <f ca="1" t="shared" si="133"/>
        <v>0</v>
      </c>
      <c r="P2000" s="49">
        <f ca="1" t="shared" si="134"/>
        <v>22</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7">
        <v>45834</v>
      </c>
      <c r="D2001" s="107" t="str">
        <f>VLOOKUP(B2001,辅助信息!E:K,7,FALSE)</f>
        <v>JWDDCD2025051800044</v>
      </c>
      <c r="E2001" s="107" t="str">
        <f>VLOOKUP(F2001,辅助信息!A:B,2,FALSE)</f>
        <v>螺纹钢</v>
      </c>
      <c r="F2001" s="29" t="s">
        <v>18</v>
      </c>
      <c r="G2001" s="25">
        <v>9</v>
      </c>
      <c r="H2001" s="108">
        <f>_xlfn.XLOOKUP(C2001&amp;F2001&amp;I2001&amp;J2001,'[1]2025年已发货'!$F:$F&amp;'[1]2025年已发货'!$C:$C&amp;'[1]2025年已发货'!$G:$G&amp;'[1]2025年已发货'!$H:$H,'[1]2025年已发货'!$E:$E,"未发货")</f>
        <v>9</v>
      </c>
      <c r="I2001" s="107" t="str">
        <f>VLOOKUP(B2001,辅助信息!E:I,3,FALSE)</f>
        <v>(五冶建设扩建艺体中学二期工程)四川省成都市双流区光荣路成都艺体中学南200米</v>
      </c>
      <c r="J2001" s="107" t="str">
        <f>VLOOKUP(B2001,辅助信息!E:I,4,FALSE)</f>
        <v>谢序强</v>
      </c>
      <c r="K2001" s="107">
        <f>VLOOKUP(J2001,辅助信息!H:I,2,FALSE)</f>
        <v>13458588232</v>
      </c>
      <c r="L2001" s="109" t="str">
        <f>VLOOKUP(B2001,辅助信息!E:J,6,FALSE)</f>
        <v>五冶建设送货单,一式6份材质书,锈货不收，项目名称：扩建艺体中学二期工程，装货前联系收货人核实到场规格,没提前告知进场规格现场不给予接收</v>
      </c>
      <c r="M2001" s="78">
        <v>45831</v>
      </c>
      <c r="O2001" s="49">
        <f ca="1" t="shared" si="133"/>
        <v>0</v>
      </c>
      <c r="P2001" s="49">
        <f ca="1" t="shared" si="134"/>
        <v>22</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7">
        <v>45834</v>
      </c>
      <c r="D2002" s="107" t="str">
        <f>VLOOKUP(B2002,辅助信息!E:K,7,FALSE)</f>
        <v>JWDDCD2025051800044</v>
      </c>
      <c r="E2002" s="107" t="str">
        <f>VLOOKUP(F2002,辅助信息!A:B,2,FALSE)</f>
        <v>螺纹钢</v>
      </c>
      <c r="F2002" s="29" t="s">
        <v>82</v>
      </c>
      <c r="G2002" s="25">
        <v>6</v>
      </c>
      <c r="H2002" s="108">
        <f>_xlfn.XLOOKUP(C2002&amp;F2002&amp;I2002&amp;J2002,'[1]2025年已发货'!$F:$F&amp;'[1]2025年已发货'!$C:$C&amp;'[1]2025年已发货'!$G:$G&amp;'[1]2025年已发货'!$H:$H,'[1]2025年已发货'!$E:$E,"未发货")</f>
        <v>6</v>
      </c>
      <c r="I2002" s="107" t="str">
        <f>VLOOKUP(B2002,辅助信息!E:I,3,FALSE)</f>
        <v>(五冶建设扩建艺体中学二期工程)四川省成都市双流区光荣路成都艺体中学南200米</v>
      </c>
      <c r="J2002" s="107" t="str">
        <f>VLOOKUP(B2002,辅助信息!E:I,4,FALSE)</f>
        <v>谢序强</v>
      </c>
      <c r="K2002" s="107">
        <f>VLOOKUP(J2002,辅助信息!H:I,2,FALSE)</f>
        <v>13458588232</v>
      </c>
      <c r="L2002" s="109" t="str">
        <f>VLOOKUP(B2002,辅助信息!E:J,6,FALSE)</f>
        <v>五冶建设送货单,一式6份材质书,锈货不收，项目名称：扩建艺体中学二期工程，装货前联系收货人核实到场规格,没提前告知进场规格现场不给予接收</v>
      </c>
      <c r="M2002" s="78">
        <v>45831</v>
      </c>
      <c r="O2002" s="49">
        <f ca="1" t="shared" si="133"/>
        <v>0</v>
      </c>
      <c r="P2002" s="49">
        <f ca="1" t="shared" si="134"/>
        <v>22</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7">
        <v>45834</v>
      </c>
      <c r="D2003" s="107" t="str">
        <f>VLOOKUP(B2003,辅助信息!E:K,7,FALSE)</f>
        <v>JWDDCD2025051800044</v>
      </c>
      <c r="E2003" s="107" t="str">
        <f>VLOOKUP(F2003,辅助信息!A:B,2,FALSE)</f>
        <v>螺纹钢</v>
      </c>
      <c r="F2003" s="29" t="s">
        <v>45</v>
      </c>
      <c r="G2003" s="25">
        <v>6</v>
      </c>
      <c r="H2003" s="108">
        <f>_xlfn.XLOOKUP(C2003&amp;F2003&amp;I2003&amp;J2003,'[1]2025年已发货'!$F:$F&amp;'[1]2025年已发货'!$C:$C&amp;'[1]2025年已发货'!$G:$G&amp;'[1]2025年已发货'!$H:$H,'[1]2025年已发货'!$E:$E,"未发货")</f>
        <v>6</v>
      </c>
      <c r="I2003" s="107" t="str">
        <f>VLOOKUP(B2003,辅助信息!E:I,3,FALSE)</f>
        <v>(五冶建设扩建艺体中学二期工程)四川省成都市双流区光荣路成都艺体中学南200米</v>
      </c>
      <c r="J2003" s="107" t="str">
        <f>VLOOKUP(B2003,辅助信息!E:I,4,FALSE)</f>
        <v>谢序强</v>
      </c>
      <c r="K2003" s="107">
        <f>VLOOKUP(J2003,辅助信息!H:I,2,FALSE)</f>
        <v>13458588232</v>
      </c>
      <c r="L2003" s="109" t="str">
        <f>VLOOKUP(B2003,辅助信息!E:J,6,FALSE)</f>
        <v>五冶建设送货单,一式6份材质书,锈货不收，项目名称：扩建艺体中学二期工程，装货前联系收货人核实到场规格,没提前告知进场规格现场不给予接收</v>
      </c>
      <c r="M2003" s="78">
        <v>45831</v>
      </c>
      <c r="O2003" s="49">
        <f ca="1" t="shared" si="133"/>
        <v>0</v>
      </c>
      <c r="P2003" s="49">
        <f ca="1" t="shared" si="134"/>
        <v>22</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7">
        <v>45834</v>
      </c>
      <c r="D2004" s="107" t="str">
        <f>VLOOKUP(B2004,辅助信息!E:K,7,FALSE)</f>
        <v>JWDDCD2025051800044</v>
      </c>
      <c r="E2004" s="107" t="str">
        <f>VLOOKUP(F2004,辅助信息!A:B,2,FALSE)</f>
        <v>螺纹钢</v>
      </c>
      <c r="F2004" s="29" t="s">
        <v>21</v>
      </c>
      <c r="G2004" s="25">
        <v>6</v>
      </c>
      <c r="H2004" s="108">
        <f>_xlfn.XLOOKUP(C2004&amp;F2004&amp;I2004&amp;J2004,'[1]2025年已发货'!$F:$F&amp;'[1]2025年已发货'!$C:$C&amp;'[1]2025年已发货'!$G:$G&amp;'[1]2025年已发货'!$H:$H,'[1]2025年已发货'!$E:$E,"未发货")</f>
        <v>6</v>
      </c>
      <c r="I2004" s="107" t="str">
        <f>VLOOKUP(B2004,辅助信息!E:I,3,FALSE)</f>
        <v>(五冶建设扩建艺体中学二期工程)四川省成都市双流区光荣路成都艺体中学南200米</v>
      </c>
      <c r="J2004" s="107" t="str">
        <f>VLOOKUP(B2004,辅助信息!E:I,4,FALSE)</f>
        <v>谢序强</v>
      </c>
      <c r="K2004" s="107">
        <f>VLOOKUP(J2004,辅助信息!H:I,2,FALSE)</f>
        <v>13458588232</v>
      </c>
      <c r="L2004" s="109" t="str">
        <f>VLOOKUP(B2004,辅助信息!E:J,6,FALSE)</f>
        <v>五冶建设送货单,一式6份材质书,锈货不收，项目名称：扩建艺体中学二期工程，装货前联系收货人核实到场规格,没提前告知进场规格现场不给予接收</v>
      </c>
      <c r="M2004" s="78">
        <v>45831</v>
      </c>
      <c r="O2004" s="49">
        <f ca="1" t="shared" si="133"/>
        <v>0</v>
      </c>
      <c r="P2004" s="49">
        <f ca="1" t="shared" si="134"/>
        <v>22</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7">
        <v>45834</v>
      </c>
      <c r="D2005" s="107" t="str">
        <f>VLOOKUP(B2005,辅助信息!E:K,7,FALSE)</f>
        <v>JWDDCD2025051800044</v>
      </c>
      <c r="E2005" s="107" t="str">
        <f>VLOOKUP(F2005,辅助信息!A:B,2,FALSE)</f>
        <v>螺纹钢</v>
      </c>
      <c r="F2005" s="29" t="s">
        <v>58</v>
      </c>
      <c r="G2005" s="25">
        <v>6</v>
      </c>
      <c r="H2005" s="108">
        <f>_xlfn.XLOOKUP(C2005&amp;F2005&amp;I2005&amp;J2005,'[1]2025年已发货'!$F:$F&amp;'[1]2025年已发货'!$C:$C&amp;'[1]2025年已发货'!$G:$G&amp;'[1]2025年已发货'!$H:$H,'[1]2025年已发货'!$E:$E,"未发货")</f>
        <v>6</v>
      </c>
      <c r="I2005" s="107" t="str">
        <f>VLOOKUP(B2005,辅助信息!E:I,3,FALSE)</f>
        <v>(五冶建设扩建艺体中学二期工程)四川省成都市双流区光荣路成都艺体中学南200米</v>
      </c>
      <c r="J2005" s="107" t="str">
        <f>VLOOKUP(B2005,辅助信息!E:I,4,FALSE)</f>
        <v>谢序强</v>
      </c>
      <c r="K2005" s="107">
        <f>VLOOKUP(J2005,辅助信息!H:I,2,FALSE)</f>
        <v>13458588232</v>
      </c>
      <c r="L2005" s="109" t="str">
        <f>VLOOKUP(B2005,辅助信息!E:J,6,FALSE)</f>
        <v>五冶建设送货单,一式6份材质书,锈货不收，项目名称：扩建艺体中学二期工程，装货前联系收货人核实到场规格,没提前告知进场规格现场不给予接收</v>
      </c>
      <c r="M2005" s="78">
        <v>45831</v>
      </c>
      <c r="O2005" s="49">
        <f ca="1" t="shared" si="133"/>
        <v>0</v>
      </c>
      <c r="P2005" s="49">
        <f ca="1" t="shared" si="134"/>
        <v>22</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7">
        <v>45834</v>
      </c>
      <c r="D2006" s="107" t="str">
        <f>VLOOKUP(B2006,辅助信息!E:K,7,FALSE)</f>
        <v>JWDDCD2025051800044</v>
      </c>
      <c r="E2006" s="107" t="str">
        <f>VLOOKUP(F2006,辅助信息!A:B,2,FALSE)</f>
        <v>螺纹钢</v>
      </c>
      <c r="F2006" s="29" t="s">
        <v>46</v>
      </c>
      <c r="G2006" s="25">
        <v>6</v>
      </c>
      <c r="H2006" s="108">
        <f>_xlfn.XLOOKUP(C2006&amp;F2006&amp;I2006&amp;J2006,'[1]2025年已发货'!$F:$F&amp;'[1]2025年已发货'!$C:$C&amp;'[1]2025年已发货'!$G:$G&amp;'[1]2025年已发货'!$H:$H,'[1]2025年已发货'!$E:$E,"未发货")</f>
        <v>6</v>
      </c>
      <c r="I2006" s="107" t="str">
        <f>VLOOKUP(B2006,辅助信息!E:I,3,FALSE)</f>
        <v>(五冶建设扩建艺体中学二期工程)四川省成都市双流区光荣路成都艺体中学南200米</v>
      </c>
      <c r="J2006" s="107" t="str">
        <f>VLOOKUP(B2006,辅助信息!E:I,4,FALSE)</f>
        <v>谢序强</v>
      </c>
      <c r="K2006" s="107">
        <f>VLOOKUP(J2006,辅助信息!H:I,2,FALSE)</f>
        <v>13458588232</v>
      </c>
      <c r="L2006" s="109" t="str">
        <f>VLOOKUP(B2006,辅助信息!E:J,6,FALSE)</f>
        <v>五冶建设送货单,一式6份材质书,锈货不收，项目名称：扩建艺体中学二期工程，装货前联系收货人核实到场规格,没提前告知进场规格现场不给予接收</v>
      </c>
      <c r="M2006" s="78">
        <v>45831</v>
      </c>
      <c r="O2006" s="49">
        <f ca="1" t="shared" si="133"/>
        <v>0</v>
      </c>
      <c r="P2006" s="49">
        <f ca="1" t="shared" si="134"/>
        <v>22</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7">
        <v>45834</v>
      </c>
      <c r="D2007" s="107" t="str">
        <f>VLOOKUP(B2007,辅助信息!E:K,7,FALSE)</f>
        <v>JWDDCD2025051800044</v>
      </c>
      <c r="E2007" s="107" t="str">
        <f>VLOOKUP(F2007,辅助信息!A:B,2,FALSE)</f>
        <v>螺纹钢</v>
      </c>
      <c r="F2007" s="29" t="s">
        <v>22</v>
      </c>
      <c r="G2007" s="25">
        <v>9</v>
      </c>
      <c r="H2007" s="108">
        <f>_xlfn.XLOOKUP(C2007&amp;F2007&amp;I2007&amp;J2007,'[1]2025年已发货'!$F:$F&amp;'[1]2025年已发货'!$C:$C&amp;'[1]2025年已发货'!$G:$G&amp;'[1]2025年已发货'!$H:$H,'[1]2025年已发货'!$E:$E,"未发货")</f>
        <v>9</v>
      </c>
      <c r="I2007" s="107" t="str">
        <f>VLOOKUP(B2007,辅助信息!E:I,3,FALSE)</f>
        <v>(五冶建设扩建艺体中学二期工程)四川省成都市双流区光荣路成都艺体中学南200米</v>
      </c>
      <c r="J2007" s="107" t="str">
        <f>VLOOKUP(B2007,辅助信息!E:I,4,FALSE)</f>
        <v>谢序强</v>
      </c>
      <c r="K2007" s="107">
        <f>VLOOKUP(J2007,辅助信息!H:I,2,FALSE)</f>
        <v>13458588232</v>
      </c>
      <c r="L2007" s="109" t="str">
        <f>VLOOKUP(B2007,辅助信息!E:J,6,FALSE)</f>
        <v>五冶建设送货单,一式6份材质书,锈货不收，项目名称：扩建艺体中学二期工程，装货前联系收货人核实到场规格,没提前告知进场规格现场不给予接收</v>
      </c>
      <c r="M2007" s="78">
        <v>45831</v>
      </c>
      <c r="O2007" s="49">
        <f ca="1" t="shared" si="133"/>
        <v>0</v>
      </c>
      <c r="P2007" s="49">
        <f ca="1" t="shared" si="134"/>
        <v>22</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7">
        <v>45834</v>
      </c>
      <c r="D2008" s="107" t="str">
        <f>VLOOKUP(B2008,辅助信息!E:K,7,FALSE)</f>
        <v>JWDDCD2025051800044</v>
      </c>
      <c r="E2008" s="107" t="str">
        <f>VLOOKUP(F2008,辅助信息!A:B,2,FALSE)</f>
        <v>螺纹钢</v>
      </c>
      <c r="F2008" s="29" t="s">
        <v>181</v>
      </c>
      <c r="G2008" s="25">
        <v>3</v>
      </c>
      <c r="H2008" s="108">
        <f>_xlfn.XLOOKUP(C2008&amp;F2008&amp;I2008&amp;J2008,'[1]2025年已发货'!$F:$F&amp;'[1]2025年已发货'!$C:$C&amp;'[1]2025年已发货'!$G:$G&amp;'[1]2025年已发货'!$H:$H,'[1]2025年已发货'!$E:$E,"未发货")</f>
        <v>3</v>
      </c>
      <c r="I2008" s="107" t="str">
        <f>VLOOKUP(B2008,辅助信息!E:I,3,FALSE)</f>
        <v>(五冶建设扩建艺体中学二期工程)四川省成都市双流区光荣路成都艺体中学南200米</v>
      </c>
      <c r="J2008" s="107" t="str">
        <f>VLOOKUP(B2008,辅助信息!E:I,4,FALSE)</f>
        <v>谢序强</v>
      </c>
      <c r="K2008" s="107">
        <f>VLOOKUP(J2008,辅助信息!H:I,2,FALSE)</f>
        <v>13458588232</v>
      </c>
      <c r="L2008" s="109" t="str">
        <f>VLOOKUP(B2008,辅助信息!E:J,6,FALSE)</f>
        <v>五冶建设送货单,一式6份材质书,锈货不收，项目名称：扩建艺体中学二期工程，装货前联系收货人核实到场规格,没提前告知进场规格现场不给予接收</v>
      </c>
      <c r="M2008" s="78">
        <v>45831</v>
      </c>
      <c r="O2008" s="49">
        <f ca="1" t="shared" si="133"/>
        <v>0</v>
      </c>
      <c r="P2008" s="49">
        <f ca="1" t="shared" si="134"/>
        <v>22</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7">
        <v>45834</v>
      </c>
      <c r="D2009" s="107" t="str">
        <f>VLOOKUP(B2009,辅助信息!E:K,7,FALSE)</f>
        <v>JWDDCD2025051800044</v>
      </c>
      <c r="E2009" s="107" t="str">
        <f>VLOOKUP(F2009,辅助信息!A:B,2,FALSE)</f>
        <v>螺纹钢</v>
      </c>
      <c r="F2009" s="29" t="s">
        <v>182</v>
      </c>
      <c r="G2009" s="25">
        <v>3</v>
      </c>
      <c r="H2009" s="108">
        <f>_xlfn.XLOOKUP(C2009&amp;F2009&amp;I2009&amp;J2009,'[1]2025年已发货'!$F:$F&amp;'[1]2025年已发货'!$C:$C&amp;'[1]2025年已发货'!$G:$G&amp;'[1]2025年已发货'!$H:$H,'[1]2025年已发货'!$E:$E,"未发货")</f>
        <v>3</v>
      </c>
      <c r="I2009" s="107" t="str">
        <f>VLOOKUP(B2009,辅助信息!E:I,3,FALSE)</f>
        <v>(五冶建设扩建艺体中学二期工程)四川省成都市双流区光荣路成都艺体中学南200米</v>
      </c>
      <c r="J2009" s="107" t="str">
        <f>VLOOKUP(B2009,辅助信息!E:I,4,FALSE)</f>
        <v>谢序强</v>
      </c>
      <c r="K2009" s="107">
        <f>VLOOKUP(J2009,辅助信息!H:I,2,FALSE)</f>
        <v>13458588232</v>
      </c>
      <c r="L2009" s="109" t="str">
        <f>VLOOKUP(B2009,辅助信息!E:J,6,FALSE)</f>
        <v>五冶建设送货单,一式6份材质书,锈货不收，项目名称：扩建艺体中学二期工程，装货前联系收货人核实到场规格,没提前告知进场规格现场不给予接收</v>
      </c>
      <c r="M2009" s="78">
        <v>45831</v>
      </c>
      <c r="O2009" s="49">
        <f ca="1" t="shared" si="133"/>
        <v>0</v>
      </c>
      <c r="P2009" s="49">
        <f ca="1" t="shared" si="134"/>
        <v>22</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7" t="s">
        <v>179</v>
      </c>
      <c r="C2010" s="57">
        <v>45835</v>
      </c>
      <c r="D2010" s="107" t="str">
        <f>VLOOKUP(B2010,辅助信息!E:K,7,FALSE)</f>
        <v>JWDDCD2025052800131</v>
      </c>
      <c r="E2010" s="107" t="str">
        <f>VLOOKUP(F2010,辅助信息!A:B,2,FALSE)</f>
        <v>螺纹钢</v>
      </c>
      <c r="F2010" s="107" t="s">
        <v>22</v>
      </c>
      <c r="G2010" s="108">
        <v>24</v>
      </c>
      <c r="H2010" s="121">
        <f>_xlfn.XLOOKUP(C2010&amp;F2010&amp;I2010&amp;J2010,'[1]2025年已发货'!$F:$F&amp;'[1]2025年已发货'!$C:$C&amp;'[1]2025年已发货'!$G:$G&amp;'[1]2025年已发货'!$H:$H,'[1]2025年已发货'!$E:$E,"未发货")</f>
        <v>10</v>
      </c>
      <c r="I2010" s="107" t="str">
        <f>VLOOKUP(B2010,辅助信息!E:I,3,FALSE)</f>
        <v>（商投建工达州中医药科技园-4工区-3号楼）达州市通川区达州中医药职业学院犀牛大道北段</v>
      </c>
      <c r="J2010" s="107" t="str">
        <f>VLOOKUP(B2010,辅助信息!E:I,4,FALSE)</f>
        <v>张扬</v>
      </c>
      <c r="K2010" s="107">
        <f>VLOOKUP(J2010,辅助信息!H:I,2,FALSE)</f>
        <v>18381904567</v>
      </c>
      <c r="L2010" s="109" t="str">
        <f>VLOOKUP(B2010,辅助信息!E:J,6,FALSE)</f>
        <v>控制炉批号！多了现场不收！,优先安排达钢,提前联系到场规格及数量</v>
      </c>
      <c r="M2010" s="78">
        <v>45835</v>
      </c>
      <c r="O2010" s="49">
        <f ca="1" t="shared" si="133"/>
        <v>0</v>
      </c>
      <c r="P2010" s="49">
        <f ca="1" t="shared" si="134"/>
        <v>18</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7" t="s">
        <v>180</v>
      </c>
      <c r="C2011" s="57">
        <v>45835</v>
      </c>
      <c r="D2011" s="107" t="str">
        <f>VLOOKUP(B2011,辅助信息!E:K,7,FALSE)</f>
        <v>JWDDCD2025052800131</v>
      </c>
      <c r="E2011" s="107" t="str">
        <f>VLOOKUP(F2011,辅助信息!A:B,2,FALSE)</f>
        <v>螺纹钢</v>
      </c>
      <c r="F2011" s="107" t="s">
        <v>21</v>
      </c>
      <c r="G2011" s="108">
        <v>6</v>
      </c>
      <c r="H2011" s="121">
        <f>_xlfn.XLOOKUP(C2011&amp;F2011&amp;I2011&amp;J2011,'[1]2025年已发货'!$F:$F&amp;'[1]2025年已发货'!$C:$C&amp;'[1]2025年已发货'!$G:$G&amp;'[1]2025年已发货'!$H:$H,'[1]2025年已发货'!$E:$E,"未发货")</f>
        <v>3</v>
      </c>
      <c r="I2011" s="107" t="str">
        <f>VLOOKUP(B2011,辅助信息!E:I,3,FALSE)</f>
        <v>（商投建工达州中医药科技园-4工区-8号楼）达州市通川区达州中医药职业学院犀牛大道北段</v>
      </c>
      <c r="J2011" s="107" t="str">
        <f>VLOOKUP(B2011,辅助信息!E:I,4,FALSE)</f>
        <v>张扬</v>
      </c>
      <c r="K2011" s="107">
        <f>VLOOKUP(J2011,辅助信息!H:I,2,FALSE)</f>
        <v>18381904567</v>
      </c>
      <c r="L2011" s="109" t="str">
        <f>VLOOKUP(B2011,辅助信息!E:J,6,FALSE)</f>
        <v>控制炉批号！多了现场不收！,优先安排达钢,提前联系到场规格及数量</v>
      </c>
      <c r="M2011" s="78">
        <v>45835</v>
      </c>
      <c r="O2011" s="49">
        <f ca="1" t="shared" si="133"/>
        <v>0</v>
      </c>
      <c r="P2011" s="49">
        <f ca="1" t="shared" si="134"/>
        <v>18</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7" t="s">
        <v>180</v>
      </c>
      <c r="C2012" s="57">
        <v>45835</v>
      </c>
      <c r="D2012" s="107" t="str">
        <f>VLOOKUP(B2012,辅助信息!E:K,7,FALSE)</f>
        <v>JWDDCD2025052800131</v>
      </c>
      <c r="E2012" s="107" t="str">
        <f>VLOOKUP(F2012,辅助信息!A:B,2,FALSE)</f>
        <v>螺纹钢</v>
      </c>
      <c r="F2012" s="107" t="s">
        <v>46</v>
      </c>
      <c r="G2012" s="108">
        <v>24</v>
      </c>
      <c r="H2012" s="121">
        <f>_xlfn.XLOOKUP(C2012&amp;F2012&amp;I2012&amp;J2012,'[1]2025年已发货'!$F:$F&amp;'[1]2025年已发货'!$C:$C&amp;'[1]2025年已发货'!$G:$G&amp;'[1]2025年已发货'!$H:$H,'[1]2025年已发货'!$E:$E,"未发货")</f>
        <v>10</v>
      </c>
      <c r="I2012" s="107" t="str">
        <f>VLOOKUP(B2012,辅助信息!E:I,3,FALSE)</f>
        <v>（商投建工达州中医药科技园-4工区-8号楼）达州市通川区达州中医药职业学院犀牛大道北段</v>
      </c>
      <c r="J2012" s="107" t="str">
        <f>VLOOKUP(B2012,辅助信息!E:I,4,FALSE)</f>
        <v>张扬</v>
      </c>
      <c r="K2012" s="107">
        <f>VLOOKUP(J2012,辅助信息!H:I,2,FALSE)</f>
        <v>18381904567</v>
      </c>
      <c r="L2012" s="109" t="str">
        <f>VLOOKUP(B2012,辅助信息!E:J,6,FALSE)</f>
        <v>控制炉批号！多了现场不收！,优先安排达钢,提前联系到场规格及数量</v>
      </c>
      <c r="M2012" s="78">
        <v>45835</v>
      </c>
      <c r="O2012" s="49">
        <f ca="1" t="shared" si="133"/>
        <v>0</v>
      </c>
      <c r="P2012" s="49">
        <f ca="1" t="shared" si="134"/>
        <v>18</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7" t="s">
        <v>180</v>
      </c>
      <c r="C2013" s="57">
        <v>45835</v>
      </c>
      <c r="D2013" s="107" t="str">
        <f>VLOOKUP(B2013,辅助信息!E:K,7,FALSE)</f>
        <v>JWDDCD2025052800131</v>
      </c>
      <c r="E2013" s="107" t="str">
        <f>VLOOKUP(F2013,辅助信息!A:B,2,FALSE)</f>
        <v>螺纹钢</v>
      </c>
      <c r="F2013" s="107" t="s">
        <v>22</v>
      </c>
      <c r="G2013" s="108">
        <v>24</v>
      </c>
      <c r="H2013" s="121">
        <f>_xlfn.XLOOKUP(C2013&amp;F2013&amp;I2013&amp;J2013,'[1]2025年已发货'!$F:$F&amp;'[1]2025年已发货'!$C:$C&amp;'[1]2025年已发货'!$G:$G&amp;'[1]2025年已发货'!$H:$H,'[1]2025年已发货'!$E:$E,"未发货")</f>
        <v>10</v>
      </c>
      <c r="I2013" s="107" t="str">
        <f>VLOOKUP(B2013,辅助信息!E:I,3,FALSE)</f>
        <v>（商投建工达州中医药科技园-4工区-8号楼）达州市通川区达州中医药职业学院犀牛大道北段</v>
      </c>
      <c r="J2013" s="107" t="str">
        <f>VLOOKUP(B2013,辅助信息!E:I,4,FALSE)</f>
        <v>张扬</v>
      </c>
      <c r="K2013" s="107">
        <f>VLOOKUP(J2013,辅助信息!H:I,2,FALSE)</f>
        <v>18381904567</v>
      </c>
      <c r="L2013" s="109" t="str">
        <f>VLOOKUP(B2013,辅助信息!E:J,6,FALSE)</f>
        <v>控制炉批号！多了现场不收！,优先安排达钢,提前联系到场规格及数量</v>
      </c>
      <c r="M2013" s="78">
        <v>45835</v>
      </c>
      <c r="O2013" s="49">
        <f ca="1" t="shared" si="133"/>
        <v>0</v>
      </c>
      <c r="P2013" s="49">
        <f ca="1" t="shared" si="134"/>
        <v>18</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7" t="s">
        <v>47</v>
      </c>
      <c r="C2014" s="57">
        <v>45835</v>
      </c>
      <c r="D2014" s="107" t="str">
        <f>VLOOKUP(B2014,辅助信息!E:K,7,FALSE)</f>
        <v>JWDDCD2025052800131</v>
      </c>
      <c r="E2014" s="107" t="str">
        <f>VLOOKUP(F2014,辅助信息!A:B,2,FALSE)</f>
        <v>螺纹钢</v>
      </c>
      <c r="F2014" s="107" t="s">
        <v>21</v>
      </c>
      <c r="G2014" s="108">
        <v>12</v>
      </c>
      <c r="H2014" s="121">
        <f>_xlfn.XLOOKUP(C2014&amp;F2014&amp;I2014&amp;J2014,'[1]2025年已发货'!$F:$F&amp;'[1]2025年已发货'!$C:$C&amp;'[1]2025年已发货'!$G:$G&amp;'[1]2025年已发货'!$H:$H,'[1]2025年已发货'!$E:$E,"未发货")</f>
        <v>5</v>
      </c>
      <c r="I2014" s="107" t="str">
        <f>VLOOKUP(B2014,辅助信息!E:I,3,FALSE)</f>
        <v>（商投建工达州中医药科技园-1工区）达州市通川区达州中医药职业学院犀牛大道北段</v>
      </c>
      <c r="J2014" s="107" t="str">
        <f>VLOOKUP(B2014,辅助信息!E:I,4,FALSE)</f>
        <v>程黄刚</v>
      </c>
      <c r="K2014" s="107">
        <f>VLOOKUP(J2014,辅助信息!H:I,2,FALSE)</f>
        <v>15108211617</v>
      </c>
      <c r="L2014" s="109" t="str">
        <f>VLOOKUP(B2014,辅助信息!E:J,6,FALSE)</f>
        <v>控制炉批号！多了现场不收！,优先安排达钢,提前联系到场规格及数量</v>
      </c>
      <c r="M2014" s="78">
        <v>45835</v>
      </c>
      <c r="O2014" s="49">
        <f ca="1" t="shared" si="133"/>
        <v>0</v>
      </c>
      <c r="P2014" s="49">
        <f ca="1" t="shared" si="134"/>
        <v>18</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7" t="s">
        <v>47</v>
      </c>
      <c r="C2015" s="57">
        <v>45835</v>
      </c>
      <c r="D2015" s="107" t="str">
        <f>VLOOKUP(B2015,辅助信息!E:K,7,FALSE)</f>
        <v>JWDDCD2025052800131</v>
      </c>
      <c r="E2015" s="107" t="str">
        <f>VLOOKUP(F2015,辅助信息!A:B,2,FALSE)</f>
        <v>螺纹钢</v>
      </c>
      <c r="F2015" s="107" t="s">
        <v>58</v>
      </c>
      <c r="G2015" s="108">
        <v>6</v>
      </c>
      <c r="H2015" s="121">
        <f>_xlfn.XLOOKUP(C2015&amp;F2015&amp;I2015&amp;J2015,'[1]2025年已发货'!$F:$F&amp;'[1]2025年已发货'!$C:$C&amp;'[1]2025年已发货'!$G:$G&amp;'[1]2025年已发货'!$H:$H,'[1]2025年已发货'!$E:$E,"未发货")</f>
        <v>5</v>
      </c>
      <c r="I2015" s="107" t="str">
        <f>VLOOKUP(B2015,辅助信息!E:I,3,FALSE)</f>
        <v>（商投建工达州中医药科技园-1工区）达州市通川区达州中医药职业学院犀牛大道北段</v>
      </c>
      <c r="J2015" s="107" t="str">
        <f>VLOOKUP(B2015,辅助信息!E:I,4,FALSE)</f>
        <v>程黄刚</v>
      </c>
      <c r="K2015" s="107">
        <f>VLOOKUP(J2015,辅助信息!H:I,2,FALSE)</f>
        <v>15108211617</v>
      </c>
      <c r="L2015" s="109" t="str">
        <f>VLOOKUP(B2015,辅助信息!E:J,6,FALSE)</f>
        <v>控制炉批号！多了现场不收！,优先安排达钢,提前联系到场规格及数量</v>
      </c>
      <c r="M2015" s="78">
        <v>45835</v>
      </c>
      <c r="O2015" s="49">
        <f ca="1" t="shared" si="133"/>
        <v>0</v>
      </c>
      <c r="P2015" s="49">
        <f ca="1" t="shared" si="134"/>
        <v>18</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7" t="s">
        <v>47</v>
      </c>
      <c r="C2016" s="57">
        <v>45835</v>
      </c>
      <c r="D2016" s="107" t="str">
        <f>VLOOKUP(B2016,辅助信息!E:K,7,FALSE)</f>
        <v>JWDDCD2025052800131</v>
      </c>
      <c r="E2016" s="107" t="str">
        <f>VLOOKUP(F2016,辅助信息!A:B,2,FALSE)</f>
        <v>盘螺</v>
      </c>
      <c r="F2016" s="107" t="s">
        <v>49</v>
      </c>
      <c r="G2016" s="108">
        <v>3</v>
      </c>
      <c r="H2016" s="121">
        <f>_xlfn.XLOOKUP(C2016&amp;F2016&amp;I2016&amp;J2016,'[1]2025年已发货'!$F:$F&amp;'[1]2025年已发货'!$C:$C&amp;'[1]2025年已发货'!$G:$G&amp;'[1]2025年已发货'!$H:$H,'[1]2025年已发货'!$E:$E,"未发货")</f>
        <v>3</v>
      </c>
      <c r="I2016" s="107" t="str">
        <f>VLOOKUP(B2016,辅助信息!E:I,3,FALSE)</f>
        <v>（商投建工达州中医药科技园-1工区）达州市通川区达州中医药职业学院犀牛大道北段</v>
      </c>
      <c r="J2016" s="107" t="str">
        <f>VLOOKUP(B2016,辅助信息!E:I,4,FALSE)</f>
        <v>程黄刚</v>
      </c>
      <c r="K2016" s="107">
        <f>VLOOKUP(J2016,辅助信息!H:I,2,FALSE)</f>
        <v>15108211617</v>
      </c>
      <c r="L2016" s="109" t="str">
        <f>VLOOKUP(B2016,辅助信息!E:J,6,FALSE)</f>
        <v>控制炉批号！多了现场不收！,优先安排达钢,提前联系到场规格及数量</v>
      </c>
      <c r="M2016" s="78">
        <v>45835</v>
      </c>
      <c r="O2016" s="49">
        <f ca="1" t="shared" si="133"/>
        <v>0</v>
      </c>
      <c r="P2016" s="49">
        <f ca="1" t="shared" si="134"/>
        <v>18</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7" t="s">
        <v>47</v>
      </c>
      <c r="C2017" s="57">
        <v>45835</v>
      </c>
      <c r="D2017" s="107" t="str">
        <f>VLOOKUP(B2017,辅助信息!E:K,7,FALSE)</f>
        <v>JWDDCD2025052800131</v>
      </c>
      <c r="E2017" s="107" t="str">
        <f>VLOOKUP(F2017,辅助信息!A:B,2,FALSE)</f>
        <v>螺纹钢</v>
      </c>
      <c r="F2017" s="107" t="s">
        <v>27</v>
      </c>
      <c r="G2017" s="108">
        <v>12</v>
      </c>
      <c r="H2017" s="121">
        <f>_xlfn.XLOOKUP(C2017&amp;F2017&amp;I2017&amp;J2017,'[1]2025年已发货'!$F:$F&amp;'[1]2025年已发货'!$C:$C&amp;'[1]2025年已发货'!$G:$G&amp;'[1]2025年已发货'!$H:$H,'[1]2025年已发货'!$E:$E,"未发货")</f>
        <v>12</v>
      </c>
      <c r="I2017" s="107" t="str">
        <f>VLOOKUP(B2017,辅助信息!E:I,3,FALSE)</f>
        <v>（商投建工达州中医药科技园-1工区）达州市通川区达州中医药职业学院犀牛大道北段</v>
      </c>
      <c r="J2017" s="107" t="str">
        <f>VLOOKUP(B2017,辅助信息!E:I,4,FALSE)</f>
        <v>程黄刚</v>
      </c>
      <c r="K2017" s="107">
        <f>VLOOKUP(J2017,辅助信息!H:I,2,FALSE)</f>
        <v>15108211617</v>
      </c>
      <c r="L2017" s="109" t="str">
        <f>VLOOKUP(B2017,辅助信息!E:J,6,FALSE)</f>
        <v>控制炉批号！多了现场不收！,优先安排达钢,提前联系到场规格及数量</v>
      </c>
      <c r="M2017" s="78">
        <v>45835</v>
      </c>
      <c r="O2017" s="49">
        <f ca="1" t="shared" si="133"/>
        <v>0</v>
      </c>
      <c r="P2017" s="49">
        <f ca="1" t="shared" si="134"/>
        <v>18</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7" t="s">
        <v>47</v>
      </c>
      <c r="C2018" s="57">
        <v>45835</v>
      </c>
      <c r="D2018" s="107" t="str">
        <f>VLOOKUP(B2018,辅助信息!E:K,7,FALSE)</f>
        <v>JWDDCD2025052800131</v>
      </c>
      <c r="E2018" s="107" t="str">
        <f>VLOOKUP(F2018,辅助信息!A:B,2,FALSE)</f>
        <v>螺纹钢</v>
      </c>
      <c r="F2018" s="107" t="s">
        <v>19</v>
      </c>
      <c r="G2018" s="108">
        <v>3</v>
      </c>
      <c r="H2018" s="121">
        <f>_xlfn.XLOOKUP(C2018&amp;F2018&amp;I2018&amp;J2018,'[1]2025年已发货'!$F:$F&amp;'[1]2025年已发货'!$C:$C&amp;'[1]2025年已发货'!$G:$G&amp;'[1]2025年已发货'!$H:$H,'[1]2025年已发货'!$E:$E,"未发货")</f>
        <v>3</v>
      </c>
      <c r="I2018" s="107" t="str">
        <f>VLOOKUP(B2018,辅助信息!E:I,3,FALSE)</f>
        <v>（商投建工达州中医药科技园-1工区）达州市通川区达州中医药职业学院犀牛大道北段</v>
      </c>
      <c r="J2018" s="107" t="str">
        <f>VLOOKUP(B2018,辅助信息!E:I,4,FALSE)</f>
        <v>程黄刚</v>
      </c>
      <c r="K2018" s="107">
        <f>VLOOKUP(J2018,辅助信息!H:I,2,FALSE)</f>
        <v>15108211617</v>
      </c>
      <c r="L2018" s="109" t="str">
        <f>VLOOKUP(B2018,辅助信息!E:J,6,FALSE)</f>
        <v>控制炉批号！多了现场不收！,优先安排达钢,提前联系到场规格及数量</v>
      </c>
      <c r="M2018" s="78">
        <v>45835</v>
      </c>
      <c r="O2018" s="49">
        <f ca="1" t="shared" si="133"/>
        <v>0</v>
      </c>
      <c r="P2018" s="49">
        <f ca="1" t="shared" si="134"/>
        <v>18</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7" t="s">
        <v>47</v>
      </c>
      <c r="C2019" s="57">
        <v>45835</v>
      </c>
      <c r="D2019" s="107" t="str">
        <f>VLOOKUP(B2019,辅助信息!E:K,7,FALSE)</f>
        <v>JWDDCD2025052800131</v>
      </c>
      <c r="E2019" s="107" t="str">
        <f>VLOOKUP(F2019,辅助信息!A:B,2,FALSE)</f>
        <v>螺纹钢</v>
      </c>
      <c r="F2019" s="107" t="s">
        <v>32</v>
      </c>
      <c r="G2019" s="108">
        <v>12</v>
      </c>
      <c r="H2019" s="121">
        <f>_xlfn.XLOOKUP(C2019&amp;F2019&amp;I2019&amp;J2019,'[1]2025年已发货'!$F:$F&amp;'[1]2025年已发货'!$C:$C&amp;'[1]2025年已发货'!$G:$G&amp;'[1]2025年已发货'!$H:$H,'[1]2025年已发货'!$E:$E,"未发货")</f>
        <v>12</v>
      </c>
      <c r="I2019" s="107" t="str">
        <f>VLOOKUP(B2019,辅助信息!E:I,3,FALSE)</f>
        <v>（商投建工达州中医药科技园-1工区）达州市通川区达州中医药职业学院犀牛大道北段</v>
      </c>
      <c r="J2019" s="107" t="str">
        <f>VLOOKUP(B2019,辅助信息!E:I,4,FALSE)</f>
        <v>程黄刚</v>
      </c>
      <c r="K2019" s="107">
        <f>VLOOKUP(J2019,辅助信息!H:I,2,FALSE)</f>
        <v>15108211617</v>
      </c>
      <c r="L2019" s="109" t="str">
        <f>VLOOKUP(B2019,辅助信息!E:J,6,FALSE)</f>
        <v>控制炉批号！多了现场不收！,优先安排达钢,提前联系到场规格及数量</v>
      </c>
      <c r="M2019" s="78">
        <v>45835</v>
      </c>
      <c r="O2019" s="49">
        <f ca="1" t="shared" si="133"/>
        <v>0</v>
      </c>
      <c r="P2019" s="49">
        <f ca="1" t="shared" si="134"/>
        <v>18</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7" t="s">
        <v>47</v>
      </c>
      <c r="C2020" s="57">
        <v>45835</v>
      </c>
      <c r="D2020" s="107" t="str">
        <f>VLOOKUP(B2020,辅助信息!E:K,7,FALSE)</f>
        <v>JWDDCD2025052800131</v>
      </c>
      <c r="E2020" s="107" t="str">
        <f>VLOOKUP(F2020,辅助信息!A:B,2,FALSE)</f>
        <v>螺纹钢</v>
      </c>
      <c r="F2020" s="107" t="s">
        <v>45</v>
      </c>
      <c r="G2020" s="108">
        <v>3</v>
      </c>
      <c r="H2020" s="121">
        <f>_xlfn.XLOOKUP(C2020&amp;F2020&amp;I2020&amp;J2020,'[1]2025年已发货'!$F:$F&amp;'[1]2025年已发货'!$C:$C&amp;'[1]2025年已发货'!$G:$G&amp;'[1]2025年已发货'!$H:$H,'[1]2025年已发货'!$E:$E,"未发货")</f>
        <v>3</v>
      </c>
      <c r="I2020" s="107" t="str">
        <f>VLOOKUP(B2020,辅助信息!E:I,3,FALSE)</f>
        <v>（商投建工达州中医药科技园-1工区）达州市通川区达州中医药职业学院犀牛大道北段</v>
      </c>
      <c r="J2020" s="107" t="str">
        <f>VLOOKUP(B2020,辅助信息!E:I,4,FALSE)</f>
        <v>程黄刚</v>
      </c>
      <c r="K2020" s="107">
        <f>VLOOKUP(J2020,辅助信息!H:I,2,FALSE)</f>
        <v>15108211617</v>
      </c>
      <c r="L2020" s="109" t="str">
        <f>VLOOKUP(B2020,辅助信息!E:J,6,FALSE)</f>
        <v>控制炉批号！多了现场不收！,优先安排达钢,提前联系到场规格及数量</v>
      </c>
      <c r="M2020" s="78">
        <v>45835</v>
      </c>
      <c r="O2020" s="49">
        <f ca="1" t="shared" si="133"/>
        <v>0</v>
      </c>
      <c r="P2020" s="49">
        <f ca="1" t="shared" si="134"/>
        <v>18</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7" t="s">
        <v>47</v>
      </c>
      <c r="C2021" s="57">
        <v>45835</v>
      </c>
      <c r="D2021" s="107" t="str">
        <f>VLOOKUP(B2021,辅助信息!E:K,7,FALSE)</f>
        <v>JWDDCD2025052800131</v>
      </c>
      <c r="E2021" s="107" t="str">
        <f>VLOOKUP(F2021,辅助信息!A:B,2,FALSE)</f>
        <v>螺纹钢</v>
      </c>
      <c r="F2021" s="107" t="s">
        <v>46</v>
      </c>
      <c r="G2021" s="108">
        <v>18</v>
      </c>
      <c r="H2021" s="121">
        <f>_xlfn.XLOOKUP(C2021&amp;F2021&amp;I2021&amp;J2021,'[1]2025年已发货'!$F:$F&amp;'[1]2025年已发货'!$C:$C&amp;'[1]2025年已发货'!$G:$G&amp;'[1]2025年已发货'!$H:$H,'[1]2025年已发货'!$E:$E,"未发货")</f>
        <v>15</v>
      </c>
      <c r="I2021" s="107" t="str">
        <f>VLOOKUP(B2021,辅助信息!E:I,3,FALSE)</f>
        <v>（商投建工达州中医药科技园-1工区）达州市通川区达州中医药职业学院犀牛大道北段</v>
      </c>
      <c r="J2021" s="107" t="str">
        <f>VLOOKUP(B2021,辅助信息!E:I,4,FALSE)</f>
        <v>程黄刚</v>
      </c>
      <c r="K2021" s="107">
        <f>VLOOKUP(J2021,辅助信息!H:I,2,FALSE)</f>
        <v>15108211617</v>
      </c>
      <c r="L2021" s="109" t="str">
        <f>VLOOKUP(B2021,辅助信息!E:J,6,FALSE)</f>
        <v>控制炉批号！多了现场不收！,优先安排达钢,提前联系到场规格及数量</v>
      </c>
      <c r="M2021" s="78">
        <v>45835</v>
      </c>
      <c r="O2021" s="49">
        <f ca="1" t="shared" si="133"/>
        <v>0</v>
      </c>
      <c r="P2021" s="49">
        <f ca="1" t="shared" si="134"/>
        <v>18</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7" t="s">
        <v>47</v>
      </c>
      <c r="C2022" s="57">
        <v>45835</v>
      </c>
      <c r="D2022" s="107" t="str">
        <f>VLOOKUP(B2022,辅助信息!E:K,7,FALSE)</f>
        <v>JWDDCD2025052800131</v>
      </c>
      <c r="E2022" s="107" t="str">
        <f>VLOOKUP(F2022,辅助信息!A:B,2,FALSE)</f>
        <v>螺纹钢</v>
      </c>
      <c r="F2022" s="107" t="s">
        <v>22</v>
      </c>
      <c r="G2022" s="108">
        <v>9</v>
      </c>
      <c r="H2022" s="121">
        <f>_xlfn.XLOOKUP(C2022&amp;F2022&amp;I2022&amp;J2022,'[1]2025年已发货'!$F:$F&amp;'[1]2025年已发货'!$C:$C&amp;'[1]2025年已发货'!$G:$G&amp;'[1]2025年已发货'!$H:$H,'[1]2025年已发货'!$E:$E,"未发货")</f>
        <v>5</v>
      </c>
      <c r="I2022" s="107" t="str">
        <f>VLOOKUP(B2022,辅助信息!E:I,3,FALSE)</f>
        <v>（商投建工达州中医药科技园-1工区）达州市通川区达州中医药职业学院犀牛大道北段</v>
      </c>
      <c r="J2022" s="107" t="str">
        <f>VLOOKUP(B2022,辅助信息!E:I,4,FALSE)</f>
        <v>程黄刚</v>
      </c>
      <c r="K2022" s="107">
        <f>VLOOKUP(J2022,辅助信息!H:I,2,FALSE)</f>
        <v>15108211617</v>
      </c>
      <c r="L2022" s="109" t="str">
        <f>VLOOKUP(B2022,辅助信息!E:J,6,FALSE)</f>
        <v>控制炉批号！多了现场不收！,优先安排达钢,提前联系到场规格及数量</v>
      </c>
      <c r="M2022" s="78">
        <v>45835</v>
      </c>
      <c r="O2022" s="49">
        <f ca="1" t="shared" si="133"/>
        <v>0</v>
      </c>
      <c r="P2022" s="49">
        <f ca="1" t="shared" si="134"/>
        <v>18</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7" t="s">
        <v>167</v>
      </c>
      <c r="C2023" s="57">
        <v>45835</v>
      </c>
      <c r="D2023" s="107" t="str">
        <f>VLOOKUP(B2023,辅助信息!E:K,7,FALSE)</f>
        <v>JWDDCD2025051800044</v>
      </c>
      <c r="E2023" s="107" t="str">
        <f>VLOOKUP(F2023,辅助信息!A:B,2,FALSE)</f>
        <v>盘螺</v>
      </c>
      <c r="F2023" s="107" t="s">
        <v>40</v>
      </c>
      <c r="G2023" s="108">
        <v>5</v>
      </c>
      <c r="H2023" s="121">
        <f>_xlfn.XLOOKUP(C2023&amp;F2023&amp;I2023&amp;J2023,'[1]2025年已发货'!$F:$F&amp;'[1]2025年已发货'!$C:$C&amp;'[1]2025年已发货'!$G:$G&amp;'[1]2025年已发货'!$H:$H,'[1]2025年已发货'!$E:$E,"未发货")</f>
        <v>5</v>
      </c>
      <c r="I2023" s="107" t="str">
        <f>VLOOKUP(B2023,辅助信息!E:I,3,FALSE)</f>
        <v>(五冶建设扩建艺体中学二期工程)四川省成都市双流区光荣路成都艺体中学南200米</v>
      </c>
      <c r="J2023" s="107" t="str">
        <f>VLOOKUP(B2023,辅助信息!E:I,4,FALSE)</f>
        <v>谢序强</v>
      </c>
      <c r="K2023" s="107">
        <f>VLOOKUP(J2023,辅助信息!H:I,2,FALSE)</f>
        <v>13458588232</v>
      </c>
      <c r="L2023" s="109" t="str">
        <f>VLOOKUP(B2023,辅助信息!E:J,6,FALSE)</f>
        <v>五冶建设送货单,一式6份材质书,锈货不收，项目名称：扩建艺体中学二期工程，装货前联系收货人核实到场规格,没提前告知进场规格现场不给予接收</v>
      </c>
      <c r="M2023" s="78">
        <v>45835</v>
      </c>
      <c r="O2023" s="49">
        <f ca="1" t="shared" ref="O2023:O2042" si="135">IF(OR(M2023="",N2023&lt;&gt;""),"",MAX(M2023-TODAY(),0))</f>
        <v>0</v>
      </c>
      <c r="P2023" s="49">
        <f ca="1" t="shared" ref="P2023:P2042" si="136">IF(M2023="","",IF(N2023&lt;&gt;"",MAX(N2023-M2023,0),IF(TODAY()&gt;M2023,TODAY()-M2023,0)))</f>
        <v>18</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7" t="s">
        <v>167</v>
      </c>
      <c r="C2024" s="57">
        <v>45835</v>
      </c>
      <c r="D2024" s="107" t="str">
        <f>VLOOKUP(B2024,辅助信息!E:K,7,FALSE)</f>
        <v>JWDDCD2025051800044</v>
      </c>
      <c r="E2024" s="107" t="str">
        <f>VLOOKUP(F2024,辅助信息!A:B,2,FALSE)</f>
        <v>盘螺</v>
      </c>
      <c r="F2024" s="107" t="s">
        <v>41</v>
      </c>
      <c r="G2024" s="108">
        <v>10</v>
      </c>
      <c r="H2024" s="121">
        <f>_xlfn.XLOOKUP(C2024&amp;F2024&amp;I2024&amp;J2024,'[1]2025年已发货'!$F:$F&amp;'[1]2025年已发货'!$C:$C&amp;'[1]2025年已发货'!$G:$G&amp;'[1]2025年已发货'!$H:$H,'[1]2025年已发货'!$E:$E,"未发货")</f>
        <v>10</v>
      </c>
      <c r="I2024" s="107" t="str">
        <f>VLOOKUP(B2024,辅助信息!E:I,3,FALSE)</f>
        <v>(五冶建设扩建艺体中学二期工程)四川省成都市双流区光荣路成都艺体中学南200米</v>
      </c>
      <c r="J2024" s="107" t="str">
        <f>VLOOKUP(B2024,辅助信息!E:I,4,FALSE)</f>
        <v>谢序强</v>
      </c>
      <c r="K2024" s="107">
        <f>VLOOKUP(J2024,辅助信息!H:I,2,FALSE)</f>
        <v>13458588232</v>
      </c>
      <c r="L2024" s="109" t="str">
        <f>VLOOKUP(B2024,辅助信息!E:J,6,FALSE)</f>
        <v>五冶建设送货单,一式6份材质书,锈货不收，项目名称：扩建艺体中学二期工程，装货前联系收货人核实到场规格,没提前告知进场规格现场不给予接收</v>
      </c>
      <c r="M2024" s="78">
        <v>45835</v>
      </c>
      <c r="O2024" s="49">
        <f ca="1" t="shared" si="135"/>
        <v>0</v>
      </c>
      <c r="P2024" s="49">
        <f ca="1" t="shared" si="136"/>
        <v>18</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7" t="s">
        <v>167</v>
      </c>
      <c r="C2025" s="57">
        <v>45835</v>
      </c>
      <c r="D2025" s="107" t="str">
        <f>VLOOKUP(B2025,辅助信息!E:K,7,FALSE)</f>
        <v>JWDDCD2025051800044</v>
      </c>
      <c r="E2025" s="107" t="str">
        <f>VLOOKUP(F2025,辅助信息!A:B,2,FALSE)</f>
        <v>螺纹钢</v>
      </c>
      <c r="F2025" s="107" t="s">
        <v>19</v>
      </c>
      <c r="G2025" s="108">
        <v>33</v>
      </c>
      <c r="H2025" s="121">
        <f>_xlfn.XLOOKUP(C2025&amp;F2025&amp;I2025&amp;J2025,'[1]2025年已发货'!$F:$F&amp;'[1]2025年已发货'!$C:$C&amp;'[1]2025年已发货'!$G:$G&amp;'[1]2025年已发货'!$H:$H,'[1]2025年已发货'!$E:$E,"未发货")</f>
        <v>28</v>
      </c>
      <c r="I2025" s="107" t="str">
        <f>VLOOKUP(B2025,辅助信息!E:I,3,FALSE)</f>
        <v>(五冶建设扩建艺体中学二期工程)四川省成都市双流区光荣路成都艺体中学南200米</v>
      </c>
      <c r="J2025" s="107" t="str">
        <f>VLOOKUP(B2025,辅助信息!E:I,4,FALSE)</f>
        <v>谢序强</v>
      </c>
      <c r="K2025" s="107">
        <f>VLOOKUP(J2025,辅助信息!H:I,2,FALSE)</f>
        <v>13458588232</v>
      </c>
      <c r="L2025" s="109" t="str">
        <f>VLOOKUP(B2025,辅助信息!E:J,6,FALSE)</f>
        <v>五冶建设送货单,一式6份材质书,锈货不收，项目名称：扩建艺体中学二期工程，装货前联系收货人核实到场规格,没提前告知进场规格现场不给予接收</v>
      </c>
      <c r="M2025" s="78">
        <v>45835</v>
      </c>
      <c r="O2025" s="49">
        <f ca="1" t="shared" si="135"/>
        <v>0</v>
      </c>
      <c r="P2025" s="49">
        <f ca="1" t="shared" si="136"/>
        <v>18</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7" t="s">
        <v>167</v>
      </c>
      <c r="C2026" s="57">
        <v>45835</v>
      </c>
      <c r="D2026" s="107" t="str">
        <f>VLOOKUP(B2026,辅助信息!E:K,7,FALSE)</f>
        <v>JWDDCD2025051800044</v>
      </c>
      <c r="E2026" s="107" t="str">
        <f>VLOOKUP(F2026,辅助信息!A:B,2,FALSE)</f>
        <v>螺纹钢</v>
      </c>
      <c r="F2026" s="107" t="s">
        <v>32</v>
      </c>
      <c r="G2026" s="108">
        <v>24</v>
      </c>
      <c r="H2026" s="121">
        <f>_xlfn.XLOOKUP(C2026&amp;F2026&amp;I2026&amp;J2026,'[1]2025年已发货'!$F:$F&amp;'[1]2025年已发货'!$C:$C&amp;'[1]2025年已发货'!$G:$G&amp;'[1]2025年已发货'!$H:$H,'[1]2025年已发货'!$E:$E,"未发货")</f>
        <v>24</v>
      </c>
      <c r="I2026" s="107" t="str">
        <f>VLOOKUP(B2026,辅助信息!E:I,3,FALSE)</f>
        <v>(五冶建设扩建艺体中学二期工程)四川省成都市双流区光荣路成都艺体中学南200米</v>
      </c>
      <c r="J2026" s="107" t="str">
        <f>VLOOKUP(B2026,辅助信息!E:I,4,FALSE)</f>
        <v>谢序强</v>
      </c>
      <c r="K2026" s="107">
        <f>VLOOKUP(J2026,辅助信息!H:I,2,FALSE)</f>
        <v>13458588232</v>
      </c>
      <c r="L2026" s="109" t="str">
        <f>VLOOKUP(B2026,辅助信息!E:J,6,FALSE)</f>
        <v>五冶建设送货单,一式6份材质书,锈货不收，项目名称：扩建艺体中学二期工程，装货前联系收货人核实到场规格,没提前告知进场规格现场不给予接收</v>
      </c>
      <c r="M2026" s="78">
        <v>45835</v>
      </c>
      <c r="O2026" s="49">
        <f ca="1" t="shared" si="135"/>
        <v>0</v>
      </c>
      <c r="P2026" s="49">
        <f ca="1" t="shared" si="136"/>
        <v>18</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7" t="s">
        <v>167</v>
      </c>
      <c r="C2027" s="57">
        <v>45835</v>
      </c>
      <c r="D2027" s="107" t="str">
        <f>VLOOKUP(B2027,辅助信息!E:K,7,FALSE)</f>
        <v>JWDDCD2025051800044</v>
      </c>
      <c r="E2027" s="107" t="str">
        <f>VLOOKUP(F2027,辅助信息!A:B,2,FALSE)</f>
        <v>螺纹钢</v>
      </c>
      <c r="F2027" s="107" t="s">
        <v>30</v>
      </c>
      <c r="G2027" s="108">
        <v>6</v>
      </c>
      <c r="H2027" s="121">
        <f>_xlfn.XLOOKUP(C2027&amp;F2027&amp;I2027&amp;J2027,'[1]2025年已发货'!$F:$F&amp;'[1]2025年已发货'!$C:$C&amp;'[1]2025年已发货'!$G:$G&amp;'[1]2025年已发货'!$H:$H,'[1]2025年已发货'!$E:$E,"未发货")</f>
        <v>6</v>
      </c>
      <c r="I2027" s="107" t="str">
        <f>VLOOKUP(B2027,辅助信息!E:I,3,FALSE)</f>
        <v>(五冶建设扩建艺体中学二期工程)四川省成都市双流区光荣路成都艺体中学南200米</v>
      </c>
      <c r="J2027" s="107" t="str">
        <f>VLOOKUP(B2027,辅助信息!E:I,4,FALSE)</f>
        <v>谢序强</v>
      </c>
      <c r="K2027" s="107">
        <f>VLOOKUP(J2027,辅助信息!H:I,2,FALSE)</f>
        <v>13458588232</v>
      </c>
      <c r="L2027" s="109" t="str">
        <f>VLOOKUP(B2027,辅助信息!E:J,6,FALSE)</f>
        <v>五冶建设送货单,一式6份材质书,锈货不收，项目名称：扩建艺体中学二期工程，装货前联系收货人核实到场规格,没提前告知进场规格现场不给予接收</v>
      </c>
      <c r="M2027" s="78">
        <v>45835</v>
      </c>
      <c r="O2027" s="49">
        <f ca="1" t="shared" si="135"/>
        <v>0</v>
      </c>
      <c r="P2027" s="49">
        <f ca="1" t="shared" si="136"/>
        <v>18</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7" t="s">
        <v>167</v>
      </c>
      <c r="C2028" s="57">
        <v>45835</v>
      </c>
      <c r="D2028" s="107" t="str">
        <f>VLOOKUP(B2028,辅助信息!E:K,7,FALSE)</f>
        <v>JWDDCD2025051800044</v>
      </c>
      <c r="E2028" s="107" t="str">
        <f>VLOOKUP(F2028,辅助信息!A:B,2,FALSE)</f>
        <v>螺纹钢</v>
      </c>
      <c r="F2028" s="107" t="s">
        <v>33</v>
      </c>
      <c r="G2028" s="108">
        <v>15</v>
      </c>
      <c r="H2028" s="121">
        <f>_xlfn.XLOOKUP(C2028&amp;F2028&amp;I2028&amp;J2028,'[1]2025年已发货'!$F:$F&amp;'[1]2025年已发货'!$C:$C&amp;'[1]2025年已发货'!$G:$G&amp;'[1]2025年已发货'!$H:$H,'[1]2025年已发货'!$E:$E,"未发货")</f>
        <v>15</v>
      </c>
      <c r="I2028" s="107" t="str">
        <f>VLOOKUP(B2028,辅助信息!E:I,3,FALSE)</f>
        <v>(五冶建设扩建艺体中学二期工程)四川省成都市双流区光荣路成都艺体中学南200米</v>
      </c>
      <c r="J2028" s="107" t="str">
        <f>VLOOKUP(B2028,辅助信息!E:I,4,FALSE)</f>
        <v>谢序强</v>
      </c>
      <c r="K2028" s="107">
        <f>VLOOKUP(J2028,辅助信息!H:I,2,FALSE)</f>
        <v>13458588232</v>
      </c>
      <c r="L2028" s="109" t="str">
        <f>VLOOKUP(B2028,辅助信息!E:J,6,FALSE)</f>
        <v>五冶建设送货单,一式6份材质书,锈货不收，项目名称：扩建艺体中学二期工程，装货前联系收货人核实到场规格,没提前告知进场规格现场不给予接收</v>
      </c>
      <c r="M2028" s="78">
        <v>45835</v>
      </c>
      <c r="O2028" s="49">
        <f ca="1" t="shared" si="135"/>
        <v>0</v>
      </c>
      <c r="P2028" s="49">
        <f ca="1" t="shared" si="136"/>
        <v>18</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7" t="s">
        <v>167</v>
      </c>
      <c r="C2029" s="57">
        <v>45835</v>
      </c>
      <c r="D2029" s="107" t="str">
        <f>VLOOKUP(B2029,辅助信息!E:K,7,FALSE)</f>
        <v>JWDDCD2025051800044</v>
      </c>
      <c r="E2029" s="107" t="str">
        <f>VLOOKUP(F2029,辅助信息!A:B,2,FALSE)</f>
        <v>螺纹钢</v>
      </c>
      <c r="F2029" s="107" t="s">
        <v>28</v>
      </c>
      <c r="G2029" s="108">
        <v>15</v>
      </c>
      <c r="H2029" s="121">
        <f>_xlfn.XLOOKUP(C2029&amp;F2029&amp;I2029&amp;J2029,'[1]2025年已发货'!$F:$F&amp;'[1]2025年已发货'!$C:$C&amp;'[1]2025年已发货'!$G:$G&amp;'[1]2025年已发货'!$H:$H,'[1]2025年已发货'!$E:$E,"未发货")</f>
        <v>15</v>
      </c>
      <c r="I2029" s="107" t="str">
        <f>VLOOKUP(B2029,辅助信息!E:I,3,FALSE)</f>
        <v>(五冶建设扩建艺体中学二期工程)四川省成都市双流区光荣路成都艺体中学南200米</v>
      </c>
      <c r="J2029" s="107" t="str">
        <f>VLOOKUP(B2029,辅助信息!E:I,4,FALSE)</f>
        <v>谢序强</v>
      </c>
      <c r="K2029" s="107">
        <f>VLOOKUP(J2029,辅助信息!H:I,2,FALSE)</f>
        <v>13458588232</v>
      </c>
      <c r="L2029" s="109" t="str">
        <f>VLOOKUP(B2029,辅助信息!E:J,6,FALSE)</f>
        <v>五冶建设送货单,一式6份材质书,锈货不收，项目名称：扩建艺体中学二期工程，装货前联系收货人核实到场规格,没提前告知进场规格现场不给予接收</v>
      </c>
      <c r="M2029" s="78">
        <v>45835</v>
      </c>
      <c r="O2029" s="49">
        <f ca="1" t="shared" si="135"/>
        <v>0</v>
      </c>
      <c r="P2029" s="49">
        <f ca="1" t="shared" si="136"/>
        <v>18</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58" t="s">
        <v>183</v>
      </c>
      <c r="B2030" s="29" t="s">
        <v>81</v>
      </c>
      <c r="C2030" s="57">
        <v>45835</v>
      </c>
      <c r="D2030" s="107" t="str">
        <f>VLOOKUP(B2030,辅助信息!E:K,7,FALSE)</f>
        <v>JWDDCD2025060900080</v>
      </c>
      <c r="E2030" s="107" t="str">
        <f>VLOOKUP(F2030,辅助信息!A:B,2,FALSE)</f>
        <v>盘螺</v>
      </c>
      <c r="F2030" s="29" t="s">
        <v>40</v>
      </c>
      <c r="G2030" s="25">
        <v>13</v>
      </c>
      <c r="H2030" s="121">
        <f>_xlfn.XLOOKUP(C2030&amp;F2030&amp;I2030&amp;J2030,'[1]2025年已发货'!$F:$F&amp;'[1]2025年已发货'!$C:$C&amp;'[1]2025年已发货'!$G:$G&amp;'[1]2025年已发货'!$H:$H,'[1]2025年已发货'!$E:$E,"未发货")</f>
        <v>13</v>
      </c>
      <c r="I2030" s="107" t="str">
        <f>VLOOKUP(B2030,辅助信息!E:I,3,FALSE)</f>
        <v>（华西简阳西城嘉苑）四川省成都市简阳市简城街道高屋村</v>
      </c>
      <c r="J2030" s="107" t="str">
        <f>VLOOKUP(B2030,辅助信息!E:I,4,FALSE)</f>
        <v>张瀚镭</v>
      </c>
      <c r="K2030" s="107">
        <f>VLOOKUP(J2030,辅助信息!H:I,2,FALSE)</f>
        <v>15884666220</v>
      </c>
      <c r="L2030" s="109" t="str">
        <f>VLOOKUP(B2030,辅助信息!E:J,6,FALSE)</f>
        <v>现场禁止使用氢能源挂车！优先威钢发货,我方卸车,新老国标钢厂不加价可直发，因陕钢多次出现磅差，项目拒绝使用</v>
      </c>
      <c r="M2030" s="78">
        <v>45835</v>
      </c>
      <c r="O2030" s="49">
        <f ca="1" t="shared" si="135"/>
        <v>0</v>
      </c>
      <c r="P2030" s="49">
        <f ca="1" t="shared" si="136"/>
        <v>18</v>
      </c>
      <c r="Q2030" s="18" t="str">
        <f>VLOOKUP(B2030,辅助信息!E:M,9,FALSE)</f>
        <v>ZTWM-CDGS-XS-2024-0030-华西集采-简州大道</v>
      </c>
      <c r="R2030" s="18" t="str">
        <f>_xlfn._xlws.FILTER(辅助信息!D:D,辅助信息!E:E=B2030)</f>
        <v>华西简阳西城嘉苑</v>
      </c>
    </row>
    <row r="2031" hidden="1" spans="1:18">
      <c r="A2031" s="58"/>
      <c r="B2031" s="29" t="s">
        <v>81</v>
      </c>
      <c r="C2031" s="57">
        <v>45835</v>
      </c>
      <c r="D2031" s="107" t="str">
        <f>VLOOKUP(B2031,辅助信息!E:K,7,FALSE)</f>
        <v>JWDDCD2025060900080</v>
      </c>
      <c r="E2031" s="107" t="str">
        <f>VLOOKUP(F2031,辅助信息!A:B,2,FALSE)</f>
        <v>盘螺</v>
      </c>
      <c r="F2031" s="29" t="s">
        <v>41</v>
      </c>
      <c r="G2031" s="25">
        <v>13</v>
      </c>
      <c r="H2031" s="121">
        <f>_xlfn.XLOOKUP(C2031&amp;F2031&amp;I2031&amp;J2031,'[1]2025年已发货'!$F:$F&amp;'[1]2025年已发货'!$C:$C&amp;'[1]2025年已发货'!$G:$G&amp;'[1]2025年已发货'!$H:$H,'[1]2025年已发货'!$E:$E,"未发货")</f>
        <v>14</v>
      </c>
      <c r="I2031" s="107" t="str">
        <f>VLOOKUP(B2031,辅助信息!E:I,3,FALSE)</f>
        <v>（华西简阳西城嘉苑）四川省成都市简阳市简城街道高屋村</v>
      </c>
      <c r="J2031" s="107" t="str">
        <f>VLOOKUP(B2031,辅助信息!E:I,4,FALSE)</f>
        <v>张瀚镭</v>
      </c>
      <c r="K2031" s="107">
        <f>VLOOKUP(J2031,辅助信息!H:I,2,FALSE)</f>
        <v>15884666220</v>
      </c>
      <c r="L2031" s="109" t="str">
        <f>VLOOKUP(B2031,辅助信息!E:J,6,FALSE)</f>
        <v>现场禁止使用氢能源挂车！优先威钢发货,我方卸车,新老国标钢厂不加价可直发，因陕钢多次出现磅差，项目拒绝使用</v>
      </c>
      <c r="M2031" s="78">
        <v>45835</v>
      </c>
      <c r="O2031" s="49">
        <f ca="1" t="shared" si="135"/>
        <v>0</v>
      </c>
      <c r="P2031" s="49">
        <f ca="1" t="shared" si="136"/>
        <v>18</v>
      </c>
      <c r="Q2031" s="18" t="str">
        <f>VLOOKUP(B2031,辅助信息!E:M,9,FALSE)</f>
        <v>ZTWM-CDGS-XS-2024-0030-华西集采-简州大道</v>
      </c>
      <c r="R2031" s="18" t="str">
        <f>_xlfn._xlws.FILTER(辅助信息!D:D,辅助信息!E:E=B2031)</f>
        <v>华西简阳西城嘉苑</v>
      </c>
    </row>
    <row r="2032" hidden="1" spans="1:18">
      <c r="A2032" s="58"/>
      <c r="B2032" s="29" t="s">
        <v>81</v>
      </c>
      <c r="C2032" s="57">
        <v>45835</v>
      </c>
      <c r="D2032" s="107" t="str">
        <f>VLOOKUP(B2032,辅助信息!E:K,7,FALSE)</f>
        <v>JWDDCD2025060900080</v>
      </c>
      <c r="E2032" s="107" t="str">
        <f>VLOOKUP(F2032,辅助信息!A:B,2,FALSE)</f>
        <v>盘螺</v>
      </c>
      <c r="F2032" s="29" t="s">
        <v>26</v>
      </c>
      <c r="G2032" s="25">
        <v>3</v>
      </c>
      <c r="H2032" s="121">
        <f>_xlfn.XLOOKUP(C2032&amp;F2032&amp;I2032&amp;J2032,'[1]2025年已发货'!$F:$F&amp;'[1]2025年已发货'!$C:$C&amp;'[1]2025年已发货'!$G:$G&amp;'[1]2025年已发货'!$H:$H,'[1]2025年已发货'!$E:$E,"未发货")</f>
        <v>3</v>
      </c>
      <c r="I2032" s="107" t="str">
        <f>VLOOKUP(B2032,辅助信息!E:I,3,FALSE)</f>
        <v>（华西简阳西城嘉苑）四川省成都市简阳市简城街道高屋村</v>
      </c>
      <c r="J2032" s="107" t="str">
        <f>VLOOKUP(B2032,辅助信息!E:I,4,FALSE)</f>
        <v>张瀚镭</v>
      </c>
      <c r="K2032" s="107">
        <f>VLOOKUP(J2032,辅助信息!H:I,2,FALSE)</f>
        <v>15884666220</v>
      </c>
      <c r="L2032" s="109" t="str">
        <f>VLOOKUP(B2032,辅助信息!E:J,6,FALSE)</f>
        <v>现场禁止使用氢能源挂车！优先威钢发货,我方卸车,新老国标钢厂不加价可直发，因陕钢多次出现磅差，项目拒绝使用</v>
      </c>
      <c r="M2032" s="78">
        <v>45835</v>
      </c>
      <c r="O2032" s="49">
        <f ca="1" t="shared" si="135"/>
        <v>0</v>
      </c>
      <c r="P2032" s="49">
        <f ca="1" t="shared" si="136"/>
        <v>18</v>
      </c>
      <c r="Q2032" s="18" t="str">
        <f>VLOOKUP(B2032,辅助信息!E:M,9,FALSE)</f>
        <v>ZTWM-CDGS-XS-2024-0030-华西集采-简州大道</v>
      </c>
      <c r="R2032" s="18" t="str">
        <f>_xlfn._xlws.FILTER(辅助信息!D:D,辅助信息!E:E=B2032)</f>
        <v>华西简阳西城嘉苑</v>
      </c>
    </row>
    <row r="2033" hidden="1" spans="1:18">
      <c r="A2033" s="58"/>
      <c r="B2033" s="29" t="s">
        <v>81</v>
      </c>
      <c r="C2033" s="57">
        <v>45835</v>
      </c>
      <c r="D2033" s="107" t="str">
        <f>VLOOKUP(B2033,辅助信息!E:K,7,FALSE)</f>
        <v>JWDDCD2025060900080</v>
      </c>
      <c r="E2033" s="107" t="str">
        <f>VLOOKUP(F2033,辅助信息!A:B,2,FALSE)</f>
        <v>螺纹钢</v>
      </c>
      <c r="F2033" s="29" t="s">
        <v>19</v>
      </c>
      <c r="G2033" s="25">
        <v>6</v>
      </c>
      <c r="H2033" s="121">
        <f>_xlfn.XLOOKUP(C2033&amp;F2033&amp;I2033&amp;J2033,'[1]2025年已发货'!$F:$F&amp;'[1]2025年已发货'!$C:$C&amp;'[1]2025年已发货'!$G:$G&amp;'[1]2025年已发货'!$H:$H,'[1]2025年已发货'!$E:$E,"未发货")</f>
        <v>6</v>
      </c>
      <c r="I2033" s="107" t="str">
        <f>VLOOKUP(B2033,辅助信息!E:I,3,FALSE)</f>
        <v>（华西简阳西城嘉苑）四川省成都市简阳市简城街道高屋村</v>
      </c>
      <c r="J2033" s="107" t="str">
        <f>VLOOKUP(B2033,辅助信息!E:I,4,FALSE)</f>
        <v>张瀚镭</v>
      </c>
      <c r="K2033" s="107">
        <f>VLOOKUP(J2033,辅助信息!H:I,2,FALSE)</f>
        <v>15884666220</v>
      </c>
      <c r="L2033" s="109" t="str">
        <f>VLOOKUP(B2033,辅助信息!E:J,6,FALSE)</f>
        <v>现场禁止使用氢能源挂车！优先威钢发货,我方卸车,新老国标钢厂不加价可直发，因陕钢多次出现磅差，项目拒绝使用</v>
      </c>
      <c r="M2033" s="78">
        <v>45835</v>
      </c>
      <c r="O2033" s="49">
        <f ca="1" t="shared" si="135"/>
        <v>0</v>
      </c>
      <c r="P2033" s="49">
        <f ca="1" t="shared" si="136"/>
        <v>18</v>
      </c>
      <c r="Q2033" s="18" t="str">
        <f>VLOOKUP(B2033,辅助信息!E:M,9,FALSE)</f>
        <v>ZTWM-CDGS-XS-2024-0030-华西集采-简州大道</v>
      </c>
      <c r="R2033" s="18" t="str">
        <f>_xlfn._xlws.FILTER(辅助信息!D:D,辅助信息!E:E=B2033)</f>
        <v>华西简阳西城嘉苑</v>
      </c>
    </row>
    <row r="2034" hidden="1" spans="1:18">
      <c r="A2034" s="58"/>
      <c r="B2034" s="29" t="s">
        <v>81</v>
      </c>
      <c r="C2034" s="57">
        <v>45835</v>
      </c>
      <c r="D2034" s="107" t="str">
        <f>VLOOKUP(B2034,辅助信息!E:K,7,FALSE)</f>
        <v>JWDDCD2025060900080</v>
      </c>
      <c r="E2034" s="107" t="str">
        <f>VLOOKUP(F2034,辅助信息!A:B,2,FALSE)</f>
        <v>螺纹钢</v>
      </c>
      <c r="F2034" s="29" t="s">
        <v>32</v>
      </c>
      <c r="G2034" s="25">
        <v>6</v>
      </c>
      <c r="H2034" s="121">
        <f>_xlfn.XLOOKUP(C2034&amp;F2034&amp;I2034&amp;J2034,'[1]2025年已发货'!$F:$F&amp;'[1]2025年已发货'!$C:$C&amp;'[1]2025年已发货'!$G:$G&amp;'[1]2025年已发货'!$H:$H,'[1]2025年已发货'!$E:$E,"未发货")</f>
        <v>6</v>
      </c>
      <c r="I2034" s="107" t="str">
        <f>VLOOKUP(B2034,辅助信息!E:I,3,FALSE)</f>
        <v>（华西简阳西城嘉苑）四川省成都市简阳市简城街道高屋村</v>
      </c>
      <c r="J2034" s="107" t="str">
        <f>VLOOKUP(B2034,辅助信息!E:I,4,FALSE)</f>
        <v>张瀚镭</v>
      </c>
      <c r="K2034" s="107">
        <f>VLOOKUP(J2034,辅助信息!H:I,2,FALSE)</f>
        <v>15884666220</v>
      </c>
      <c r="L2034" s="109" t="str">
        <f>VLOOKUP(B2034,辅助信息!E:J,6,FALSE)</f>
        <v>现场禁止使用氢能源挂车！优先威钢发货,我方卸车,新老国标钢厂不加价可直发，因陕钢多次出现磅差，项目拒绝使用</v>
      </c>
      <c r="M2034" s="78">
        <v>45835</v>
      </c>
      <c r="O2034" s="49">
        <f ca="1" t="shared" si="135"/>
        <v>0</v>
      </c>
      <c r="P2034" s="49">
        <f ca="1" t="shared" si="136"/>
        <v>18</v>
      </c>
      <c r="Q2034" s="18" t="str">
        <f>VLOOKUP(B2034,辅助信息!E:M,9,FALSE)</f>
        <v>ZTWM-CDGS-XS-2024-0030-华西集采-简州大道</v>
      </c>
      <c r="R2034" s="18" t="str">
        <f>_xlfn._xlws.FILTER(辅助信息!D:D,辅助信息!E:E=B2034)</f>
        <v>华西简阳西城嘉苑</v>
      </c>
    </row>
    <row r="2035" hidden="1" spans="1:18">
      <c r="A2035" s="58"/>
      <c r="B2035" s="29" t="s">
        <v>81</v>
      </c>
      <c r="C2035" s="57">
        <v>45835</v>
      </c>
      <c r="D2035" s="107" t="str">
        <f>VLOOKUP(B2035,辅助信息!E:K,7,FALSE)</f>
        <v>JWDDCD2025060900080</v>
      </c>
      <c r="E2035" s="107" t="str">
        <f>VLOOKUP(F2035,辅助信息!A:B,2,FALSE)</f>
        <v>螺纹钢</v>
      </c>
      <c r="F2035" s="29" t="s">
        <v>30</v>
      </c>
      <c r="G2035" s="25">
        <v>6</v>
      </c>
      <c r="H2035" s="121">
        <f>_xlfn.XLOOKUP(C2035&amp;F2035&amp;I2035&amp;J2035,'[1]2025年已发货'!$F:$F&amp;'[1]2025年已发货'!$C:$C&amp;'[1]2025年已发货'!$G:$G&amp;'[1]2025年已发货'!$H:$H,'[1]2025年已发货'!$E:$E,"未发货")</f>
        <v>6</v>
      </c>
      <c r="I2035" s="107" t="str">
        <f>VLOOKUP(B2035,辅助信息!E:I,3,FALSE)</f>
        <v>（华西简阳西城嘉苑）四川省成都市简阳市简城街道高屋村</v>
      </c>
      <c r="J2035" s="107" t="str">
        <f>VLOOKUP(B2035,辅助信息!E:I,4,FALSE)</f>
        <v>张瀚镭</v>
      </c>
      <c r="K2035" s="107">
        <f>VLOOKUP(J2035,辅助信息!H:I,2,FALSE)</f>
        <v>15884666220</v>
      </c>
      <c r="L2035" s="109" t="str">
        <f>VLOOKUP(B2035,辅助信息!E:J,6,FALSE)</f>
        <v>现场禁止使用氢能源挂车！优先威钢发货,我方卸车,新老国标钢厂不加价可直发，因陕钢多次出现磅差，项目拒绝使用</v>
      </c>
      <c r="M2035" s="78">
        <v>45835</v>
      </c>
      <c r="O2035" s="49">
        <f ca="1" t="shared" si="135"/>
        <v>0</v>
      </c>
      <c r="P2035" s="49">
        <f ca="1" t="shared" si="136"/>
        <v>18</v>
      </c>
      <c r="Q2035" s="18" t="str">
        <f>VLOOKUP(B2035,辅助信息!E:M,9,FALSE)</f>
        <v>ZTWM-CDGS-XS-2024-0030-华西集采-简州大道</v>
      </c>
      <c r="R2035" s="18" t="str">
        <f>_xlfn._xlws.FILTER(辅助信息!D:D,辅助信息!E:E=B2035)</f>
        <v>华西简阳西城嘉苑</v>
      </c>
    </row>
    <row r="2036" hidden="1" spans="1:18">
      <c r="A2036" s="58"/>
      <c r="B2036" s="29" t="s">
        <v>81</v>
      </c>
      <c r="C2036" s="57">
        <v>45835</v>
      </c>
      <c r="D2036" s="107" t="str">
        <f>VLOOKUP(B2036,辅助信息!E:K,7,FALSE)</f>
        <v>JWDDCD2025060900080</v>
      </c>
      <c r="E2036" s="107" t="str">
        <f>VLOOKUP(F2036,辅助信息!A:B,2,FALSE)</f>
        <v>螺纹钢</v>
      </c>
      <c r="F2036" s="29" t="s">
        <v>33</v>
      </c>
      <c r="G2036" s="25">
        <v>3</v>
      </c>
      <c r="H2036" s="121">
        <f>_xlfn.XLOOKUP(C2036&amp;F2036&amp;I2036&amp;J2036,'[1]2025年已发货'!$F:$F&amp;'[1]2025年已发货'!$C:$C&amp;'[1]2025年已发货'!$G:$G&amp;'[1]2025年已发货'!$H:$H,'[1]2025年已发货'!$E:$E,"未发货")</f>
        <v>3</v>
      </c>
      <c r="I2036" s="107" t="str">
        <f>VLOOKUP(B2036,辅助信息!E:I,3,FALSE)</f>
        <v>（华西简阳西城嘉苑）四川省成都市简阳市简城街道高屋村</v>
      </c>
      <c r="J2036" s="107" t="str">
        <f>VLOOKUP(B2036,辅助信息!E:I,4,FALSE)</f>
        <v>张瀚镭</v>
      </c>
      <c r="K2036" s="107">
        <f>VLOOKUP(J2036,辅助信息!H:I,2,FALSE)</f>
        <v>15884666220</v>
      </c>
      <c r="L2036" s="109" t="str">
        <f>VLOOKUP(B2036,辅助信息!E:J,6,FALSE)</f>
        <v>现场禁止使用氢能源挂车！优先威钢发货,我方卸车,新老国标钢厂不加价可直发，因陕钢多次出现磅差，项目拒绝使用</v>
      </c>
      <c r="M2036" s="78">
        <v>45835</v>
      </c>
      <c r="O2036" s="49">
        <f ca="1" t="shared" si="135"/>
        <v>0</v>
      </c>
      <c r="P2036" s="49">
        <f ca="1" t="shared" si="136"/>
        <v>18</v>
      </c>
      <c r="Q2036" s="18" t="str">
        <f>VLOOKUP(B2036,辅助信息!E:M,9,FALSE)</f>
        <v>ZTWM-CDGS-XS-2024-0030-华西集采-简州大道</v>
      </c>
      <c r="R2036" s="18" t="str">
        <f>_xlfn._xlws.FILTER(辅助信息!D:D,辅助信息!E:E=B2036)</f>
        <v>华西简阳西城嘉苑</v>
      </c>
    </row>
    <row r="2037" hidden="1" spans="1:18">
      <c r="A2037" s="58"/>
      <c r="B2037" s="29" t="s">
        <v>81</v>
      </c>
      <c r="C2037" s="57">
        <v>45835</v>
      </c>
      <c r="D2037" s="107" t="str">
        <f>VLOOKUP(B2037,辅助信息!E:K,7,FALSE)</f>
        <v>JWDDCD2025060900080</v>
      </c>
      <c r="E2037" s="107" t="str">
        <f>VLOOKUP(F2037,辅助信息!A:B,2,FALSE)</f>
        <v>螺纹钢</v>
      </c>
      <c r="F2037" s="29" t="s">
        <v>58</v>
      </c>
      <c r="G2037" s="25">
        <v>10</v>
      </c>
      <c r="H2037" s="121">
        <f>_xlfn.XLOOKUP(C2037&amp;F2037&amp;I2037&amp;J2037,'[1]2025年已发货'!$F:$F&amp;'[1]2025年已发货'!$C:$C&amp;'[1]2025年已发货'!$G:$G&amp;'[1]2025年已发货'!$H:$H,'[1]2025年已发货'!$E:$E,"未发货")</f>
        <v>10</v>
      </c>
      <c r="I2037" s="107" t="str">
        <f>VLOOKUP(B2037,辅助信息!E:I,3,FALSE)</f>
        <v>（华西简阳西城嘉苑）四川省成都市简阳市简城街道高屋村</v>
      </c>
      <c r="J2037" s="107" t="str">
        <f>VLOOKUP(B2037,辅助信息!E:I,4,FALSE)</f>
        <v>张瀚镭</v>
      </c>
      <c r="K2037" s="107">
        <f>VLOOKUP(J2037,辅助信息!H:I,2,FALSE)</f>
        <v>15884666220</v>
      </c>
      <c r="L2037" s="109" t="str">
        <f>VLOOKUP(B2037,辅助信息!E:J,6,FALSE)</f>
        <v>现场禁止使用氢能源挂车！优先威钢发货,我方卸车,新老国标钢厂不加价可直发，因陕钢多次出现磅差，项目拒绝使用</v>
      </c>
      <c r="M2037" s="78">
        <v>45835</v>
      </c>
      <c r="O2037" s="49">
        <f ca="1" t="shared" si="135"/>
        <v>0</v>
      </c>
      <c r="P2037" s="49">
        <f ca="1" t="shared" si="136"/>
        <v>18</v>
      </c>
      <c r="Q2037" s="18" t="str">
        <f>VLOOKUP(B2037,辅助信息!E:M,9,FALSE)</f>
        <v>ZTWM-CDGS-XS-2024-0030-华西集采-简州大道</v>
      </c>
      <c r="R2037" s="18" t="str">
        <f>_xlfn._xlws.FILTER(辅助信息!D:D,辅助信息!E:E=B2037)</f>
        <v>华西简阳西城嘉苑</v>
      </c>
    </row>
    <row r="2038" hidden="1" spans="1:18">
      <c r="A2038" s="58"/>
      <c r="B2038" s="29" t="s">
        <v>81</v>
      </c>
      <c r="C2038" s="57">
        <v>45835</v>
      </c>
      <c r="D2038" s="107" t="str">
        <f>VLOOKUP(B2038,辅助信息!E:K,7,FALSE)</f>
        <v>JWDDCD2025060900080</v>
      </c>
      <c r="E2038" s="107" t="str">
        <f>VLOOKUP(F2038,辅助信息!A:B,2,FALSE)</f>
        <v>螺纹钢</v>
      </c>
      <c r="F2038" s="29" t="s">
        <v>46</v>
      </c>
      <c r="G2038" s="25">
        <v>6</v>
      </c>
      <c r="H2038" s="121">
        <f>_xlfn.XLOOKUP(C2038&amp;F2038&amp;I2038&amp;J2038,'[1]2025年已发货'!$F:$F&amp;'[1]2025年已发货'!$C:$C&amp;'[1]2025年已发货'!$G:$G&amp;'[1]2025年已发货'!$H:$H,'[1]2025年已发货'!$E:$E,"未发货")</f>
        <v>6</v>
      </c>
      <c r="I2038" s="107" t="str">
        <f>VLOOKUP(B2038,辅助信息!E:I,3,FALSE)</f>
        <v>（华西简阳西城嘉苑）四川省成都市简阳市简城街道高屋村</v>
      </c>
      <c r="J2038" s="107" t="str">
        <f>VLOOKUP(B2038,辅助信息!E:I,4,FALSE)</f>
        <v>张瀚镭</v>
      </c>
      <c r="K2038" s="107">
        <f>VLOOKUP(J2038,辅助信息!H:I,2,FALSE)</f>
        <v>15884666220</v>
      </c>
      <c r="L2038" s="109" t="str">
        <f>VLOOKUP(B2038,辅助信息!E:J,6,FALSE)</f>
        <v>现场禁止使用氢能源挂车！优先威钢发货,我方卸车,新老国标钢厂不加价可直发，因陕钢多次出现磅差，项目拒绝使用</v>
      </c>
      <c r="M2038" s="78">
        <v>45835</v>
      </c>
      <c r="O2038" s="49">
        <f ca="1" t="shared" si="135"/>
        <v>0</v>
      </c>
      <c r="P2038" s="49">
        <f ca="1" t="shared" si="136"/>
        <v>18</v>
      </c>
      <c r="Q2038" s="18" t="str">
        <f>VLOOKUP(B2038,辅助信息!E:M,9,FALSE)</f>
        <v>ZTWM-CDGS-XS-2024-0030-华西集采-简州大道</v>
      </c>
      <c r="R2038" s="18" t="str">
        <f>_xlfn._xlws.FILTER(辅助信息!D:D,辅助信息!E:E=B2038)</f>
        <v>华西简阳西城嘉苑</v>
      </c>
    </row>
    <row r="2039" hidden="1" spans="1:18">
      <c r="A2039" s="58"/>
      <c r="B2039" s="29" t="s">
        <v>81</v>
      </c>
      <c r="C2039" s="57">
        <v>45835</v>
      </c>
      <c r="D2039" s="107" t="str">
        <f>VLOOKUP(B2039,辅助信息!E:K,7,FALSE)</f>
        <v>JWDDCD2025060900080</v>
      </c>
      <c r="E2039" s="107" t="str">
        <f>VLOOKUP(F2039,辅助信息!A:B,2,FALSE)</f>
        <v>螺纹钢</v>
      </c>
      <c r="F2039" s="29" t="s">
        <v>22</v>
      </c>
      <c r="G2039" s="25">
        <v>40</v>
      </c>
      <c r="H2039" s="121">
        <v>39</v>
      </c>
      <c r="I2039" s="107" t="str">
        <f>VLOOKUP(B2039,辅助信息!E:I,3,FALSE)</f>
        <v>（华西简阳西城嘉苑）四川省成都市简阳市简城街道高屋村</v>
      </c>
      <c r="J2039" s="107" t="str">
        <f>VLOOKUP(B2039,辅助信息!E:I,4,FALSE)</f>
        <v>张瀚镭</v>
      </c>
      <c r="K2039" s="107">
        <f>VLOOKUP(J2039,辅助信息!H:I,2,FALSE)</f>
        <v>15884666220</v>
      </c>
      <c r="L2039" s="109" t="str">
        <f>VLOOKUP(B2039,辅助信息!E:J,6,FALSE)</f>
        <v>现场禁止使用氢能源挂车！优先威钢发货,我方卸车,新老国标钢厂不加价可直发，因陕钢多次出现磅差，项目拒绝使用</v>
      </c>
      <c r="M2039" s="78">
        <v>45835</v>
      </c>
      <c r="O2039" s="49">
        <f ca="1" t="shared" si="135"/>
        <v>0</v>
      </c>
      <c r="P2039" s="49">
        <f ca="1" t="shared" si="136"/>
        <v>18</v>
      </c>
      <c r="Q2039" s="18" t="str">
        <f>VLOOKUP(B2039,辅助信息!E:M,9,FALSE)</f>
        <v>ZTWM-CDGS-XS-2024-0030-华西集采-简州大道</v>
      </c>
      <c r="R2039" s="18" t="str">
        <f>_xlfn._xlws.FILTER(辅助信息!D:D,辅助信息!E:E=B2039)</f>
        <v>华西简阳西城嘉苑</v>
      </c>
    </row>
    <row r="2040" hidden="1" spans="2:18">
      <c r="B2040" s="29" t="s">
        <v>159</v>
      </c>
      <c r="C2040" s="57">
        <v>45835</v>
      </c>
      <c r="D2040" s="107" t="str">
        <f>VLOOKUP(B2040,辅助信息!E:K,7,FALSE)</f>
        <v>JWDDCD2025052800131</v>
      </c>
      <c r="E2040" s="107" t="str">
        <f>VLOOKUP(F2040,辅助信息!A:B,2,FALSE)</f>
        <v>盘螺</v>
      </c>
      <c r="F2040" s="29" t="s">
        <v>40</v>
      </c>
      <c r="G2040" s="25">
        <v>20</v>
      </c>
      <c r="H2040" s="121">
        <f>_xlfn.XLOOKUP(C2040&amp;F2040&amp;I2040&amp;J2040,'[1]2025年已发货'!$F:$F&amp;'[1]2025年已发货'!$C:$C&amp;'[1]2025年已发货'!$G:$G&amp;'[1]2025年已发货'!$H:$H,'[1]2025年已发货'!$E:$E,"未发货")</f>
        <v>20</v>
      </c>
      <c r="I2040" s="107" t="str">
        <f>VLOOKUP(B2040,辅助信息!E:I,3,FALSE)</f>
        <v>（商投建工达州中医药科技园-3工区）达州市通川区达州中医药职业学院犀牛大道北段</v>
      </c>
      <c r="J2040" s="107" t="str">
        <f>VLOOKUP(B2040,辅助信息!E:I,4,FALSE)</f>
        <v>程黄刚</v>
      </c>
      <c r="K2040" s="107">
        <f>VLOOKUP(J2040,辅助信息!H:I,2,FALSE)</f>
        <v>15108211617</v>
      </c>
      <c r="L2040" s="109" t="str">
        <f>VLOOKUP(B2040,辅助信息!E:J,6,FALSE)</f>
        <v>控制炉批号！多了现场不收！,优先安排达钢,提前联系到场规格及数量</v>
      </c>
      <c r="M2040" s="78">
        <v>45835</v>
      </c>
      <c r="O2040" s="49">
        <f ca="1" t="shared" si="135"/>
        <v>0</v>
      </c>
      <c r="P2040" s="49">
        <f ca="1" t="shared" si="136"/>
        <v>18</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7">
        <v>45835</v>
      </c>
      <c r="D2041" s="107" t="str">
        <f>VLOOKUP(B2041,辅助信息!E:K,7,FALSE)</f>
        <v>JWDDCD2025052800131</v>
      </c>
      <c r="E2041" s="107" t="str">
        <f>VLOOKUP(F2041,辅助信息!A:B,2,FALSE)</f>
        <v>盘螺</v>
      </c>
      <c r="F2041" s="29" t="s">
        <v>41</v>
      </c>
      <c r="G2041" s="25">
        <v>33</v>
      </c>
      <c r="H2041" s="121">
        <f>_xlfn.XLOOKUP(C2041&amp;F2041&amp;I2041&amp;J2041,'[1]2025年已发货'!$F:$F&amp;'[1]2025年已发货'!$C:$C&amp;'[1]2025年已发货'!$G:$G&amp;'[1]2025年已发货'!$H:$H,'[1]2025年已发货'!$E:$E,"未发货")</f>
        <v>33</v>
      </c>
      <c r="I2041" s="107" t="str">
        <f>VLOOKUP(B2041,辅助信息!E:I,3,FALSE)</f>
        <v>（商投建工达州中医药科技园-3工区）达州市通川区达州中医药职业学院犀牛大道北段</v>
      </c>
      <c r="J2041" s="107" t="str">
        <f>VLOOKUP(B2041,辅助信息!E:I,4,FALSE)</f>
        <v>程黄刚</v>
      </c>
      <c r="K2041" s="107">
        <f>VLOOKUP(J2041,辅助信息!H:I,2,FALSE)</f>
        <v>15108211617</v>
      </c>
      <c r="L2041" s="109" t="str">
        <f>VLOOKUP(B2041,辅助信息!E:J,6,FALSE)</f>
        <v>控制炉批号！多了现场不收！,优先安排达钢,提前联系到场规格及数量</v>
      </c>
      <c r="M2041" s="78">
        <v>45835</v>
      </c>
      <c r="O2041" s="49">
        <f ca="1" t="shared" si="135"/>
        <v>0</v>
      </c>
      <c r="P2041" s="49">
        <f ca="1" t="shared" si="136"/>
        <v>18</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7">
        <v>45835</v>
      </c>
      <c r="D2042" s="107" t="str">
        <f>VLOOKUP(B2042,辅助信息!E:K,7,FALSE)</f>
        <v>JWDDCD2025052800131</v>
      </c>
      <c r="E2042" s="107" t="str">
        <f>VLOOKUP(F2042,辅助信息!A:B,2,FALSE)</f>
        <v>螺纹钢</v>
      </c>
      <c r="F2042" s="29" t="s">
        <v>19</v>
      </c>
      <c r="G2042" s="25">
        <v>46</v>
      </c>
      <c r="H2042" s="121">
        <f>_xlfn.XLOOKUP(C2042&amp;F2042&amp;I2042&amp;J2042,'[1]2025年已发货'!$F:$F&amp;'[1]2025年已发货'!$C:$C&amp;'[1]2025年已发货'!$G:$G&amp;'[1]2025年已发货'!$H:$H,'[1]2025年已发货'!$E:$E,"未发货")</f>
        <v>28</v>
      </c>
      <c r="I2042" s="107" t="str">
        <f>VLOOKUP(B2042,辅助信息!E:I,3,FALSE)</f>
        <v>（商投建工达州中医药科技园-3工区）达州市通川区达州中医药职业学院犀牛大道北段</v>
      </c>
      <c r="J2042" s="107" t="str">
        <f>VLOOKUP(B2042,辅助信息!E:I,4,FALSE)</f>
        <v>程黄刚</v>
      </c>
      <c r="K2042" s="107">
        <f>VLOOKUP(J2042,辅助信息!H:I,2,FALSE)</f>
        <v>15108211617</v>
      </c>
      <c r="L2042" s="109" t="str">
        <f>VLOOKUP(B2042,辅助信息!E:J,6,FALSE)</f>
        <v>控制炉批号！多了现场不收！,优先安排达钢,提前联系到场规格及数量</v>
      </c>
      <c r="M2042" s="78">
        <v>45835</v>
      </c>
      <c r="O2042" s="49">
        <f ca="1" t="shared" si="135"/>
        <v>0</v>
      </c>
      <c r="P2042" s="49">
        <f ca="1" t="shared" si="136"/>
        <v>18</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7">
        <v>45839</v>
      </c>
      <c r="D2043" s="107" t="str">
        <f>VLOOKUP(B2043,辅助信息!E:K,7,FALSE)</f>
        <v>JWDDCD2025062200016</v>
      </c>
      <c r="E2043" s="107" t="str">
        <f>VLOOKUP(F2043,辅助信息!A:B,2,FALSE)</f>
        <v>高线</v>
      </c>
      <c r="F2043" s="29" t="s">
        <v>57</v>
      </c>
      <c r="G2043" s="25">
        <v>2.5</v>
      </c>
      <c r="H2043" s="121" t="str">
        <f>_xlfn.XLOOKUP(C2043&amp;F2043&amp;I2043&amp;J2043,'[1]2025年已发货'!$F:$F&amp;'[1]2025年已发货'!$C:$C&amp;'[1]2025年已发货'!$G:$G&amp;'[1]2025年已发货'!$H:$H,'[1]2025年已发货'!$E:$E,"未发货")</f>
        <v>未发货</v>
      </c>
      <c r="I2043" s="107" t="str">
        <f>VLOOKUP(B2043,辅助信息!E:I,3,FALSE)</f>
        <v>(武汉电气化局成达万高铁强电项目-渠县)四川省达州市渠县渠北镇雷家湾渠县北站旁</v>
      </c>
      <c r="J2043" s="107" t="str">
        <f>VLOOKUP(B2043,辅助信息!E:I,4,FALSE)</f>
        <v>刘频</v>
      </c>
      <c r="K2043" s="107">
        <f>VLOOKUP(J2043,辅助信息!H:I,2,FALSE)</f>
        <v>18779627939</v>
      </c>
      <c r="L2043" s="109" t="str">
        <f>VLOOKUP(B2043,辅助信息!E:J,6,FALSE)</f>
        <v>锈货不收！！下雨天钢筋没盖篷布不收！！，装货前联系收货人核实到场规格,没提前告知进场规格现场不给予接收</v>
      </c>
      <c r="M2043" s="78">
        <v>45838</v>
      </c>
      <c r="O2043" s="49">
        <f ca="1" t="shared" ref="O2043:O2057" si="137">IF(OR(M2043="",N2043&lt;&gt;""),"",MAX(M2043-TODAY(),0))</f>
        <v>0</v>
      </c>
      <c r="P2043" s="49">
        <f ca="1" t="shared" ref="P2043:P2057" si="138">IF(M2043="","",IF(N2043&lt;&gt;"",MAX(N2043-M2043,0),IF(TODAY()&gt;M2043,TODAY()-M2043,0)))</f>
        <v>15</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7">
        <v>45839</v>
      </c>
      <c r="D2044" s="107" t="str">
        <f>VLOOKUP(B2044,辅助信息!E:K,7,FALSE)</f>
        <v>JWDDCD2025062200016</v>
      </c>
      <c r="E2044" s="107" t="str">
        <f>VLOOKUP(F2044,辅助信息!A:B,2,FALSE)</f>
        <v>盘螺</v>
      </c>
      <c r="F2044" s="29" t="s">
        <v>40</v>
      </c>
      <c r="G2044" s="25">
        <v>5</v>
      </c>
      <c r="H2044" s="121" t="str">
        <f>_xlfn.XLOOKUP(C2044&amp;F2044&amp;I2044&amp;J2044,'[1]2025年已发货'!$F:$F&amp;'[1]2025年已发货'!$C:$C&amp;'[1]2025年已发货'!$G:$G&amp;'[1]2025年已发货'!$H:$H,'[1]2025年已发货'!$E:$E,"未发货")</f>
        <v>未发货</v>
      </c>
      <c r="I2044" s="107" t="str">
        <f>VLOOKUP(B2044,辅助信息!E:I,3,FALSE)</f>
        <v>(武汉电气化局成达万高铁强电项目-渠县)四川省达州市渠县渠北镇雷家湾渠县北站旁</v>
      </c>
      <c r="J2044" s="107" t="str">
        <f>VLOOKUP(B2044,辅助信息!E:I,4,FALSE)</f>
        <v>刘频</v>
      </c>
      <c r="K2044" s="107">
        <f>VLOOKUP(J2044,辅助信息!H:I,2,FALSE)</f>
        <v>18779627939</v>
      </c>
      <c r="L2044" s="109" t="str">
        <f>VLOOKUP(B2044,辅助信息!E:J,6,FALSE)</f>
        <v>锈货不收！！下雨天钢筋没盖篷布不收！！，装货前联系收货人核实到场规格,没提前告知进场规格现场不给予接收</v>
      </c>
      <c r="M2044" s="78">
        <v>45838</v>
      </c>
      <c r="O2044" s="49">
        <f ca="1" t="shared" si="137"/>
        <v>0</v>
      </c>
      <c r="P2044" s="49">
        <f ca="1" t="shared" si="138"/>
        <v>15</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7">
        <v>45839</v>
      </c>
      <c r="D2045" s="107" t="str">
        <f>VLOOKUP(B2045,辅助信息!E:K,7,FALSE)</f>
        <v>JWDDCD2025062200016</v>
      </c>
      <c r="E2045" s="107" t="str">
        <f>VLOOKUP(F2045,辅助信息!A:B,2,FALSE)</f>
        <v>螺纹钢</v>
      </c>
      <c r="F2045" s="29" t="s">
        <v>111</v>
      </c>
      <c r="G2045" s="25">
        <v>5</v>
      </c>
      <c r="H2045" s="121" t="str">
        <f>_xlfn.XLOOKUP(C2045&amp;F2045&amp;I2045&amp;J2045,'[1]2025年已发货'!$F:$F&amp;'[1]2025年已发货'!$C:$C&amp;'[1]2025年已发货'!$G:$G&amp;'[1]2025年已发货'!$H:$H,'[1]2025年已发货'!$E:$E,"未发货")</f>
        <v>未发货</v>
      </c>
      <c r="I2045" s="107" t="str">
        <f>VLOOKUP(B2045,辅助信息!E:I,3,FALSE)</f>
        <v>(武汉电气化局成达万高铁强电项目-渠县)四川省达州市渠县渠北镇雷家湾渠县北站旁</v>
      </c>
      <c r="J2045" s="107" t="str">
        <f>VLOOKUP(B2045,辅助信息!E:I,4,FALSE)</f>
        <v>刘频</v>
      </c>
      <c r="K2045" s="107">
        <f>VLOOKUP(J2045,辅助信息!H:I,2,FALSE)</f>
        <v>18779627939</v>
      </c>
      <c r="L2045" s="109" t="str">
        <f>VLOOKUP(B2045,辅助信息!E:J,6,FALSE)</f>
        <v>锈货不收！！下雨天钢筋没盖篷布不收！！，装货前联系收货人核实到场规格,没提前告知进场规格现场不给予接收</v>
      </c>
      <c r="M2045" s="78">
        <v>45838</v>
      </c>
      <c r="O2045" s="49">
        <f ca="1" t="shared" si="137"/>
        <v>0</v>
      </c>
      <c r="P2045" s="49">
        <f ca="1" t="shared" si="138"/>
        <v>15</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7">
        <v>45839</v>
      </c>
      <c r="D2046" s="107" t="str">
        <f>VLOOKUP(B2046,辅助信息!E:K,7,FALSE)</f>
        <v>JWDDCD2025062200016</v>
      </c>
      <c r="E2046" s="107" t="str">
        <f>VLOOKUP(F2046,辅助信息!A:B,2,FALSE)</f>
        <v>螺纹钢</v>
      </c>
      <c r="F2046" s="29" t="s">
        <v>76</v>
      </c>
      <c r="G2046" s="25">
        <v>20</v>
      </c>
      <c r="H2046" s="121" t="str">
        <f>_xlfn.XLOOKUP(C2046&amp;F2046&amp;I2046&amp;J2046,'[1]2025年已发货'!$F:$F&amp;'[1]2025年已发货'!$C:$C&amp;'[1]2025年已发货'!$G:$G&amp;'[1]2025年已发货'!$H:$H,'[1]2025年已发货'!$E:$E,"未发货")</f>
        <v>未发货</v>
      </c>
      <c r="I2046" s="107" t="str">
        <f>VLOOKUP(B2046,辅助信息!E:I,3,FALSE)</f>
        <v>(武汉电气化局成达万高铁强电项目-渠县)四川省达州市渠县渠北镇雷家湾渠县北站旁</v>
      </c>
      <c r="J2046" s="107" t="str">
        <f>VLOOKUP(B2046,辅助信息!E:I,4,FALSE)</f>
        <v>刘频</v>
      </c>
      <c r="K2046" s="107">
        <f>VLOOKUP(J2046,辅助信息!H:I,2,FALSE)</f>
        <v>18779627939</v>
      </c>
      <c r="L2046" s="109" t="str">
        <f>VLOOKUP(B2046,辅助信息!E:J,6,FALSE)</f>
        <v>锈货不收！！下雨天钢筋没盖篷布不收！！，装货前联系收货人核实到场规格,没提前告知进场规格现场不给予接收</v>
      </c>
      <c r="M2046" s="78">
        <v>45838</v>
      </c>
      <c r="O2046" s="49">
        <f ca="1" t="shared" si="137"/>
        <v>0</v>
      </c>
      <c r="P2046" s="49">
        <f ca="1" t="shared" si="138"/>
        <v>15</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7">
        <v>45836</v>
      </c>
      <c r="D2047" s="107" t="str">
        <f>VLOOKUP(B2047,辅助信息!E:K,7,FALSE)</f>
        <v>JWDD2025070200010</v>
      </c>
      <c r="E2047" s="107" t="str">
        <f>VLOOKUP(F2047,辅助信息!A:B,2,FALSE)</f>
        <v>盘螺</v>
      </c>
      <c r="F2047" s="29" t="s">
        <v>41</v>
      </c>
      <c r="G2047" s="25">
        <v>5</v>
      </c>
      <c r="H2047" s="121" t="str">
        <f>_xlfn.XLOOKUP(C2047&amp;F2047&amp;I2047&amp;J2047,'[1]2025年已发货'!$F:$F&amp;'[1]2025年已发货'!$C:$C&amp;'[1]2025年已发货'!$G:$G&amp;'[1]2025年已发货'!$H:$H,'[1]2025年已发货'!$E:$E,"未发货")</f>
        <v>未发货</v>
      </c>
      <c r="I2047" s="107" t="str">
        <f>VLOOKUP(B2047,辅助信息!E:I,3,FALSE)</f>
        <v>(宜宾兴港三江新区长江工业园保障性租赁住房建设项目-2标)四川省宜宾市翠屏区永善路南段宜宾市三江新区长江工业园区</v>
      </c>
      <c r="J2047" s="107" t="str">
        <f>VLOOKUP(B2047,辅助信息!E:I,4,FALSE)</f>
        <v>刘鹏</v>
      </c>
      <c r="K2047" s="107">
        <f>VLOOKUP(J2047,辅助信息!H:I,2,FALSE)</f>
        <v>15528967666</v>
      </c>
      <c r="L2047" s="109" t="str">
        <f>VLOOKUP(B2047,辅助信息!E:J,6,FALSE)</f>
        <v>锈货不收，装货前联系收货人核实到场规格,没提前告知进场规格现场不给予接收</v>
      </c>
      <c r="M2047" s="78">
        <v>45838</v>
      </c>
      <c r="O2047" s="49">
        <f ca="1" t="shared" si="137"/>
        <v>0</v>
      </c>
      <c r="P2047" s="49">
        <f ca="1" t="shared" si="138"/>
        <v>15</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7">
        <v>45836</v>
      </c>
      <c r="D2048" s="107" t="str">
        <f>VLOOKUP(B2048,辅助信息!E:K,7,FALSE)</f>
        <v>JWDD2025070200010</v>
      </c>
      <c r="E2048" s="107" t="str">
        <f>VLOOKUP(F2048,辅助信息!A:B,2,FALSE)</f>
        <v>盘螺</v>
      </c>
      <c r="F2048" s="29" t="s">
        <v>26</v>
      </c>
      <c r="G2048" s="25">
        <v>35</v>
      </c>
      <c r="H2048" s="121" t="str">
        <f>_xlfn.XLOOKUP(C2048&amp;F2048&amp;I2048&amp;J2048,'[1]2025年已发货'!$F:$F&amp;'[1]2025年已发货'!$C:$C&amp;'[1]2025年已发货'!$G:$G&amp;'[1]2025年已发货'!$H:$H,'[1]2025年已发货'!$E:$E,"未发货")</f>
        <v>未发货</v>
      </c>
      <c r="I2048" s="107" t="str">
        <f>VLOOKUP(B2048,辅助信息!E:I,3,FALSE)</f>
        <v>(宜宾兴港三江新区长江工业园保障性租赁住房建设项目-2标)四川省宜宾市翠屏区永善路南段宜宾市三江新区长江工业园区</v>
      </c>
      <c r="J2048" s="107" t="str">
        <f>VLOOKUP(B2048,辅助信息!E:I,4,FALSE)</f>
        <v>刘鹏</v>
      </c>
      <c r="K2048" s="107">
        <f>VLOOKUP(J2048,辅助信息!H:I,2,FALSE)</f>
        <v>15528967666</v>
      </c>
      <c r="L2048" s="109" t="str">
        <f>VLOOKUP(B2048,辅助信息!E:J,6,FALSE)</f>
        <v>锈货不收，装货前联系收货人核实到场规格,没提前告知进场规格现场不给予接收</v>
      </c>
      <c r="M2048" s="78">
        <v>45838</v>
      </c>
      <c r="O2048" s="49">
        <f ca="1" t="shared" si="137"/>
        <v>0</v>
      </c>
      <c r="P2048" s="49">
        <f ca="1" t="shared" si="138"/>
        <v>15</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7">
        <v>45836</v>
      </c>
      <c r="D2049" s="107" t="str">
        <f>VLOOKUP(B2049,辅助信息!E:K,7,FALSE)</f>
        <v>JWDD2025070200010</v>
      </c>
      <c r="E2049" s="107" t="str">
        <f>VLOOKUP(F2049,辅助信息!A:B,2,FALSE)</f>
        <v>螺纹钢</v>
      </c>
      <c r="F2049" s="29" t="s">
        <v>19</v>
      </c>
      <c r="G2049" s="25">
        <v>3</v>
      </c>
      <c r="H2049" s="121" t="str">
        <f>_xlfn.XLOOKUP(C2049&amp;F2049&amp;I2049&amp;J2049,'[1]2025年已发货'!$F:$F&amp;'[1]2025年已发货'!$C:$C&amp;'[1]2025年已发货'!$G:$G&amp;'[1]2025年已发货'!$H:$H,'[1]2025年已发货'!$E:$E,"未发货")</f>
        <v>未发货</v>
      </c>
      <c r="I2049" s="107" t="str">
        <f>VLOOKUP(B2049,辅助信息!E:I,3,FALSE)</f>
        <v>(宜宾兴港三江新区长江工业园保障性租赁住房建设项目-2标)四川省宜宾市翠屏区永善路南段宜宾市三江新区长江工业园区</v>
      </c>
      <c r="J2049" s="107" t="str">
        <f>VLOOKUP(B2049,辅助信息!E:I,4,FALSE)</f>
        <v>刘鹏</v>
      </c>
      <c r="K2049" s="107">
        <f>VLOOKUP(J2049,辅助信息!H:I,2,FALSE)</f>
        <v>15528967666</v>
      </c>
      <c r="L2049" s="109" t="str">
        <f>VLOOKUP(B2049,辅助信息!E:J,6,FALSE)</f>
        <v>锈货不收，装货前联系收货人核实到场规格,没提前告知进场规格现场不给予接收</v>
      </c>
      <c r="M2049" s="78">
        <v>45838</v>
      </c>
      <c r="O2049" s="49">
        <f ca="1" t="shared" si="137"/>
        <v>0</v>
      </c>
      <c r="P2049" s="49">
        <f ca="1" t="shared" si="138"/>
        <v>15</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7">
        <v>45836</v>
      </c>
      <c r="D2050" s="107" t="str">
        <f>VLOOKUP(B2050,辅助信息!E:K,7,FALSE)</f>
        <v>JWDD2025070200010</v>
      </c>
      <c r="E2050" s="107" t="str">
        <f>VLOOKUP(F2050,辅助信息!A:B,2,FALSE)</f>
        <v>螺纹钢</v>
      </c>
      <c r="F2050" s="29" t="s">
        <v>32</v>
      </c>
      <c r="G2050" s="25">
        <v>3</v>
      </c>
      <c r="H2050" s="121" t="str">
        <f>_xlfn.XLOOKUP(C2050&amp;F2050&amp;I2050&amp;J2050,'[1]2025年已发货'!$F:$F&amp;'[1]2025年已发货'!$C:$C&amp;'[1]2025年已发货'!$G:$G&amp;'[1]2025年已发货'!$H:$H,'[1]2025年已发货'!$E:$E,"未发货")</f>
        <v>未发货</v>
      </c>
      <c r="I2050" s="107" t="str">
        <f>VLOOKUP(B2050,辅助信息!E:I,3,FALSE)</f>
        <v>(宜宾兴港三江新区长江工业园保障性租赁住房建设项目-2标)四川省宜宾市翠屏区永善路南段宜宾市三江新区长江工业园区</v>
      </c>
      <c r="J2050" s="107" t="str">
        <f>VLOOKUP(B2050,辅助信息!E:I,4,FALSE)</f>
        <v>刘鹏</v>
      </c>
      <c r="K2050" s="107">
        <f>VLOOKUP(J2050,辅助信息!H:I,2,FALSE)</f>
        <v>15528967666</v>
      </c>
      <c r="L2050" s="109" t="str">
        <f>VLOOKUP(B2050,辅助信息!E:J,6,FALSE)</f>
        <v>锈货不收，装货前联系收货人核实到场规格,没提前告知进场规格现场不给予接收</v>
      </c>
      <c r="M2050" s="78">
        <v>45838</v>
      </c>
      <c r="O2050" s="49">
        <f ca="1" t="shared" si="137"/>
        <v>0</v>
      </c>
      <c r="P2050" s="49">
        <f ca="1" t="shared" si="138"/>
        <v>15</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7">
        <v>45836</v>
      </c>
      <c r="D2051" s="107" t="str">
        <f>VLOOKUP(B2051,辅助信息!E:K,7,FALSE)</f>
        <v>JWDD2025070200010</v>
      </c>
      <c r="E2051" s="107" t="str">
        <f>VLOOKUP(F2051,辅助信息!A:B,2,FALSE)</f>
        <v>螺纹钢</v>
      </c>
      <c r="F2051" s="29" t="s">
        <v>30</v>
      </c>
      <c r="G2051" s="25">
        <v>60</v>
      </c>
      <c r="H2051" s="121" t="str">
        <f>_xlfn.XLOOKUP(C2051&amp;F2051&amp;I2051&amp;J2051,'[1]2025年已发货'!$F:$F&amp;'[1]2025年已发货'!$C:$C&amp;'[1]2025年已发货'!$G:$G&amp;'[1]2025年已发货'!$H:$H,'[1]2025年已发货'!$E:$E,"未发货")</f>
        <v>未发货</v>
      </c>
      <c r="I2051" s="107" t="str">
        <f>VLOOKUP(B2051,辅助信息!E:I,3,FALSE)</f>
        <v>(宜宾兴港三江新区长江工业园保障性租赁住房建设项目-2标)四川省宜宾市翠屏区永善路南段宜宾市三江新区长江工业园区</v>
      </c>
      <c r="J2051" s="107" t="str">
        <f>VLOOKUP(B2051,辅助信息!E:I,4,FALSE)</f>
        <v>刘鹏</v>
      </c>
      <c r="K2051" s="107">
        <f>VLOOKUP(J2051,辅助信息!H:I,2,FALSE)</f>
        <v>15528967666</v>
      </c>
      <c r="L2051" s="109" t="str">
        <f>VLOOKUP(B2051,辅助信息!E:J,6,FALSE)</f>
        <v>锈货不收，装货前联系收货人核实到场规格,没提前告知进场规格现场不给予接收</v>
      </c>
      <c r="M2051" s="78">
        <v>45838</v>
      </c>
      <c r="O2051" s="49">
        <f ca="1" t="shared" si="137"/>
        <v>0</v>
      </c>
      <c r="P2051" s="49">
        <f ca="1" t="shared" si="138"/>
        <v>15</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7">
        <v>45836</v>
      </c>
      <c r="D2052" s="107" t="str">
        <f>VLOOKUP(B2052,辅助信息!E:K,7,FALSE)</f>
        <v>JWDD2025070200010</v>
      </c>
      <c r="E2052" s="107" t="str">
        <f>VLOOKUP(F2052,辅助信息!A:B,2,FALSE)</f>
        <v>高线</v>
      </c>
      <c r="F2052" s="29" t="s">
        <v>53</v>
      </c>
      <c r="G2052" s="25">
        <v>32</v>
      </c>
      <c r="H2052" s="121" t="str">
        <f>_xlfn.XLOOKUP(C2052&amp;F2052&amp;I2052&amp;J2052,'[1]2025年已发货'!$F:$F&amp;'[1]2025年已发货'!$C:$C&amp;'[1]2025年已发货'!$G:$G&amp;'[1]2025年已发货'!$H:$H,'[1]2025年已发货'!$E:$E,"未发货")</f>
        <v>未发货</v>
      </c>
      <c r="I2052" s="107" t="str">
        <f>VLOOKUP(B2052,辅助信息!E:I,3,FALSE)</f>
        <v>(宜宾兴港三江新区长江工业园保障性租赁住房建设项目-边坡支护)四川省宜宾市翠屏区永善路南段宜宾市三江新区长江工业园区</v>
      </c>
      <c r="J2052" s="107" t="str">
        <f>VLOOKUP(B2052,辅助信息!E:I,4,FALSE)</f>
        <v>刘鹏</v>
      </c>
      <c r="K2052" s="107">
        <f>VLOOKUP(J2052,辅助信息!H:I,2,FALSE)</f>
        <v>15528967666</v>
      </c>
      <c r="L2052" s="109" t="str">
        <f>VLOOKUP(B2052,辅助信息!E:J,6,FALSE)</f>
        <v>锈货不收，装货前联系收货人核实到场规格,没提前告知进场规格现场不给予接收</v>
      </c>
      <c r="M2052" s="78" t="s">
        <v>185</v>
      </c>
      <c r="O2052" s="49" t="e">
        <f ca="1" t="shared" si="137"/>
        <v>#VALUE!</v>
      </c>
      <c r="P2052" s="49">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6"/>
      <c r="B2053" s="29" t="s">
        <v>147</v>
      </c>
      <c r="C2053" s="57">
        <v>45839</v>
      </c>
      <c r="D2053" s="107" t="str">
        <f>VLOOKUP(B2053,辅助信息!E:K,7,FALSE)</f>
        <v>JWDDCD2025052800131</v>
      </c>
      <c r="E2053" s="107" t="str">
        <f>VLOOKUP(F2053,辅助信息!A:B,2,FALSE)</f>
        <v>高线</v>
      </c>
      <c r="F2053" s="29" t="s">
        <v>57</v>
      </c>
      <c r="G2053" s="25">
        <v>9</v>
      </c>
      <c r="H2053" s="121" t="str">
        <f>_xlfn.XLOOKUP(C2053&amp;F2053&amp;I2053&amp;J2053,'[1]2025年已发货'!$F:$F&amp;'[1]2025年已发货'!$C:$C&amp;'[1]2025年已发货'!$G:$G&amp;'[1]2025年已发货'!$H:$H,'[1]2025年已发货'!$E:$E,"未发货")</f>
        <v>未发货</v>
      </c>
      <c r="I2053" s="107" t="str">
        <f>VLOOKUP(B2053,辅助信息!E:I,3,FALSE)</f>
        <v>（商投建工达州中医药科技园-4工区-11号楼）达州市通川区达州中医药职业学院犀牛大道北段</v>
      </c>
      <c r="J2053" s="107" t="str">
        <f>VLOOKUP(B2053,辅助信息!E:I,4,FALSE)</f>
        <v>张扬</v>
      </c>
      <c r="K2053" s="107">
        <f>VLOOKUP(J2053,辅助信息!H:I,2,FALSE)</f>
        <v>18381904567</v>
      </c>
      <c r="L2053" s="109" t="str">
        <f>VLOOKUP(B2053,辅助信息!E:J,6,FALSE)</f>
        <v>控制炉批号！多了现场不收！,优先安排达钢,提前联系到场规格及数量</v>
      </c>
      <c r="M2053" s="78">
        <v>45838</v>
      </c>
      <c r="O2053" s="49">
        <f ca="1" t="shared" si="137"/>
        <v>0</v>
      </c>
      <c r="P2053" s="49">
        <f ca="1" t="shared" si="138"/>
        <v>15</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6"/>
      <c r="B2054" s="29" t="s">
        <v>147</v>
      </c>
      <c r="C2054" s="57">
        <v>45839</v>
      </c>
      <c r="D2054" s="107" t="str">
        <f>VLOOKUP(B2054,辅助信息!E:K,7,FALSE)</f>
        <v>JWDDCD2025052800131</v>
      </c>
      <c r="E2054" s="107" t="str">
        <f>VLOOKUP(F2054,辅助信息!A:B,2,FALSE)</f>
        <v>螺纹钢</v>
      </c>
      <c r="F2054" s="29" t="s">
        <v>21</v>
      </c>
      <c r="G2054" s="25">
        <v>7</v>
      </c>
      <c r="H2054" s="121" t="str">
        <f>_xlfn.XLOOKUP(C2054&amp;F2054&amp;I2054&amp;J2054,'[1]2025年已发货'!$F:$F&amp;'[1]2025年已发货'!$C:$C&amp;'[1]2025年已发货'!$G:$G&amp;'[1]2025年已发货'!$H:$H,'[1]2025年已发货'!$E:$E,"未发货")</f>
        <v>未发货</v>
      </c>
      <c r="I2054" s="107" t="str">
        <f>VLOOKUP(B2054,辅助信息!E:I,3,FALSE)</f>
        <v>（商投建工达州中医药科技园-4工区-11号楼）达州市通川区达州中医药职业学院犀牛大道北段</v>
      </c>
      <c r="J2054" s="107" t="str">
        <f>VLOOKUP(B2054,辅助信息!E:I,4,FALSE)</f>
        <v>张扬</v>
      </c>
      <c r="K2054" s="107">
        <f>VLOOKUP(J2054,辅助信息!H:I,2,FALSE)</f>
        <v>18381904567</v>
      </c>
      <c r="L2054" s="109" t="str">
        <f>VLOOKUP(B2054,辅助信息!E:J,6,FALSE)</f>
        <v>控制炉批号！多了现场不收！,优先安排达钢,提前联系到场规格及数量</v>
      </c>
      <c r="M2054" s="78">
        <v>45838</v>
      </c>
      <c r="O2054" s="49">
        <f ca="1" t="shared" si="137"/>
        <v>0</v>
      </c>
      <c r="P2054" s="49">
        <f ca="1" t="shared" si="138"/>
        <v>15</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6"/>
      <c r="B2055" s="29" t="s">
        <v>147</v>
      </c>
      <c r="C2055" s="57">
        <v>45839</v>
      </c>
      <c r="D2055" s="107" t="str">
        <f>VLOOKUP(B2055,辅助信息!E:K,7,FALSE)</f>
        <v>JWDDCD2025052800131</v>
      </c>
      <c r="E2055" s="107" t="str">
        <f>VLOOKUP(F2055,辅助信息!A:B,2,FALSE)</f>
        <v>螺纹钢</v>
      </c>
      <c r="F2055" s="29" t="s">
        <v>46</v>
      </c>
      <c r="G2055" s="25">
        <v>3</v>
      </c>
      <c r="H2055" s="121" t="str">
        <f>_xlfn.XLOOKUP(C2055&amp;F2055&amp;I2055&amp;J2055,'[1]2025年已发货'!$F:$F&amp;'[1]2025年已发货'!$C:$C&amp;'[1]2025年已发货'!$G:$G&amp;'[1]2025年已发货'!$H:$H,'[1]2025年已发货'!$E:$E,"未发货")</f>
        <v>未发货</v>
      </c>
      <c r="I2055" s="107" t="str">
        <f>VLOOKUP(B2055,辅助信息!E:I,3,FALSE)</f>
        <v>（商投建工达州中医药科技园-4工区-11号楼）达州市通川区达州中医药职业学院犀牛大道北段</v>
      </c>
      <c r="J2055" s="107" t="str">
        <f>VLOOKUP(B2055,辅助信息!E:I,4,FALSE)</f>
        <v>张扬</v>
      </c>
      <c r="K2055" s="107">
        <f>VLOOKUP(J2055,辅助信息!H:I,2,FALSE)</f>
        <v>18381904567</v>
      </c>
      <c r="L2055" s="109" t="str">
        <f>VLOOKUP(B2055,辅助信息!E:J,6,FALSE)</f>
        <v>控制炉批号！多了现场不收！,优先安排达钢,提前联系到场规格及数量</v>
      </c>
      <c r="M2055" s="78">
        <v>45838</v>
      </c>
      <c r="O2055" s="49">
        <f ca="1" t="shared" si="137"/>
        <v>0</v>
      </c>
      <c r="P2055" s="49">
        <f ca="1" t="shared" si="138"/>
        <v>15</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6"/>
      <c r="B2056" s="29" t="s">
        <v>147</v>
      </c>
      <c r="C2056" s="57">
        <v>45839</v>
      </c>
      <c r="D2056" s="107" t="str">
        <f>VLOOKUP(B2056,辅助信息!E:K,7,FALSE)</f>
        <v>JWDDCD2025052800131</v>
      </c>
      <c r="E2056" s="107" t="str">
        <f>VLOOKUP(F2056,辅助信息!A:B,2,FALSE)</f>
        <v>螺纹钢</v>
      </c>
      <c r="F2056" s="29" t="s">
        <v>22</v>
      </c>
      <c r="G2056" s="25">
        <v>9</v>
      </c>
      <c r="H2056" s="121" t="str">
        <f>_xlfn.XLOOKUP(C2056&amp;F2056&amp;I2056&amp;J2056,'[1]2025年已发货'!$F:$F&amp;'[1]2025年已发货'!$C:$C&amp;'[1]2025年已发货'!$G:$G&amp;'[1]2025年已发货'!$H:$H,'[1]2025年已发货'!$E:$E,"未发货")</f>
        <v>未发货</v>
      </c>
      <c r="I2056" s="107" t="str">
        <f>VLOOKUP(B2056,辅助信息!E:I,3,FALSE)</f>
        <v>（商投建工达州中医药科技园-4工区-11号楼）达州市通川区达州中医药职业学院犀牛大道北段</v>
      </c>
      <c r="J2056" s="107" t="str">
        <f>VLOOKUP(B2056,辅助信息!E:I,4,FALSE)</f>
        <v>张扬</v>
      </c>
      <c r="K2056" s="107">
        <f>VLOOKUP(J2056,辅助信息!H:I,2,FALSE)</f>
        <v>18381904567</v>
      </c>
      <c r="L2056" s="109" t="str">
        <f>VLOOKUP(B2056,辅助信息!E:J,6,FALSE)</f>
        <v>控制炉批号！多了现场不收！,优先安排达钢,提前联系到场规格及数量</v>
      </c>
      <c r="M2056" s="78">
        <v>45838</v>
      </c>
      <c r="O2056" s="49">
        <f ca="1" t="shared" si="137"/>
        <v>0</v>
      </c>
      <c r="P2056" s="49">
        <f ca="1" t="shared" si="138"/>
        <v>15</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6"/>
      <c r="B2057" s="29" t="s">
        <v>147</v>
      </c>
      <c r="C2057" s="57">
        <v>45839</v>
      </c>
      <c r="D2057" s="107" t="str">
        <f>VLOOKUP(B2057,辅助信息!E:K,7,FALSE)</f>
        <v>JWDDCD2025052800131</v>
      </c>
      <c r="E2057" s="107" t="str">
        <f>VLOOKUP(F2057,辅助信息!A:B,2,FALSE)</f>
        <v>螺纹钢</v>
      </c>
      <c r="F2057" s="29" t="s">
        <v>45</v>
      </c>
      <c r="G2057" s="25">
        <v>6</v>
      </c>
      <c r="H2057" s="121" t="str">
        <f>_xlfn.XLOOKUP(C2057&amp;F2057&amp;I2057&amp;J2057,'[1]2025年已发货'!$F:$F&amp;'[1]2025年已发货'!$C:$C&amp;'[1]2025年已发货'!$G:$G&amp;'[1]2025年已发货'!$H:$H,'[1]2025年已发货'!$E:$E,"未发货")</f>
        <v>未发货</v>
      </c>
      <c r="I2057" s="107" t="str">
        <f>VLOOKUP(B2057,辅助信息!E:I,3,FALSE)</f>
        <v>（商投建工达州中医药科技园-4工区-11号楼）达州市通川区达州中医药职业学院犀牛大道北段</v>
      </c>
      <c r="J2057" s="107" t="str">
        <f>VLOOKUP(B2057,辅助信息!E:I,4,FALSE)</f>
        <v>张扬</v>
      </c>
      <c r="K2057" s="107">
        <f>VLOOKUP(J2057,辅助信息!H:I,2,FALSE)</f>
        <v>18381904567</v>
      </c>
      <c r="L2057" s="109" t="str">
        <f>VLOOKUP(B2057,辅助信息!E:J,6,FALSE)</f>
        <v>控制炉批号！多了现场不收！,优先安排达钢,提前联系到场规格及数量</v>
      </c>
      <c r="M2057" s="78">
        <v>45838</v>
      </c>
      <c r="O2057" s="49">
        <f ca="1" t="shared" si="137"/>
        <v>0</v>
      </c>
      <c r="P2057" s="49">
        <f ca="1" t="shared" si="138"/>
        <v>15</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7">
        <v>45839</v>
      </c>
      <c r="D2058" s="107" t="str">
        <f>VLOOKUP(B2058,辅助信息!E:K,7,FALSE)</f>
        <v>JWDDCD2024101600133</v>
      </c>
      <c r="E2058" s="107" t="str">
        <f>VLOOKUP(F2058,辅助信息!A:B,2,FALSE)</f>
        <v>盘螺</v>
      </c>
      <c r="F2058" s="29" t="s">
        <v>49</v>
      </c>
      <c r="G2058" s="25">
        <v>5</v>
      </c>
      <c r="H2058" s="121">
        <f>_xlfn.XLOOKUP(C2058&amp;F2058&amp;I2058&amp;J2058,'[1]2025年已发货'!$F:$F&amp;'[1]2025年已发货'!$C:$C&amp;'[1]2025年已发货'!$G:$G&amp;'[1]2025年已发货'!$H:$H,'[1]2025年已发货'!$E:$E,"未发货")</f>
        <v>5</v>
      </c>
      <c r="I2058" s="107" t="str">
        <f>VLOOKUP(B2058,辅助信息!E:I,3,FALSE)</f>
        <v>（五冶钢构宜宾高县月江镇建设项目）  四川省宜宾市高县月江镇刚记超市斜对面(还阳组团沪碳二期项目)</v>
      </c>
      <c r="J2058" s="107" t="str">
        <f>VLOOKUP(B2058,辅助信息!E:I,4,FALSE)</f>
        <v>张朝亮</v>
      </c>
      <c r="K2058" s="107">
        <f>VLOOKUP(J2058,辅助信息!H:I,2,FALSE)</f>
        <v>15228205853</v>
      </c>
      <c r="L2058" s="109" t="str">
        <f>VLOOKUP(B2058,辅助信息!E:J,6,FALSE)</f>
        <v>提前联系到场规格</v>
      </c>
      <c r="M2058" s="78">
        <v>45838</v>
      </c>
      <c r="O2058" s="49">
        <f ca="1" t="shared" ref="O2058:O2067" si="139">IF(OR(M2058="",N2058&lt;&gt;""),"",MAX(M2058-TODAY(),0))</f>
        <v>0</v>
      </c>
      <c r="P2058" s="49">
        <f ca="1" t="shared" ref="P2058:P2067" si="140">IF(M2058="","",IF(N2058&lt;&gt;"",MAX(N2058-M2058,0),IF(TODAY()&gt;M2058,TODAY()-M2058,0)))</f>
        <v>15</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7">
        <v>45839</v>
      </c>
      <c r="D2059" s="107" t="str">
        <f>VLOOKUP(B2059,辅助信息!E:K,7,FALSE)</f>
        <v>JWDDCD2024101600133</v>
      </c>
      <c r="E2059" s="107" t="str">
        <f>VLOOKUP(F2059,辅助信息!A:B,2,FALSE)</f>
        <v>盘螺</v>
      </c>
      <c r="F2059" s="29" t="s">
        <v>40</v>
      </c>
      <c r="G2059" s="25">
        <v>20</v>
      </c>
      <c r="H2059" s="121">
        <f>_xlfn.XLOOKUP(C2059&amp;F2059&amp;I2059&amp;J2059,'[1]2025年已发货'!$F:$F&amp;'[1]2025年已发货'!$C:$C&amp;'[1]2025年已发货'!$G:$G&amp;'[1]2025年已发货'!$H:$H,'[1]2025年已发货'!$E:$E,"未发货")</f>
        <v>20</v>
      </c>
      <c r="I2059" s="107" t="str">
        <f>VLOOKUP(B2059,辅助信息!E:I,3,FALSE)</f>
        <v>（五冶钢构宜宾高县月江镇建设项目）  四川省宜宾市高县月江镇刚记超市斜对面(还阳组团沪碳二期项目)</v>
      </c>
      <c r="J2059" s="107" t="str">
        <f>VLOOKUP(B2059,辅助信息!E:I,4,FALSE)</f>
        <v>张朝亮</v>
      </c>
      <c r="K2059" s="107">
        <f>VLOOKUP(J2059,辅助信息!H:I,2,FALSE)</f>
        <v>15228205853</v>
      </c>
      <c r="L2059" s="109" t="str">
        <f>VLOOKUP(B2059,辅助信息!E:J,6,FALSE)</f>
        <v>提前联系到场规格</v>
      </c>
      <c r="M2059" s="78">
        <v>45838</v>
      </c>
      <c r="O2059" s="49">
        <f ca="1" t="shared" si="139"/>
        <v>0</v>
      </c>
      <c r="P2059" s="49">
        <f ca="1" t="shared" si="140"/>
        <v>15</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7">
        <v>45839</v>
      </c>
      <c r="D2060" s="107" t="str">
        <f>VLOOKUP(B2060,辅助信息!E:K,7,FALSE)</f>
        <v>JWDDCD2024101600133</v>
      </c>
      <c r="E2060" s="107" t="str">
        <f>VLOOKUP(F2060,辅助信息!A:B,2,FALSE)</f>
        <v>盘螺</v>
      </c>
      <c r="F2060" s="29" t="s">
        <v>41</v>
      </c>
      <c r="G2060" s="25">
        <v>10</v>
      </c>
      <c r="H2060" s="121">
        <f>_xlfn.XLOOKUP(C2060&amp;F2060&amp;I2060&amp;J2060,'[1]2025年已发货'!$F:$F&amp;'[1]2025年已发货'!$C:$C&amp;'[1]2025年已发货'!$G:$G&amp;'[1]2025年已发货'!$H:$H,'[1]2025年已发货'!$E:$E,"未发货")</f>
        <v>10</v>
      </c>
      <c r="I2060" s="107" t="str">
        <f>VLOOKUP(B2060,辅助信息!E:I,3,FALSE)</f>
        <v>（五冶钢构宜宾高县月江镇建设项目）  四川省宜宾市高县月江镇刚记超市斜对面(还阳组团沪碳二期项目)</v>
      </c>
      <c r="J2060" s="107" t="str">
        <f>VLOOKUP(B2060,辅助信息!E:I,4,FALSE)</f>
        <v>张朝亮</v>
      </c>
      <c r="K2060" s="107">
        <f>VLOOKUP(J2060,辅助信息!H:I,2,FALSE)</f>
        <v>15228205853</v>
      </c>
      <c r="L2060" s="109" t="str">
        <f>VLOOKUP(B2060,辅助信息!E:J,6,FALSE)</f>
        <v>提前联系到场规格</v>
      </c>
      <c r="M2060" s="78">
        <v>45838</v>
      </c>
      <c r="O2060" s="49">
        <f ca="1" t="shared" si="139"/>
        <v>0</v>
      </c>
      <c r="P2060" s="49">
        <f ca="1" t="shared" si="140"/>
        <v>15</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7">
        <v>45839</v>
      </c>
      <c r="D2061" s="107" t="str">
        <f>VLOOKUP(B2061,辅助信息!E:K,7,FALSE)</f>
        <v>JWDDCD2024101600133</v>
      </c>
      <c r="E2061" s="107" t="str">
        <f>VLOOKUP(F2061,辅助信息!A:B,2,FALSE)</f>
        <v>螺纹钢</v>
      </c>
      <c r="F2061" s="29" t="s">
        <v>27</v>
      </c>
      <c r="G2061" s="25">
        <v>27</v>
      </c>
      <c r="H2061" s="121">
        <f>_xlfn.XLOOKUP(C2061&amp;F2061&amp;I2061&amp;J2061,'[1]2025年已发货'!$F:$F&amp;'[1]2025年已发货'!$C:$C&amp;'[1]2025年已发货'!$G:$G&amp;'[1]2025年已发货'!$H:$H,'[1]2025年已发货'!$E:$E,"未发货")</f>
        <v>27</v>
      </c>
      <c r="I2061" s="107" t="str">
        <f>VLOOKUP(B2061,辅助信息!E:I,3,FALSE)</f>
        <v>（五冶钢构宜宾高县月江镇建设项目）  四川省宜宾市高县月江镇刚记超市斜对面(还阳组团沪碳二期项目)</v>
      </c>
      <c r="J2061" s="107" t="str">
        <f>VLOOKUP(B2061,辅助信息!E:I,4,FALSE)</f>
        <v>张朝亮</v>
      </c>
      <c r="K2061" s="107">
        <f>VLOOKUP(J2061,辅助信息!H:I,2,FALSE)</f>
        <v>15228205853</v>
      </c>
      <c r="L2061" s="109" t="str">
        <f>VLOOKUP(B2061,辅助信息!E:J,6,FALSE)</f>
        <v>提前联系到场规格</v>
      </c>
      <c r="M2061" s="78">
        <v>45838</v>
      </c>
      <c r="O2061" s="49">
        <f ca="1" t="shared" si="139"/>
        <v>0</v>
      </c>
      <c r="P2061" s="49">
        <f ca="1" t="shared" si="140"/>
        <v>15</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7">
        <v>45839</v>
      </c>
      <c r="D2062" s="107" t="str">
        <f>VLOOKUP(B2062,辅助信息!E:K,7,FALSE)</f>
        <v>JWDDCD2024101600133</v>
      </c>
      <c r="E2062" s="107" t="str">
        <f>VLOOKUP(F2062,辅助信息!A:B,2,FALSE)</f>
        <v>螺纹钢</v>
      </c>
      <c r="F2062" s="29" t="s">
        <v>19</v>
      </c>
      <c r="G2062" s="25">
        <v>33</v>
      </c>
      <c r="H2062" s="121">
        <f>_xlfn.XLOOKUP(C2062&amp;F2062&amp;I2062&amp;J2062,'[1]2025年已发货'!$F:$F&amp;'[1]2025年已发货'!$C:$C&amp;'[1]2025年已发货'!$G:$G&amp;'[1]2025年已发货'!$H:$H,'[1]2025年已发货'!$E:$E,"未发货")</f>
        <v>33</v>
      </c>
      <c r="I2062" s="107" t="str">
        <f>VLOOKUP(B2062,辅助信息!E:I,3,FALSE)</f>
        <v>（五冶钢构宜宾高县月江镇建设项目）  四川省宜宾市高县月江镇刚记超市斜对面(还阳组团沪碳二期项目)</v>
      </c>
      <c r="J2062" s="107" t="str">
        <f>VLOOKUP(B2062,辅助信息!E:I,4,FALSE)</f>
        <v>张朝亮</v>
      </c>
      <c r="K2062" s="107">
        <f>VLOOKUP(J2062,辅助信息!H:I,2,FALSE)</f>
        <v>15228205853</v>
      </c>
      <c r="L2062" s="109" t="str">
        <f>VLOOKUP(B2062,辅助信息!E:J,6,FALSE)</f>
        <v>提前联系到场规格</v>
      </c>
      <c r="M2062" s="78">
        <v>45838</v>
      </c>
      <c r="O2062" s="49">
        <f ca="1" t="shared" si="139"/>
        <v>0</v>
      </c>
      <c r="P2062" s="49">
        <f ca="1" t="shared" si="140"/>
        <v>15</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7">
        <v>45839</v>
      </c>
      <c r="D2063" s="107" t="str">
        <f>VLOOKUP(B2063,辅助信息!E:K,7,FALSE)</f>
        <v>JWDDCD2024101600133</v>
      </c>
      <c r="E2063" s="107" t="str">
        <f>VLOOKUP(F2063,辅助信息!A:B,2,FALSE)</f>
        <v>螺纹钢</v>
      </c>
      <c r="F2063" s="29" t="s">
        <v>32</v>
      </c>
      <c r="G2063" s="25">
        <v>6</v>
      </c>
      <c r="H2063" s="121">
        <f>_xlfn.XLOOKUP(C2063&amp;F2063&amp;I2063&amp;J2063,'[1]2025年已发货'!$F:$F&amp;'[1]2025年已发货'!$C:$C&amp;'[1]2025年已发货'!$G:$G&amp;'[1]2025年已发货'!$H:$H,'[1]2025年已发货'!$E:$E,"未发货")</f>
        <v>6</v>
      </c>
      <c r="I2063" s="107" t="str">
        <f>VLOOKUP(B2063,辅助信息!E:I,3,FALSE)</f>
        <v>（五冶钢构宜宾高县月江镇建设项目）  四川省宜宾市高县月江镇刚记超市斜对面(还阳组团沪碳二期项目)</v>
      </c>
      <c r="J2063" s="107" t="str">
        <f>VLOOKUP(B2063,辅助信息!E:I,4,FALSE)</f>
        <v>张朝亮</v>
      </c>
      <c r="K2063" s="107">
        <f>VLOOKUP(J2063,辅助信息!H:I,2,FALSE)</f>
        <v>15228205853</v>
      </c>
      <c r="L2063" s="109" t="str">
        <f>VLOOKUP(B2063,辅助信息!E:J,6,FALSE)</f>
        <v>提前联系到场规格</v>
      </c>
      <c r="M2063" s="78">
        <v>45838</v>
      </c>
      <c r="O2063" s="49">
        <f ca="1" t="shared" si="139"/>
        <v>0</v>
      </c>
      <c r="P2063" s="49">
        <f ca="1" t="shared" si="140"/>
        <v>15</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7">
        <v>45839</v>
      </c>
      <c r="D2064" s="107" t="str">
        <f>VLOOKUP(B2064,辅助信息!E:K,7,FALSE)</f>
        <v>JWDDCD2024101600133</v>
      </c>
      <c r="E2064" s="107" t="str">
        <f>VLOOKUP(F2064,辅助信息!A:B,2,FALSE)</f>
        <v>螺纹钢</v>
      </c>
      <c r="F2064" s="29" t="s">
        <v>30</v>
      </c>
      <c r="G2064" s="25">
        <v>3</v>
      </c>
      <c r="H2064" s="121">
        <f>_xlfn.XLOOKUP(C2064&amp;F2064&amp;I2064&amp;J2064,'[1]2025年已发货'!$F:$F&amp;'[1]2025年已发货'!$C:$C&amp;'[1]2025年已发货'!$G:$G&amp;'[1]2025年已发货'!$H:$H,'[1]2025年已发货'!$E:$E,"未发货")</f>
        <v>3</v>
      </c>
      <c r="I2064" s="107" t="str">
        <f>VLOOKUP(B2064,辅助信息!E:I,3,FALSE)</f>
        <v>（五冶钢构宜宾高县月江镇建设项目）  四川省宜宾市高县月江镇刚记超市斜对面(还阳组团沪碳二期项目)</v>
      </c>
      <c r="J2064" s="107" t="str">
        <f>VLOOKUP(B2064,辅助信息!E:I,4,FALSE)</f>
        <v>张朝亮</v>
      </c>
      <c r="K2064" s="107">
        <f>VLOOKUP(J2064,辅助信息!H:I,2,FALSE)</f>
        <v>15228205853</v>
      </c>
      <c r="L2064" s="109" t="str">
        <f>VLOOKUP(B2064,辅助信息!E:J,6,FALSE)</f>
        <v>提前联系到场规格</v>
      </c>
      <c r="M2064" s="78">
        <v>45838</v>
      </c>
      <c r="O2064" s="49">
        <f ca="1" t="shared" si="139"/>
        <v>0</v>
      </c>
      <c r="P2064" s="49">
        <f ca="1" t="shared" si="140"/>
        <v>15</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7">
        <v>45839</v>
      </c>
      <c r="D2065" s="107" t="str">
        <f>VLOOKUP(B2065,辅助信息!E:K,7,FALSE)</f>
        <v>JWDDCD2024101600133</v>
      </c>
      <c r="E2065" s="107" t="str">
        <f>VLOOKUP(F2065,辅助信息!A:B,2,FALSE)</f>
        <v>螺纹钢</v>
      </c>
      <c r="F2065" s="29" t="s">
        <v>33</v>
      </c>
      <c r="G2065" s="25">
        <v>9</v>
      </c>
      <c r="H2065" s="121">
        <f>_xlfn.XLOOKUP(C2065&amp;F2065&amp;I2065&amp;J2065,'[1]2025年已发货'!$F:$F&amp;'[1]2025年已发货'!$C:$C&amp;'[1]2025年已发货'!$G:$G&amp;'[1]2025年已发货'!$H:$H,'[1]2025年已发货'!$E:$E,"未发货")</f>
        <v>9</v>
      </c>
      <c r="I2065" s="107" t="str">
        <f>VLOOKUP(B2065,辅助信息!E:I,3,FALSE)</f>
        <v>（五冶钢构宜宾高县月江镇建设项目）  四川省宜宾市高县月江镇刚记超市斜对面(还阳组团沪碳二期项目)</v>
      </c>
      <c r="J2065" s="107" t="str">
        <f>VLOOKUP(B2065,辅助信息!E:I,4,FALSE)</f>
        <v>张朝亮</v>
      </c>
      <c r="K2065" s="107">
        <f>VLOOKUP(J2065,辅助信息!H:I,2,FALSE)</f>
        <v>15228205853</v>
      </c>
      <c r="L2065" s="109" t="str">
        <f>VLOOKUP(B2065,辅助信息!E:J,6,FALSE)</f>
        <v>提前联系到场规格</v>
      </c>
      <c r="M2065" s="78">
        <v>45838</v>
      </c>
      <c r="O2065" s="49">
        <f ca="1" t="shared" si="139"/>
        <v>0</v>
      </c>
      <c r="P2065" s="49">
        <f ca="1" t="shared" si="140"/>
        <v>15</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7">
        <v>45839</v>
      </c>
      <c r="D2066" s="107" t="str">
        <f>VLOOKUP(B2066,辅助信息!E:K,7,FALSE)</f>
        <v>JWDDCD2024101600133</v>
      </c>
      <c r="E2066" s="107" t="str">
        <f>VLOOKUP(F2066,辅助信息!A:B,2,FALSE)</f>
        <v>螺纹钢</v>
      </c>
      <c r="F2066" s="29" t="s">
        <v>28</v>
      </c>
      <c r="G2066" s="25">
        <v>27</v>
      </c>
      <c r="H2066" s="121">
        <f>_xlfn.XLOOKUP(C2066&amp;F2066&amp;I2066&amp;J2066,'[1]2025年已发货'!$F:$F&amp;'[1]2025年已发货'!$C:$C&amp;'[1]2025年已发货'!$G:$G&amp;'[1]2025年已发货'!$H:$H,'[1]2025年已发货'!$E:$E,"未发货")</f>
        <v>27</v>
      </c>
      <c r="I2066" s="107" t="str">
        <f>VLOOKUP(B2066,辅助信息!E:I,3,FALSE)</f>
        <v>（五冶钢构宜宾高县月江镇建设项目）  四川省宜宾市高县月江镇刚记超市斜对面(还阳组团沪碳二期项目)</v>
      </c>
      <c r="J2066" s="107" t="str">
        <f>VLOOKUP(B2066,辅助信息!E:I,4,FALSE)</f>
        <v>张朝亮</v>
      </c>
      <c r="K2066" s="107">
        <f>VLOOKUP(J2066,辅助信息!H:I,2,FALSE)</f>
        <v>15228205853</v>
      </c>
      <c r="L2066" s="109" t="str">
        <f>VLOOKUP(B2066,辅助信息!E:J,6,FALSE)</f>
        <v>提前联系到场规格</v>
      </c>
      <c r="M2066" s="78">
        <v>45838</v>
      </c>
      <c r="O2066" s="49">
        <f ca="1" t="shared" si="139"/>
        <v>0</v>
      </c>
      <c r="P2066" s="49">
        <f ca="1" t="shared" si="140"/>
        <v>15</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7">
        <v>45839</v>
      </c>
      <c r="D2067" s="107" t="str">
        <f>VLOOKUP(B2067,辅助信息!E:K,7,FALSE)</f>
        <v>JWDDCD2024101600133</v>
      </c>
      <c r="E2067" s="107" t="str">
        <f>VLOOKUP(F2067,辅助信息!A:B,2,FALSE)</f>
        <v>螺纹钢</v>
      </c>
      <c r="F2067" s="29" t="s">
        <v>18</v>
      </c>
      <c r="G2067" s="25">
        <v>36</v>
      </c>
      <c r="H2067" s="121">
        <f>_xlfn.XLOOKUP(C2067&amp;F2067&amp;I2067&amp;J2067,'[1]2025年已发货'!$F:$F&amp;'[1]2025年已发货'!$C:$C&amp;'[1]2025年已发货'!$G:$G&amp;'[1]2025年已发货'!$H:$H,'[1]2025年已发货'!$E:$E,"未发货")</f>
        <v>36</v>
      </c>
      <c r="I2067" s="107" t="str">
        <f>VLOOKUP(B2067,辅助信息!E:I,3,FALSE)</f>
        <v>（五冶钢构宜宾高县月江镇建设项目）  四川省宜宾市高县月江镇刚记超市斜对面(还阳组团沪碳二期项目)</v>
      </c>
      <c r="J2067" s="107" t="str">
        <f>VLOOKUP(B2067,辅助信息!E:I,4,FALSE)</f>
        <v>张朝亮</v>
      </c>
      <c r="K2067" s="107">
        <f>VLOOKUP(J2067,辅助信息!H:I,2,FALSE)</f>
        <v>15228205853</v>
      </c>
      <c r="L2067" s="109" t="str">
        <f>VLOOKUP(B2067,辅助信息!E:J,6,FALSE)</f>
        <v>提前联系到场规格</v>
      </c>
      <c r="M2067" s="78">
        <v>45838</v>
      </c>
      <c r="O2067" s="49">
        <f ca="1" t="shared" ref="O2067:O2112" si="141">IF(OR(M2067="",N2067&lt;&gt;""),"",MAX(M2067-TODAY(),0))</f>
        <v>0</v>
      </c>
      <c r="P2067" s="49">
        <f ca="1" t="shared" ref="P2067:P2112" si="142">IF(M2067="","",IF(N2067&lt;&gt;"",MAX(N2067-M2067,0),IF(TODAY()&gt;M2067,TODAY()-M2067,0)))</f>
        <v>15</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7">
        <v>45839</v>
      </c>
      <c r="D2068" s="107">
        <f>VLOOKUP(B2068,辅助信息!E:K,7,FALSE)</f>
        <v>0</v>
      </c>
      <c r="E2068" s="107" t="str">
        <f>VLOOKUP(F2068,辅助信息!A:B,2,FALSE)</f>
        <v>盘螺</v>
      </c>
      <c r="F2068" s="29" t="s">
        <v>49</v>
      </c>
      <c r="G2068" s="25">
        <v>2.5</v>
      </c>
      <c r="H2068" s="121">
        <f>_xlfn.XLOOKUP(C2068&amp;F2068&amp;I2068&amp;J2068,'[1]2025年已发货'!$F:$F&amp;'[1]2025年已发货'!$C:$C&amp;'[1]2025年已发货'!$G:$G&amp;'[1]2025年已发货'!$H:$H,'[1]2025年已发货'!$E:$E,"未发货")</f>
        <v>2.5</v>
      </c>
      <c r="I2068" s="107" t="str">
        <f>VLOOKUP(B2068,辅助信息!E:I,3,FALSE)</f>
        <v>(乐山市校地共建产教融合基地建设项目二标段)四川省乐山市市中区苏稽镇</v>
      </c>
      <c r="J2068" s="107" t="str">
        <f>VLOOKUP(B2068,辅助信息!E:I,4,FALSE)</f>
        <v>彭江涛</v>
      </c>
      <c r="K2068" s="107">
        <f>VLOOKUP(J2068,辅助信息!H:I,2,FALSE)</f>
        <v>13990276572</v>
      </c>
      <c r="L2068" s="109" t="str">
        <f>VLOOKUP(B2068,辅助信息!E:J,6,FALSE)</f>
        <v>提前联系到场规格及数量</v>
      </c>
      <c r="M2068" s="78">
        <v>45838</v>
      </c>
      <c r="O2068" s="49">
        <f ca="1" t="shared" si="141"/>
        <v>0</v>
      </c>
      <c r="P2068" s="49">
        <f ca="1" t="shared" si="142"/>
        <v>15</v>
      </c>
      <c r="Q2068" s="18">
        <f>VLOOKUP(B2068,辅助信息!E:M,9,FALSE)</f>
        <v>0</v>
      </c>
      <c r="R2068" s="18" t="str">
        <f>_xlfn._xlws.FILTER(辅助信息!D:D,辅助信息!E:E=B2068)</f>
        <v>乐山市校地共建产教融合基地配套设施项目（一、二标段）</v>
      </c>
    </row>
    <row r="2069" hidden="1" spans="2:18">
      <c r="B2069" s="29" t="s">
        <v>186</v>
      </c>
      <c r="C2069" s="57">
        <v>45839</v>
      </c>
      <c r="D2069" s="107">
        <f>VLOOKUP(B2069,辅助信息!E:K,7,FALSE)</f>
        <v>0</v>
      </c>
      <c r="E2069" s="107" t="str">
        <f>VLOOKUP(F2069,辅助信息!A:B,2,FALSE)</f>
        <v>盘螺</v>
      </c>
      <c r="F2069" s="29" t="s">
        <v>40</v>
      </c>
      <c r="G2069" s="25">
        <v>12.5</v>
      </c>
      <c r="H2069" s="121">
        <f>_xlfn.XLOOKUP(C2069&amp;F2069&amp;I2069&amp;J2069,'[1]2025年已发货'!$F:$F&amp;'[1]2025年已发货'!$C:$C&amp;'[1]2025年已发货'!$G:$G&amp;'[1]2025年已发货'!$H:$H,'[1]2025年已发货'!$E:$E,"未发货")</f>
        <v>12.5</v>
      </c>
      <c r="I2069" s="107" t="str">
        <f>VLOOKUP(B2069,辅助信息!E:I,3,FALSE)</f>
        <v>(乐山市校地共建产教融合基地建设项目二标段)四川省乐山市市中区苏稽镇</v>
      </c>
      <c r="J2069" s="107" t="str">
        <f>VLOOKUP(B2069,辅助信息!E:I,4,FALSE)</f>
        <v>彭江涛</v>
      </c>
      <c r="K2069" s="107">
        <f>VLOOKUP(J2069,辅助信息!H:I,2,FALSE)</f>
        <v>13990276572</v>
      </c>
      <c r="L2069" s="109" t="str">
        <f>VLOOKUP(B2069,辅助信息!E:J,6,FALSE)</f>
        <v>提前联系到场规格及数量</v>
      </c>
      <c r="M2069" s="78">
        <v>45838</v>
      </c>
      <c r="O2069" s="49">
        <f ca="1" t="shared" si="141"/>
        <v>0</v>
      </c>
      <c r="P2069" s="49">
        <f ca="1" t="shared" si="142"/>
        <v>15</v>
      </c>
      <c r="Q2069" s="18">
        <f>VLOOKUP(B2069,辅助信息!E:M,9,FALSE)</f>
        <v>0</v>
      </c>
      <c r="R2069" s="18" t="str">
        <f>_xlfn._xlws.FILTER(辅助信息!D:D,辅助信息!E:E=B2069)</f>
        <v>乐山市校地共建产教融合基地配套设施项目（一、二标段）</v>
      </c>
    </row>
    <row r="2070" hidden="1" spans="2:18">
      <c r="B2070" s="29" t="s">
        <v>186</v>
      </c>
      <c r="C2070" s="57">
        <v>45839</v>
      </c>
      <c r="D2070" s="107">
        <f>VLOOKUP(B2070,辅助信息!E:K,7,FALSE)</f>
        <v>0</v>
      </c>
      <c r="E2070" s="107" t="str">
        <f>VLOOKUP(F2070,辅助信息!A:B,2,FALSE)</f>
        <v>盘螺</v>
      </c>
      <c r="F2070" s="29" t="s">
        <v>41</v>
      </c>
      <c r="G2070" s="25">
        <v>15</v>
      </c>
      <c r="H2070" s="121">
        <f>_xlfn.XLOOKUP(C2070&amp;F2070&amp;I2070&amp;J2070,'[1]2025年已发货'!$F:$F&amp;'[1]2025年已发货'!$C:$C&amp;'[1]2025年已发货'!$G:$G&amp;'[1]2025年已发货'!$H:$H,'[1]2025年已发货'!$E:$E,"未发货")</f>
        <v>15</v>
      </c>
      <c r="I2070" s="107" t="str">
        <f>VLOOKUP(B2070,辅助信息!E:I,3,FALSE)</f>
        <v>(乐山市校地共建产教融合基地建设项目二标段)四川省乐山市市中区苏稽镇</v>
      </c>
      <c r="J2070" s="107" t="str">
        <f>VLOOKUP(B2070,辅助信息!E:I,4,FALSE)</f>
        <v>彭江涛</v>
      </c>
      <c r="K2070" s="107">
        <f>VLOOKUP(J2070,辅助信息!H:I,2,FALSE)</f>
        <v>13990276572</v>
      </c>
      <c r="L2070" s="109" t="str">
        <f>VLOOKUP(B2070,辅助信息!E:J,6,FALSE)</f>
        <v>提前联系到场规格及数量</v>
      </c>
      <c r="M2070" s="78">
        <v>45838</v>
      </c>
      <c r="O2070" s="49">
        <f ca="1" t="shared" si="141"/>
        <v>0</v>
      </c>
      <c r="P2070" s="49">
        <f ca="1" t="shared" si="142"/>
        <v>15</v>
      </c>
      <c r="Q2070" s="18">
        <f>VLOOKUP(B2070,辅助信息!E:M,9,FALSE)</f>
        <v>0</v>
      </c>
      <c r="R2070" s="18" t="str">
        <f>_xlfn._xlws.FILTER(辅助信息!D:D,辅助信息!E:E=B2070)</f>
        <v>乐山市校地共建产教融合基地配套设施项目（一、二标段）</v>
      </c>
    </row>
    <row r="2071" hidden="1" spans="2:18">
      <c r="B2071" s="29" t="s">
        <v>186</v>
      </c>
      <c r="C2071" s="57">
        <v>45839</v>
      </c>
      <c r="D2071" s="107">
        <f>VLOOKUP(B2071,辅助信息!E:K,7,FALSE)</f>
        <v>0</v>
      </c>
      <c r="E2071" s="107" t="str">
        <f>VLOOKUP(F2071,辅助信息!A:B,2,FALSE)</f>
        <v>螺纹钢</v>
      </c>
      <c r="F2071" s="29" t="s">
        <v>66</v>
      </c>
      <c r="G2071" s="25">
        <v>12</v>
      </c>
      <c r="H2071" s="121" t="str">
        <f>_xlfn.XLOOKUP(C2071&amp;F2071&amp;I2071&amp;J2071,'[1]2025年已发货'!$F:$F&amp;'[1]2025年已发货'!$C:$C&amp;'[1]2025年已发货'!$G:$G&amp;'[1]2025年已发货'!$H:$H,'[1]2025年已发货'!$E:$E,"未发货")</f>
        <v>未发货</v>
      </c>
      <c r="I2071" s="107" t="str">
        <f>VLOOKUP(B2071,辅助信息!E:I,3,FALSE)</f>
        <v>(乐山市校地共建产教融合基地建设项目二标段)四川省乐山市市中区苏稽镇</v>
      </c>
      <c r="J2071" s="107" t="str">
        <f>VLOOKUP(B2071,辅助信息!E:I,4,FALSE)</f>
        <v>彭江涛</v>
      </c>
      <c r="K2071" s="107">
        <f>VLOOKUP(J2071,辅助信息!H:I,2,FALSE)</f>
        <v>13990276572</v>
      </c>
      <c r="L2071" s="109" t="str">
        <f>VLOOKUP(B2071,辅助信息!E:J,6,FALSE)</f>
        <v>提前联系到场规格及数量</v>
      </c>
      <c r="M2071" s="78">
        <v>45838</v>
      </c>
      <c r="O2071" s="49">
        <f ca="1" t="shared" si="141"/>
        <v>0</v>
      </c>
      <c r="P2071" s="49">
        <f ca="1" t="shared" si="142"/>
        <v>15</v>
      </c>
      <c r="Q2071" s="18">
        <f>VLOOKUP(B2071,辅助信息!E:M,9,FALSE)</f>
        <v>0</v>
      </c>
      <c r="R2071" s="18" t="str">
        <f>_xlfn._xlws.FILTER(辅助信息!D:D,辅助信息!E:E=B2071)</f>
        <v>乐山市校地共建产教融合基地配套设施项目（一、二标段）</v>
      </c>
    </row>
    <row r="2072" hidden="1" spans="2:18">
      <c r="B2072" s="29" t="s">
        <v>186</v>
      </c>
      <c r="C2072" s="57">
        <v>45839</v>
      </c>
      <c r="D2072" s="107">
        <f>VLOOKUP(B2072,辅助信息!E:K,7,FALSE)</f>
        <v>0</v>
      </c>
      <c r="E2072" s="107" t="str">
        <f>VLOOKUP(F2072,辅助信息!A:B,2,FALSE)</f>
        <v>螺纹钢</v>
      </c>
      <c r="F2072" s="29" t="s">
        <v>82</v>
      </c>
      <c r="G2072" s="25">
        <v>3</v>
      </c>
      <c r="H2072" s="121">
        <f>_xlfn.XLOOKUP(C2072&amp;F2072&amp;I2072&amp;J2072,'[1]2025年已发货'!$F:$F&amp;'[1]2025年已发货'!$C:$C&amp;'[1]2025年已发货'!$G:$G&amp;'[1]2025年已发货'!$H:$H,'[1]2025年已发货'!$E:$E,"未发货")</f>
        <v>3</v>
      </c>
      <c r="I2072" s="107" t="str">
        <f>VLOOKUP(B2072,辅助信息!E:I,3,FALSE)</f>
        <v>(乐山市校地共建产教融合基地建设项目二标段)四川省乐山市市中区苏稽镇</v>
      </c>
      <c r="J2072" s="107" t="str">
        <f>VLOOKUP(B2072,辅助信息!E:I,4,FALSE)</f>
        <v>彭江涛</v>
      </c>
      <c r="K2072" s="107">
        <f>VLOOKUP(J2072,辅助信息!H:I,2,FALSE)</f>
        <v>13990276572</v>
      </c>
      <c r="L2072" s="109" t="str">
        <f>VLOOKUP(B2072,辅助信息!E:J,6,FALSE)</f>
        <v>提前联系到场规格及数量</v>
      </c>
      <c r="M2072" s="78">
        <v>45838</v>
      </c>
      <c r="O2072" s="49">
        <f ca="1" t="shared" si="141"/>
        <v>0</v>
      </c>
      <c r="P2072" s="49">
        <f ca="1" t="shared" si="142"/>
        <v>15</v>
      </c>
      <c r="Q2072" s="18">
        <f>VLOOKUP(B2072,辅助信息!E:M,9,FALSE)</f>
        <v>0</v>
      </c>
      <c r="R2072" s="18" t="str">
        <f>_xlfn._xlws.FILTER(辅助信息!D:D,辅助信息!E:E=B2072)</f>
        <v>乐山市校地共建产教融合基地配套设施项目（一、二标段）</v>
      </c>
    </row>
    <row r="2073" hidden="1" spans="2:18">
      <c r="B2073" s="29" t="s">
        <v>186</v>
      </c>
      <c r="C2073" s="57">
        <v>45839</v>
      </c>
      <c r="D2073" s="107">
        <f>VLOOKUP(B2073,辅助信息!E:K,7,FALSE)</f>
        <v>0</v>
      </c>
      <c r="E2073" s="107" t="str">
        <f>VLOOKUP(F2073,辅助信息!A:B,2,FALSE)</f>
        <v>螺纹钢</v>
      </c>
      <c r="F2073" s="29" t="s">
        <v>45</v>
      </c>
      <c r="G2073" s="25">
        <v>3</v>
      </c>
      <c r="H2073" s="121" t="str">
        <f>_xlfn.XLOOKUP(C2073&amp;F2073&amp;I2073&amp;J2073,'[1]2025年已发货'!$F:$F&amp;'[1]2025年已发货'!$C:$C&amp;'[1]2025年已发货'!$G:$G&amp;'[1]2025年已发货'!$H:$H,'[1]2025年已发货'!$E:$E,"未发货")</f>
        <v>未发货</v>
      </c>
      <c r="I2073" s="107" t="str">
        <f>VLOOKUP(B2073,辅助信息!E:I,3,FALSE)</f>
        <v>(乐山市校地共建产教融合基地建设项目二标段)四川省乐山市市中区苏稽镇</v>
      </c>
      <c r="J2073" s="107" t="str">
        <f>VLOOKUP(B2073,辅助信息!E:I,4,FALSE)</f>
        <v>彭江涛</v>
      </c>
      <c r="K2073" s="107">
        <f>VLOOKUP(J2073,辅助信息!H:I,2,FALSE)</f>
        <v>13990276572</v>
      </c>
      <c r="L2073" s="109" t="str">
        <f>VLOOKUP(B2073,辅助信息!E:J,6,FALSE)</f>
        <v>提前联系到场规格及数量</v>
      </c>
      <c r="M2073" s="78">
        <v>45838</v>
      </c>
      <c r="O2073" s="49">
        <f ca="1" t="shared" si="141"/>
        <v>0</v>
      </c>
      <c r="P2073" s="49">
        <f ca="1" t="shared" si="142"/>
        <v>15</v>
      </c>
      <c r="Q2073" s="18">
        <f>VLOOKUP(B2073,辅助信息!E:M,9,FALSE)</f>
        <v>0</v>
      </c>
      <c r="R2073" s="18" t="str">
        <f>_xlfn._xlws.FILTER(辅助信息!D:D,辅助信息!E:E=B2073)</f>
        <v>乐山市校地共建产教融合基地配套设施项目（一、二标段）</v>
      </c>
    </row>
    <row r="2074" hidden="1" spans="2:18">
      <c r="B2074" s="29" t="s">
        <v>186</v>
      </c>
      <c r="C2074" s="57">
        <v>45839</v>
      </c>
      <c r="D2074" s="107">
        <f>VLOOKUP(B2074,辅助信息!E:K,7,FALSE)</f>
        <v>0</v>
      </c>
      <c r="E2074" s="107" t="str">
        <f>VLOOKUP(F2074,辅助信息!A:B,2,FALSE)</f>
        <v>螺纹钢</v>
      </c>
      <c r="F2074" s="29" t="s">
        <v>21</v>
      </c>
      <c r="G2074" s="25">
        <v>3</v>
      </c>
      <c r="H2074" s="121" t="str">
        <f>_xlfn.XLOOKUP(C2074&amp;F2074&amp;I2074&amp;J2074,'[1]2025年已发货'!$F:$F&amp;'[1]2025年已发货'!$C:$C&amp;'[1]2025年已发货'!$G:$G&amp;'[1]2025年已发货'!$H:$H,'[1]2025年已发货'!$E:$E,"未发货")</f>
        <v>未发货</v>
      </c>
      <c r="I2074" s="107" t="str">
        <f>VLOOKUP(B2074,辅助信息!E:I,3,FALSE)</f>
        <v>(乐山市校地共建产教融合基地建设项目二标段)四川省乐山市市中区苏稽镇</v>
      </c>
      <c r="J2074" s="107" t="str">
        <f>VLOOKUP(B2074,辅助信息!E:I,4,FALSE)</f>
        <v>彭江涛</v>
      </c>
      <c r="K2074" s="107">
        <f>VLOOKUP(J2074,辅助信息!H:I,2,FALSE)</f>
        <v>13990276572</v>
      </c>
      <c r="L2074" s="109" t="str">
        <f>VLOOKUP(B2074,辅助信息!E:J,6,FALSE)</f>
        <v>提前联系到场规格及数量</v>
      </c>
      <c r="M2074" s="78">
        <v>45838</v>
      </c>
      <c r="O2074" s="49">
        <f ca="1" t="shared" si="141"/>
        <v>0</v>
      </c>
      <c r="P2074" s="49">
        <f ca="1" t="shared" si="142"/>
        <v>15</v>
      </c>
      <c r="Q2074" s="18">
        <f>VLOOKUP(B2074,辅助信息!E:M,9,FALSE)</f>
        <v>0</v>
      </c>
      <c r="R2074" s="18" t="str">
        <f>_xlfn._xlws.FILTER(辅助信息!D:D,辅助信息!E:E=B2074)</f>
        <v>乐山市校地共建产教融合基地配套设施项目（一、二标段）</v>
      </c>
    </row>
    <row r="2075" hidden="1" spans="2:18">
      <c r="B2075" s="29" t="s">
        <v>186</v>
      </c>
      <c r="C2075" s="57">
        <v>45839</v>
      </c>
      <c r="D2075" s="107">
        <f>VLOOKUP(B2075,辅助信息!E:K,7,FALSE)</f>
        <v>0</v>
      </c>
      <c r="E2075" s="107" t="str">
        <f>VLOOKUP(F2075,辅助信息!A:B,2,FALSE)</f>
        <v>螺纹钢</v>
      </c>
      <c r="F2075" s="29" t="s">
        <v>58</v>
      </c>
      <c r="G2075" s="25">
        <v>3</v>
      </c>
      <c r="H2075" s="121" t="str">
        <f>_xlfn.XLOOKUP(C2075&amp;F2075&amp;I2075&amp;J2075,'[1]2025年已发货'!$F:$F&amp;'[1]2025年已发货'!$C:$C&amp;'[1]2025年已发货'!$G:$G&amp;'[1]2025年已发货'!$H:$H,'[1]2025年已发货'!$E:$E,"未发货")</f>
        <v>未发货</v>
      </c>
      <c r="I2075" s="107" t="str">
        <f>VLOOKUP(B2075,辅助信息!E:I,3,FALSE)</f>
        <v>(乐山市校地共建产教融合基地建设项目二标段)四川省乐山市市中区苏稽镇</v>
      </c>
      <c r="J2075" s="107" t="str">
        <f>VLOOKUP(B2075,辅助信息!E:I,4,FALSE)</f>
        <v>彭江涛</v>
      </c>
      <c r="K2075" s="107">
        <f>VLOOKUP(J2075,辅助信息!H:I,2,FALSE)</f>
        <v>13990276572</v>
      </c>
      <c r="L2075" s="109" t="str">
        <f>VLOOKUP(B2075,辅助信息!E:J,6,FALSE)</f>
        <v>提前联系到场规格及数量</v>
      </c>
      <c r="M2075" s="78">
        <v>45838</v>
      </c>
      <c r="O2075" s="49">
        <f ca="1" t="shared" si="141"/>
        <v>0</v>
      </c>
      <c r="P2075" s="49">
        <f ca="1" t="shared" si="142"/>
        <v>15</v>
      </c>
      <c r="Q2075" s="18">
        <f>VLOOKUP(B2075,辅助信息!E:M,9,FALSE)</f>
        <v>0</v>
      </c>
      <c r="R2075" s="18" t="str">
        <f>_xlfn._xlws.FILTER(辅助信息!D:D,辅助信息!E:E=B2075)</f>
        <v>乐山市校地共建产教融合基地配套设施项目（一、二标段）</v>
      </c>
    </row>
    <row r="2076" hidden="1" spans="2:18">
      <c r="B2076" s="29" t="s">
        <v>186</v>
      </c>
      <c r="C2076" s="57">
        <v>45839</v>
      </c>
      <c r="D2076" s="107">
        <f>VLOOKUP(B2076,辅助信息!E:K,7,FALSE)</f>
        <v>0</v>
      </c>
      <c r="E2076" s="107" t="str">
        <f>VLOOKUP(F2076,辅助信息!A:B,2,FALSE)</f>
        <v>螺纹钢</v>
      </c>
      <c r="F2076" s="29" t="s">
        <v>46</v>
      </c>
      <c r="G2076" s="25">
        <v>3</v>
      </c>
      <c r="H2076" s="121" t="str">
        <f>_xlfn.XLOOKUP(C2076&amp;F2076&amp;I2076&amp;J2076,'[1]2025年已发货'!$F:$F&amp;'[1]2025年已发货'!$C:$C&amp;'[1]2025年已发货'!$G:$G&amp;'[1]2025年已发货'!$H:$H,'[1]2025年已发货'!$E:$E,"未发货")</f>
        <v>未发货</v>
      </c>
      <c r="I2076" s="107" t="str">
        <f>VLOOKUP(B2076,辅助信息!E:I,3,FALSE)</f>
        <v>(乐山市校地共建产教融合基地建设项目二标段)四川省乐山市市中区苏稽镇</v>
      </c>
      <c r="J2076" s="107" t="str">
        <f>VLOOKUP(B2076,辅助信息!E:I,4,FALSE)</f>
        <v>彭江涛</v>
      </c>
      <c r="K2076" s="107">
        <f>VLOOKUP(J2076,辅助信息!H:I,2,FALSE)</f>
        <v>13990276572</v>
      </c>
      <c r="L2076" s="109" t="str">
        <f>VLOOKUP(B2076,辅助信息!E:J,6,FALSE)</f>
        <v>提前联系到场规格及数量</v>
      </c>
      <c r="M2076" s="78">
        <v>45838</v>
      </c>
      <c r="O2076" s="49">
        <f ca="1" t="shared" si="141"/>
        <v>0</v>
      </c>
      <c r="P2076" s="49">
        <f ca="1" t="shared" si="142"/>
        <v>15</v>
      </c>
      <c r="Q2076" s="18">
        <f>VLOOKUP(B2076,辅助信息!E:M,9,FALSE)</f>
        <v>0</v>
      </c>
      <c r="R2076" s="18" t="str">
        <f>_xlfn._xlws.FILTER(辅助信息!D:D,辅助信息!E:E=B2076)</f>
        <v>乐山市校地共建产教融合基地配套设施项目（一、二标段）</v>
      </c>
    </row>
    <row r="2077" hidden="1" spans="2:18">
      <c r="B2077" s="29" t="s">
        <v>186</v>
      </c>
      <c r="C2077" s="57">
        <v>45839</v>
      </c>
      <c r="D2077" s="107">
        <f>VLOOKUP(B2077,辅助信息!E:K,7,FALSE)</f>
        <v>0</v>
      </c>
      <c r="E2077" s="107" t="str">
        <f>VLOOKUP(F2077,辅助信息!A:B,2,FALSE)</f>
        <v>螺纹钢</v>
      </c>
      <c r="F2077" s="29" t="s">
        <v>22</v>
      </c>
      <c r="G2077" s="25">
        <v>27</v>
      </c>
      <c r="H2077" s="121" t="str">
        <f>_xlfn.XLOOKUP(C2077&amp;F2077&amp;I2077&amp;J2077,'[1]2025年已发货'!$F:$F&amp;'[1]2025年已发货'!$C:$C&amp;'[1]2025年已发货'!$G:$G&amp;'[1]2025年已发货'!$H:$H,'[1]2025年已发货'!$E:$E,"未发货")</f>
        <v>未发货</v>
      </c>
      <c r="I2077" s="107" t="str">
        <f>VLOOKUP(B2077,辅助信息!E:I,3,FALSE)</f>
        <v>(乐山市校地共建产教融合基地建设项目二标段)四川省乐山市市中区苏稽镇</v>
      </c>
      <c r="J2077" s="107" t="str">
        <f>VLOOKUP(B2077,辅助信息!E:I,4,FALSE)</f>
        <v>彭江涛</v>
      </c>
      <c r="K2077" s="107">
        <f>VLOOKUP(J2077,辅助信息!H:I,2,FALSE)</f>
        <v>13990276572</v>
      </c>
      <c r="L2077" s="109" t="str">
        <f>VLOOKUP(B2077,辅助信息!E:J,6,FALSE)</f>
        <v>提前联系到场规格及数量</v>
      </c>
      <c r="M2077" s="78">
        <v>45838</v>
      </c>
      <c r="O2077" s="49">
        <f ca="1" t="shared" si="141"/>
        <v>0</v>
      </c>
      <c r="P2077" s="49">
        <f ca="1" t="shared" si="142"/>
        <v>15</v>
      </c>
      <c r="Q2077" s="18">
        <f>VLOOKUP(B2077,辅助信息!E:M,9,FALSE)</f>
        <v>0</v>
      </c>
      <c r="R2077" s="18" t="str">
        <f>_xlfn._xlws.FILTER(辅助信息!D:D,辅助信息!E:E=B2077)</f>
        <v>乐山市校地共建产教融合基地配套设施项目（一、二标段）</v>
      </c>
    </row>
    <row r="2078" hidden="1" spans="2:18">
      <c r="B2078" s="29" t="s">
        <v>186</v>
      </c>
      <c r="C2078" s="57">
        <v>45839</v>
      </c>
      <c r="D2078" s="107">
        <f>VLOOKUP(B2078,辅助信息!E:K,7,FALSE)</f>
        <v>0</v>
      </c>
      <c r="E2078" s="107" t="str">
        <f>VLOOKUP(F2078,辅助信息!A:B,2,FALSE)</f>
        <v>螺纹钢</v>
      </c>
      <c r="F2078" s="29" t="s">
        <v>181</v>
      </c>
      <c r="G2078" s="25">
        <v>3</v>
      </c>
      <c r="H2078" s="121" t="str">
        <f>_xlfn.XLOOKUP(C2078&amp;F2078&amp;I2078&amp;J2078,'[1]2025年已发货'!$F:$F&amp;'[1]2025年已发货'!$C:$C&amp;'[1]2025年已发货'!$G:$G&amp;'[1]2025年已发货'!$H:$H,'[1]2025年已发货'!$E:$E,"未发货")</f>
        <v>未发货</v>
      </c>
      <c r="I2078" s="107" t="str">
        <f>VLOOKUP(B2078,辅助信息!E:I,3,FALSE)</f>
        <v>(乐山市校地共建产教融合基地建设项目二标段)四川省乐山市市中区苏稽镇</v>
      </c>
      <c r="J2078" s="107" t="str">
        <f>VLOOKUP(B2078,辅助信息!E:I,4,FALSE)</f>
        <v>彭江涛</v>
      </c>
      <c r="K2078" s="107">
        <f>VLOOKUP(J2078,辅助信息!H:I,2,FALSE)</f>
        <v>13990276572</v>
      </c>
      <c r="L2078" s="109" t="str">
        <f>VLOOKUP(B2078,辅助信息!E:J,6,FALSE)</f>
        <v>提前联系到场规格及数量</v>
      </c>
      <c r="M2078" s="78">
        <v>45838</v>
      </c>
      <c r="O2078" s="49">
        <f ca="1" t="shared" si="141"/>
        <v>0</v>
      </c>
      <c r="P2078" s="49">
        <f ca="1" t="shared" si="142"/>
        <v>15</v>
      </c>
      <c r="Q2078" s="18">
        <f>VLOOKUP(B2078,辅助信息!E:M,9,FALSE)</f>
        <v>0</v>
      </c>
      <c r="R2078" s="18" t="str">
        <f>_xlfn._xlws.FILTER(辅助信息!D:D,辅助信息!E:E=B2078)</f>
        <v>乐山市校地共建产教融合基地配套设施项目（一、二标段）</v>
      </c>
    </row>
    <row r="2079" hidden="1" spans="2:18">
      <c r="B2079" s="29" t="s">
        <v>186</v>
      </c>
      <c r="C2079" s="57">
        <v>45839</v>
      </c>
      <c r="D2079" s="107">
        <f>VLOOKUP(B2079,辅助信息!E:K,7,FALSE)</f>
        <v>0</v>
      </c>
      <c r="E2079" s="107" t="str">
        <f>VLOOKUP(F2079,辅助信息!A:B,2,FALSE)</f>
        <v>螺纹钢</v>
      </c>
      <c r="F2079" s="29" t="s">
        <v>182</v>
      </c>
      <c r="G2079" s="25">
        <v>3</v>
      </c>
      <c r="H2079" s="121" t="str">
        <f>_xlfn.XLOOKUP(C2079&amp;F2079&amp;I2079&amp;J2079,'[1]2025年已发货'!$F:$F&amp;'[1]2025年已发货'!$C:$C&amp;'[1]2025年已发货'!$G:$G&amp;'[1]2025年已发货'!$H:$H,'[1]2025年已发货'!$E:$E,"未发货")</f>
        <v>未发货</v>
      </c>
      <c r="I2079" s="107" t="str">
        <f>VLOOKUP(B2079,辅助信息!E:I,3,FALSE)</f>
        <v>(乐山市校地共建产教融合基地建设项目二标段)四川省乐山市市中区苏稽镇</v>
      </c>
      <c r="J2079" s="107" t="str">
        <f>VLOOKUP(B2079,辅助信息!E:I,4,FALSE)</f>
        <v>彭江涛</v>
      </c>
      <c r="K2079" s="107">
        <f>VLOOKUP(J2079,辅助信息!H:I,2,FALSE)</f>
        <v>13990276572</v>
      </c>
      <c r="L2079" s="109" t="str">
        <f>VLOOKUP(B2079,辅助信息!E:J,6,FALSE)</f>
        <v>提前联系到场规格及数量</v>
      </c>
      <c r="M2079" s="78">
        <v>45838</v>
      </c>
      <c r="O2079" s="49">
        <f ca="1" t="shared" si="141"/>
        <v>0</v>
      </c>
      <c r="P2079" s="49">
        <f ca="1" t="shared" si="142"/>
        <v>15</v>
      </c>
      <c r="Q2079" s="18">
        <f>VLOOKUP(B2079,辅助信息!E:M,9,FALSE)</f>
        <v>0</v>
      </c>
      <c r="R2079" s="18" t="str">
        <f>_xlfn._xlws.FILTER(辅助信息!D:D,辅助信息!E:E=B2079)</f>
        <v>乐山市校地共建产教融合基地配套设施项目（一、二标段）</v>
      </c>
    </row>
    <row r="2080" hidden="1" spans="2:18">
      <c r="B2080" s="29" t="s">
        <v>31</v>
      </c>
      <c r="C2080" s="57">
        <v>45839</v>
      </c>
      <c r="D2080" s="107" t="str">
        <f>VLOOKUP(B2080,辅助信息!E:K,7,FALSE)</f>
        <v>JWDDCD2024121000136</v>
      </c>
      <c r="E2080" s="107" t="str">
        <f>VLOOKUP(F2080,辅助信息!A:B,2,FALSE)</f>
        <v>高线</v>
      </c>
      <c r="F2080" s="29" t="s">
        <v>53</v>
      </c>
      <c r="G2080" s="25">
        <v>2.5</v>
      </c>
      <c r="H2080" s="121">
        <f>_xlfn.XLOOKUP(C2080&amp;F2080&amp;I2080&amp;J2080,'[1]2025年已发货'!$F:$F&amp;'[1]2025年已发货'!$C:$C&amp;'[1]2025年已发货'!$G:$G&amp;'[1]2025年已发货'!$H:$H,'[1]2025年已发货'!$E:$E,"未发货")</f>
        <v>2.5</v>
      </c>
      <c r="I2080" s="107" t="str">
        <f>VLOOKUP(B2080,辅助信息!E:I,3,FALSE)</f>
        <v>（四川商建-射洪城乡一体化项目）遂宁市射洪市忠新幼儿园北侧约220米新溪小区</v>
      </c>
      <c r="J2080" s="107" t="str">
        <f>VLOOKUP(B2080,辅助信息!E:I,4,FALSE)</f>
        <v>柏子刚</v>
      </c>
      <c r="K2080" s="107">
        <f>VLOOKUP(J2080,辅助信息!H:I,2,FALSE)</f>
        <v>15692885305</v>
      </c>
      <c r="L2080" s="109" t="str">
        <f>VLOOKUP(B2080,辅助信息!E:J,6,FALSE)</f>
        <v>提前联系到场规格及数量</v>
      </c>
      <c r="M2080" s="78">
        <v>45838</v>
      </c>
      <c r="O2080" s="49">
        <f ca="1" t="shared" si="141"/>
        <v>0</v>
      </c>
      <c r="P2080" s="49">
        <f ca="1" t="shared" si="142"/>
        <v>15</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7">
        <v>45839</v>
      </c>
      <c r="D2081" s="107" t="str">
        <f>VLOOKUP(B2081,辅助信息!E:K,7,FALSE)</f>
        <v>JWDDCD2024121000136</v>
      </c>
      <c r="E2081" s="107" t="str">
        <f>VLOOKUP(F2081,辅助信息!A:B,2,FALSE)</f>
        <v>螺纹钢</v>
      </c>
      <c r="F2081" s="29" t="s">
        <v>66</v>
      </c>
      <c r="G2081" s="25">
        <v>3</v>
      </c>
      <c r="H2081" s="121">
        <f>_xlfn.XLOOKUP(C2081&amp;F2081&amp;I2081&amp;J2081,'[1]2025年已发货'!$F:$F&amp;'[1]2025年已发货'!$C:$C&amp;'[1]2025年已发货'!$G:$G&amp;'[1]2025年已发货'!$H:$H,'[1]2025年已发货'!$E:$E,"未发货")</f>
        <v>3</v>
      </c>
      <c r="I2081" s="107" t="str">
        <f>VLOOKUP(B2081,辅助信息!E:I,3,FALSE)</f>
        <v>（四川商建-射洪城乡一体化项目）遂宁市射洪市忠新幼儿园北侧约220米新溪小区</v>
      </c>
      <c r="J2081" s="107" t="str">
        <f>VLOOKUP(B2081,辅助信息!E:I,4,FALSE)</f>
        <v>柏子刚</v>
      </c>
      <c r="K2081" s="107">
        <f>VLOOKUP(J2081,辅助信息!H:I,2,FALSE)</f>
        <v>15692885305</v>
      </c>
      <c r="L2081" s="109" t="str">
        <f>VLOOKUP(B2081,辅助信息!E:J,6,FALSE)</f>
        <v>提前联系到场规格及数量</v>
      </c>
      <c r="M2081" s="78">
        <v>45838</v>
      </c>
      <c r="O2081" s="49">
        <f ca="1" t="shared" si="141"/>
        <v>0</v>
      </c>
      <c r="P2081" s="49">
        <f ca="1" t="shared" si="142"/>
        <v>15</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7">
        <v>45839</v>
      </c>
      <c r="D2082" s="107" t="str">
        <f>VLOOKUP(B2082,辅助信息!E:K,7,FALSE)</f>
        <v>JWDDCD2024121000136</v>
      </c>
      <c r="E2082" s="107" t="str">
        <f>VLOOKUP(F2082,辅助信息!A:B,2,FALSE)</f>
        <v>螺纹钢</v>
      </c>
      <c r="F2082" s="29" t="s">
        <v>45</v>
      </c>
      <c r="G2082" s="25">
        <v>3</v>
      </c>
      <c r="H2082" s="121">
        <f>_xlfn.XLOOKUP(C2082&amp;F2082&amp;I2082&amp;J2082,'[1]2025年已发货'!$F:$F&amp;'[1]2025年已发货'!$C:$C&amp;'[1]2025年已发货'!$G:$G&amp;'[1]2025年已发货'!$H:$H,'[1]2025年已发货'!$E:$E,"未发货")</f>
        <v>3</v>
      </c>
      <c r="I2082" s="107" t="str">
        <f>VLOOKUP(B2082,辅助信息!E:I,3,FALSE)</f>
        <v>（四川商建-射洪城乡一体化项目）遂宁市射洪市忠新幼儿园北侧约220米新溪小区</v>
      </c>
      <c r="J2082" s="107" t="str">
        <f>VLOOKUP(B2082,辅助信息!E:I,4,FALSE)</f>
        <v>柏子刚</v>
      </c>
      <c r="K2082" s="107">
        <f>VLOOKUP(J2082,辅助信息!H:I,2,FALSE)</f>
        <v>15692885305</v>
      </c>
      <c r="L2082" s="109" t="str">
        <f>VLOOKUP(B2082,辅助信息!E:J,6,FALSE)</f>
        <v>提前联系到场规格及数量</v>
      </c>
      <c r="M2082" s="78">
        <v>45838</v>
      </c>
      <c r="O2082" s="49">
        <f ca="1" t="shared" si="141"/>
        <v>0</v>
      </c>
      <c r="P2082" s="49">
        <f ca="1" t="shared" si="142"/>
        <v>15</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7">
        <v>45839</v>
      </c>
      <c r="D2083" s="107" t="str">
        <f>VLOOKUP(B2083,辅助信息!E:K,7,FALSE)</f>
        <v>JWDDCD2024121000136</v>
      </c>
      <c r="E2083" s="107" t="str">
        <f>VLOOKUP(F2083,辅助信息!A:B,2,FALSE)</f>
        <v>螺纹钢</v>
      </c>
      <c r="F2083" s="29" t="s">
        <v>21</v>
      </c>
      <c r="G2083" s="25">
        <v>3</v>
      </c>
      <c r="H2083" s="121">
        <f>_xlfn.XLOOKUP(C2083&amp;F2083&amp;I2083&amp;J2083,'[1]2025年已发货'!$F:$F&amp;'[1]2025年已发货'!$C:$C&amp;'[1]2025年已发货'!$G:$G&amp;'[1]2025年已发货'!$H:$H,'[1]2025年已发货'!$E:$E,"未发货")</f>
        <v>3</v>
      </c>
      <c r="I2083" s="107" t="str">
        <f>VLOOKUP(B2083,辅助信息!E:I,3,FALSE)</f>
        <v>（四川商建-射洪城乡一体化项目）遂宁市射洪市忠新幼儿园北侧约220米新溪小区</v>
      </c>
      <c r="J2083" s="107" t="str">
        <f>VLOOKUP(B2083,辅助信息!E:I,4,FALSE)</f>
        <v>柏子刚</v>
      </c>
      <c r="K2083" s="107">
        <f>VLOOKUP(J2083,辅助信息!H:I,2,FALSE)</f>
        <v>15692885305</v>
      </c>
      <c r="L2083" s="109" t="str">
        <f>VLOOKUP(B2083,辅助信息!E:J,6,FALSE)</f>
        <v>提前联系到场规格及数量</v>
      </c>
      <c r="M2083" s="78">
        <v>45838</v>
      </c>
      <c r="O2083" s="49">
        <f ca="1" t="shared" si="141"/>
        <v>0</v>
      </c>
      <c r="P2083" s="49">
        <f ca="1" t="shared" si="142"/>
        <v>15</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7">
        <v>45839</v>
      </c>
      <c r="D2084" s="107" t="str">
        <f>VLOOKUP(B2084,辅助信息!E:K,7,FALSE)</f>
        <v>JWDDCD2024121000136</v>
      </c>
      <c r="E2084" s="107" t="str">
        <f>VLOOKUP(F2084,辅助信息!A:B,2,FALSE)</f>
        <v>螺纹钢</v>
      </c>
      <c r="F2084" s="29" t="s">
        <v>58</v>
      </c>
      <c r="G2084" s="25">
        <v>6</v>
      </c>
      <c r="H2084" s="121">
        <f>_xlfn.XLOOKUP(C2084&amp;F2084&amp;I2084&amp;J2084,'[1]2025年已发货'!$F:$F&amp;'[1]2025年已发货'!$C:$C&amp;'[1]2025年已发货'!$G:$G&amp;'[1]2025年已发货'!$H:$H,'[1]2025年已发货'!$E:$E,"未发货")</f>
        <v>6</v>
      </c>
      <c r="I2084" s="107" t="str">
        <f>VLOOKUP(B2084,辅助信息!E:I,3,FALSE)</f>
        <v>（四川商建-射洪城乡一体化项目）遂宁市射洪市忠新幼儿园北侧约220米新溪小区</v>
      </c>
      <c r="J2084" s="107" t="str">
        <f>VLOOKUP(B2084,辅助信息!E:I,4,FALSE)</f>
        <v>柏子刚</v>
      </c>
      <c r="K2084" s="107">
        <f>VLOOKUP(J2084,辅助信息!H:I,2,FALSE)</f>
        <v>15692885305</v>
      </c>
      <c r="L2084" s="109" t="str">
        <f>VLOOKUP(B2084,辅助信息!E:J,6,FALSE)</f>
        <v>提前联系到场规格及数量</v>
      </c>
      <c r="M2084" s="78">
        <v>45838</v>
      </c>
      <c r="O2084" s="49">
        <f ca="1" t="shared" si="141"/>
        <v>0</v>
      </c>
      <c r="P2084" s="49">
        <f ca="1" t="shared" si="142"/>
        <v>15</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7">
        <v>45839</v>
      </c>
      <c r="D2085" s="107" t="str">
        <f>VLOOKUP(B2085,辅助信息!E:K,7,FALSE)</f>
        <v>JWDDCD2024121000136</v>
      </c>
      <c r="E2085" s="107" t="str">
        <f>VLOOKUP(F2085,辅助信息!A:B,2,FALSE)</f>
        <v>螺纹钢</v>
      </c>
      <c r="F2085" s="29" t="s">
        <v>46</v>
      </c>
      <c r="G2085" s="25">
        <v>12</v>
      </c>
      <c r="H2085" s="121">
        <f>_xlfn.XLOOKUP(C2085&amp;F2085&amp;I2085&amp;J2085,'[1]2025年已发货'!$F:$F&amp;'[1]2025年已发货'!$C:$C&amp;'[1]2025年已发货'!$G:$G&amp;'[1]2025年已发货'!$H:$H,'[1]2025年已发货'!$E:$E,"未发货")</f>
        <v>12</v>
      </c>
      <c r="I2085" s="107" t="str">
        <f>VLOOKUP(B2085,辅助信息!E:I,3,FALSE)</f>
        <v>（四川商建-射洪城乡一体化项目）遂宁市射洪市忠新幼儿园北侧约220米新溪小区</v>
      </c>
      <c r="J2085" s="107" t="str">
        <f>VLOOKUP(B2085,辅助信息!E:I,4,FALSE)</f>
        <v>柏子刚</v>
      </c>
      <c r="K2085" s="107">
        <f>VLOOKUP(J2085,辅助信息!H:I,2,FALSE)</f>
        <v>15692885305</v>
      </c>
      <c r="L2085" s="109" t="str">
        <f>VLOOKUP(B2085,辅助信息!E:J,6,FALSE)</f>
        <v>提前联系到场规格及数量</v>
      </c>
      <c r="M2085" s="78">
        <v>45838</v>
      </c>
      <c r="O2085" s="49">
        <f ca="1" t="shared" si="141"/>
        <v>0</v>
      </c>
      <c r="P2085" s="49">
        <f ca="1" t="shared" si="142"/>
        <v>15</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7">
        <v>45839</v>
      </c>
      <c r="D2086" s="107" t="str">
        <f>VLOOKUP(B2086,辅助信息!E:K,7,FALSE)</f>
        <v>JWDDCD2024121000136</v>
      </c>
      <c r="E2086" s="107" t="str">
        <f>VLOOKUP(F2086,辅助信息!A:B,2,FALSE)</f>
        <v>螺纹钢</v>
      </c>
      <c r="F2086" s="29" t="s">
        <v>22</v>
      </c>
      <c r="G2086" s="25">
        <v>40.5</v>
      </c>
      <c r="H2086" s="121">
        <f>_xlfn.XLOOKUP(C2086&amp;F2086&amp;I2086&amp;J2086,'[1]2025年已发货'!$F:$F&amp;'[1]2025年已发货'!$C:$C&amp;'[1]2025年已发货'!$G:$G&amp;'[1]2025年已发货'!$H:$H,'[1]2025年已发货'!$E:$E,"未发货")</f>
        <v>39</v>
      </c>
      <c r="I2086" s="107" t="str">
        <f>VLOOKUP(B2086,辅助信息!E:I,3,FALSE)</f>
        <v>（四川商建-射洪城乡一体化项目）遂宁市射洪市忠新幼儿园北侧约220米新溪小区</v>
      </c>
      <c r="J2086" s="107" t="str">
        <f>VLOOKUP(B2086,辅助信息!E:I,4,FALSE)</f>
        <v>柏子刚</v>
      </c>
      <c r="K2086" s="107">
        <f>VLOOKUP(J2086,辅助信息!H:I,2,FALSE)</f>
        <v>15692885305</v>
      </c>
      <c r="L2086" s="109" t="str">
        <f>VLOOKUP(B2086,辅助信息!E:J,6,FALSE)</f>
        <v>提前联系到场规格及数量</v>
      </c>
      <c r="M2086" s="78">
        <v>45838</v>
      </c>
      <c r="O2086" s="49">
        <f ca="1" t="shared" si="141"/>
        <v>0</v>
      </c>
      <c r="P2086" s="49">
        <f ca="1" t="shared" si="142"/>
        <v>15</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7" t="s">
        <v>176</v>
      </c>
      <c r="C2087" s="57">
        <v>45842</v>
      </c>
      <c r="D2087" s="107" t="str">
        <f>VLOOKUP(B2087,辅助信息!E:K,7,FALSE)</f>
        <v>JWDDCD2025062200016</v>
      </c>
      <c r="E2087" s="107" t="str">
        <f>VLOOKUP(F2087,辅助信息!A:B,2,FALSE)</f>
        <v>高线</v>
      </c>
      <c r="F2087" s="107" t="s">
        <v>57</v>
      </c>
      <c r="G2087" s="108">
        <v>2.5</v>
      </c>
      <c r="H2087" s="121" t="str">
        <f>_xlfn.XLOOKUP(C2087&amp;F2087&amp;I2087&amp;J2087,'[1]2025年已发货'!$F:$F&amp;'[1]2025年已发货'!$C:$C&amp;'[1]2025年已发货'!$G:$G&amp;'[1]2025年已发货'!$H:$H,'[1]2025年已发货'!$E:$E,"未发货")</f>
        <v>未发货</v>
      </c>
      <c r="I2087" s="107" t="str">
        <f>VLOOKUP(B2087,辅助信息!E:I,3,FALSE)</f>
        <v>(武汉电气化局成达万高铁强电项目-渠县)四川省达州市渠县渠北镇雷家湾渠县北站旁</v>
      </c>
      <c r="J2087" s="107" t="str">
        <f>VLOOKUP(B2087,辅助信息!E:I,4,FALSE)</f>
        <v>刘频</v>
      </c>
      <c r="K2087" s="107">
        <f>VLOOKUP(J2087,辅助信息!H:I,2,FALSE)</f>
        <v>18779627939</v>
      </c>
      <c r="L2087" s="109" t="str">
        <f>VLOOKUP(B2087,辅助信息!E:J,6,FALSE)</f>
        <v>锈货不收！！下雨天钢筋没盖篷布不收！！，装货前联系收货人核实到场规格,没提前告知进场规格现场不给予接收</v>
      </c>
      <c r="M2087" s="78">
        <v>45841</v>
      </c>
      <c r="O2087" s="49">
        <f ca="1" t="shared" si="141"/>
        <v>0</v>
      </c>
      <c r="P2087" s="49">
        <f ca="1" t="shared" si="142"/>
        <v>12</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7" t="s">
        <v>176</v>
      </c>
      <c r="C2088" s="57">
        <v>45842</v>
      </c>
      <c r="D2088" s="107" t="str">
        <f>VLOOKUP(B2088,辅助信息!E:K,7,FALSE)</f>
        <v>JWDDCD2025062200016</v>
      </c>
      <c r="E2088" s="107" t="str">
        <f>VLOOKUP(F2088,辅助信息!A:B,2,FALSE)</f>
        <v>盘螺</v>
      </c>
      <c r="F2088" s="107" t="s">
        <v>40</v>
      </c>
      <c r="G2088" s="108">
        <v>5</v>
      </c>
      <c r="H2088" s="121" t="str">
        <f>_xlfn.XLOOKUP(C2088&amp;F2088&amp;I2088&amp;J2088,'[1]2025年已发货'!$F:$F&amp;'[1]2025年已发货'!$C:$C&amp;'[1]2025年已发货'!$G:$G&amp;'[1]2025年已发货'!$H:$H,'[1]2025年已发货'!$E:$E,"未发货")</f>
        <v>未发货</v>
      </c>
      <c r="I2088" s="107" t="str">
        <f>VLOOKUP(B2088,辅助信息!E:I,3,FALSE)</f>
        <v>(武汉电气化局成达万高铁强电项目-渠县)四川省达州市渠县渠北镇雷家湾渠县北站旁</v>
      </c>
      <c r="J2088" s="107" t="str">
        <f>VLOOKUP(B2088,辅助信息!E:I,4,FALSE)</f>
        <v>刘频</v>
      </c>
      <c r="K2088" s="107">
        <f>VLOOKUP(J2088,辅助信息!H:I,2,FALSE)</f>
        <v>18779627939</v>
      </c>
      <c r="L2088" s="109" t="str">
        <f>VLOOKUP(B2088,辅助信息!E:J,6,FALSE)</f>
        <v>锈货不收！！下雨天钢筋没盖篷布不收！！，装货前联系收货人核实到场规格,没提前告知进场规格现场不给予接收</v>
      </c>
      <c r="M2088" s="78">
        <v>45841</v>
      </c>
      <c r="O2088" s="49">
        <f ca="1" t="shared" si="141"/>
        <v>0</v>
      </c>
      <c r="P2088" s="49">
        <f ca="1" t="shared" si="142"/>
        <v>12</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7" t="s">
        <v>176</v>
      </c>
      <c r="C2089" s="57">
        <v>45842</v>
      </c>
      <c r="D2089" s="107" t="str">
        <f>VLOOKUP(B2089,辅助信息!E:K,7,FALSE)</f>
        <v>JWDDCD2025062200016</v>
      </c>
      <c r="E2089" s="107" t="str">
        <f>VLOOKUP(F2089,辅助信息!A:B,2,FALSE)</f>
        <v>螺纹钢</v>
      </c>
      <c r="F2089" s="107" t="s">
        <v>111</v>
      </c>
      <c r="G2089" s="108">
        <v>5</v>
      </c>
      <c r="H2089" s="121" t="str">
        <f>_xlfn.XLOOKUP(C2089&amp;F2089&amp;I2089&amp;J2089,'[1]2025年已发货'!$F:$F&amp;'[1]2025年已发货'!$C:$C&amp;'[1]2025年已发货'!$G:$G&amp;'[1]2025年已发货'!$H:$H,'[1]2025年已发货'!$E:$E,"未发货")</f>
        <v>未发货</v>
      </c>
      <c r="I2089" s="107" t="str">
        <f>VLOOKUP(B2089,辅助信息!E:I,3,FALSE)</f>
        <v>(武汉电气化局成达万高铁强电项目-渠县)四川省达州市渠县渠北镇雷家湾渠县北站旁</v>
      </c>
      <c r="J2089" s="107" t="str">
        <f>VLOOKUP(B2089,辅助信息!E:I,4,FALSE)</f>
        <v>刘频</v>
      </c>
      <c r="K2089" s="107">
        <f>VLOOKUP(J2089,辅助信息!H:I,2,FALSE)</f>
        <v>18779627939</v>
      </c>
      <c r="L2089" s="109" t="str">
        <f>VLOOKUP(B2089,辅助信息!E:J,6,FALSE)</f>
        <v>锈货不收！！下雨天钢筋没盖篷布不收！！，装货前联系收货人核实到场规格,没提前告知进场规格现场不给予接收</v>
      </c>
      <c r="M2089" s="78">
        <v>45841</v>
      </c>
      <c r="O2089" s="49">
        <f ca="1" t="shared" si="141"/>
        <v>0</v>
      </c>
      <c r="P2089" s="49">
        <f ca="1" t="shared" si="142"/>
        <v>12</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7" t="s">
        <v>176</v>
      </c>
      <c r="C2090" s="57">
        <v>45842</v>
      </c>
      <c r="D2090" s="107" t="str">
        <f>VLOOKUP(B2090,辅助信息!E:K,7,FALSE)</f>
        <v>JWDDCD2025062200016</v>
      </c>
      <c r="E2090" s="107" t="str">
        <f>VLOOKUP(F2090,辅助信息!A:B,2,FALSE)</f>
        <v>螺纹钢</v>
      </c>
      <c r="F2090" s="107" t="s">
        <v>76</v>
      </c>
      <c r="G2090" s="108">
        <v>20</v>
      </c>
      <c r="H2090" s="121" t="str">
        <f>_xlfn.XLOOKUP(C2090&amp;F2090&amp;I2090&amp;J2090,'[1]2025年已发货'!$F:$F&amp;'[1]2025年已发货'!$C:$C&amp;'[1]2025年已发货'!$G:$G&amp;'[1]2025年已发货'!$H:$H,'[1]2025年已发货'!$E:$E,"未发货")</f>
        <v>未发货</v>
      </c>
      <c r="I2090" s="107" t="str">
        <f>VLOOKUP(B2090,辅助信息!E:I,3,FALSE)</f>
        <v>(武汉电气化局成达万高铁强电项目-渠县)四川省达州市渠县渠北镇雷家湾渠县北站旁</v>
      </c>
      <c r="J2090" s="107" t="str">
        <f>VLOOKUP(B2090,辅助信息!E:I,4,FALSE)</f>
        <v>刘频</v>
      </c>
      <c r="K2090" s="107">
        <f>VLOOKUP(J2090,辅助信息!H:I,2,FALSE)</f>
        <v>18779627939</v>
      </c>
      <c r="L2090" s="109" t="str">
        <f>VLOOKUP(B2090,辅助信息!E:J,6,FALSE)</f>
        <v>锈货不收！！下雨天钢筋没盖篷布不收！！，装货前联系收货人核实到场规格,没提前告知进场规格现场不给予接收</v>
      </c>
      <c r="M2090" s="78">
        <v>45841</v>
      </c>
      <c r="O2090" s="49">
        <f ca="1" t="shared" si="141"/>
        <v>0</v>
      </c>
      <c r="P2090" s="49">
        <f ca="1" t="shared" si="142"/>
        <v>12</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7">
        <v>45842</v>
      </c>
      <c r="D2091" s="107" t="str">
        <f>VLOOKUP(B2091,辅助信息!E:K,7,FALSE)</f>
        <v>JWDDCD2025052800131</v>
      </c>
      <c r="E2091" s="107" t="str">
        <f>VLOOKUP(F2091,辅助信息!A:B,2,FALSE)</f>
        <v>螺纹钢</v>
      </c>
      <c r="F2091" s="29" t="s">
        <v>21</v>
      </c>
      <c r="G2091" s="25">
        <v>6</v>
      </c>
      <c r="H2091" s="121" t="str">
        <f>_xlfn.XLOOKUP(C2091&amp;F2091&amp;I2091&amp;J2091,'[1]2025年已发货'!$F:$F&amp;'[1]2025年已发货'!$C:$C&amp;'[1]2025年已发货'!$G:$G&amp;'[1]2025年已发货'!$H:$H,'[1]2025年已发货'!$E:$E,"未发货")</f>
        <v>未发货</v>
      </c>
      <c r="I2091" s="107" t="str">
        <f>VLOOKUP(B2091,辅助信息!E:I,3,FALSE)</f>
        <v>（商投建工达州中医药科技园-4工区-11号楼）达州市通川区达州中医药职业学院犀牛大道北段</v>
      </c>
      <c r="J2091" s="107" t="str">
        <f>VLOOKUP(B2091,辅助信息!E:I,4,FALSE)</f>
        <v>张扬</v>
      </c>
      <c r="K2091" s="107">
        <f>VLOOKUP(J2091,辅助信息!H:I,2,FALSE)</f>
        <v>18381904567</v>
      </c>
      <c r="L2091" s="109" t="str">
        <f>VLOOKUP(B2091,辅助信息!E:J,6,FALSE)</f>
        <v>控制炉批号！多了现场不收！,优先安排达钢,提前联系到场规格及数量</v>
      </c>
      <c r="M2091" s="78">
        <v>45842</v>
      </c>
      <c r="O2091" s="49">
        <f ca="1" t="shared" si="141"/>
        <v>0</v>
      </c>
      <c r="P2091" s="49">
        <f ca="1" t="shared" si="142"/>
        <v>11</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7">
        <v>45842</v>
      </c>
      <c r="D2092" s="107" t="str">
        <f>VLOOKUP(B2092,辅助信息!E:K,7,FALSE)</f>
        <v>JWDDCD2025052800131</v>
      </c>
      <c r="E2092" s="107" t="str">
        <f>VLOOKUP(F2092,辅助信息!A:B,2,FALSE)</f>
        <v>螺纹钢</v>
      </c>
      <c r="F2092" s="29" t="s">
        <v>58</v>
      </c>
      <c r="G2092" s="25">
        <v>6</v>
      </c>
      <c r="H2092" s="121" t="str">
        <f>_xlfn.XLOOKUP(C2092&amp;F2092&amp;I2092&amp;J2092,'[1]2025年已发货'!$F:$F&amp;'[1]2025年已发货'!$C:$C&amp;'[1]2025年已发货'!$G:$G&amp;'[1]2025年已发货'!$H:$H,'[1]2025年已发货'!$E:$E,"未发货")</f>
        <v>未发货</v>
      </c>
      <c r="I2092" s="107" t="str">
        <f>VLOOKUP(B2092,辅助信息!E:I,3,FALSE)</f>
        <v>（商投建工达州中医药科技园-4工区-11号楼）达州市通川区达州中医药职业学院犀牛大道北段</v>
      </c>
      <c r="J2092" s="107" t="str">
        <f>VLOOKUP(B2092,辅助信息!E:I,4,FALSE)</f>
        <v>张扬</v>
      </c>
      <c r="K2092" s="107">
        <f>VLOOKUP(J2092,辅助信息!H:I,2,FALSE)</f>
        <v>18381904567</v>
      </c>
      <c r="L2092" s="109" t="str">
        <f>VLOOKUP(B2092,辅助信息!E:J,6,FALSE)</f>
        <v>控制炉批号！多了现场不收！,优先安排达钢,提前联系到场规格及数量</v>
      </c>
      <c r="M2092" s="78">
        <v>45842</v>
      </c>
      <c r="O2092" s="49">
        <f ca="1" t="shared" si="141"/>
        <v>0</v>
      </c>
      <c r="P2092" s="49">
        <f ca="1" t="shared" si="142"/>
        <v>11</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7">
        <v>45842</v>
      </c>
      <c r="D2093" s="107" t="str">
        <f>VLOOKUP(B2093,辅助信息!E:K,7,FALSE)</f>
        <v>JWDDCD2025052800131</v>
      </c>
      <c r="E2093" s="107" t="str">
        <f>VLOOKUP(F2093,辅助信息!A:B,2,FALSE)</f>
        <v>螺纹钢</v>
      </c>
      <c r="F2093" s="29" t="s">
        <v>46</v>
      </c>
      <c r="G2093" s="25">
        <v>15</v>
      </c>
      <c r="H2093" s="121" t="str">
        <f>_xlfn.XLOOKUP(C2093&amp;F2093&amp;I2093&amp;J2093,'[1]2025年已发货'!$F:$F&amp;'[1]2025年已发货'!$C:$C&amp;'[1]2025年已发货'!$G:$G&amp;'[1]2025年已发货'!$H:$H,'[1]2025年已发货'!$E:$E,"未发货")</f>
        <v>未发货</v>
      </c>
      <c r="I2093" s="107" t="str">
        <f>VLOOKUP(B2093,辅助信息!E:I,3,FALSE)</f>
        <v>（商投建工达州中医药科技园-4工区-11号楼）达州市通川区达州中医药职业学院犀牛大道北段</v>
      </c>
      <c r="J2093" s="107" t="str">
        <f>VLOOKUP(B2093,辅助信息!E:I,4,FALSE)</f>
        <v>张扬</v>
      </c>
      <c r="K2093" s="107">
        <f>VLOOKUP(J2093,辅助信息!H:I,2,FALSE)</f>
        <v>18381904567</v>
      </c>
      <c r="L2093" s="109" t="str">
        <f>VLOOKUP(B2093,辅助信息!E:J,6,FALSE)</f>
        <v>控制炉批号！多了现场不收！,优先安排达钢,提前联系到场规格及数量</v>
      </c>
      <c r="M2093" s="78">
        <v>45842</v>
      </c>
      <c r="O2093" s="49">
        <f ca="1" t="shared" si="141"/>
        <v>0</v>
      </c>
      <c r="P2093" s="49">
        <f ca="1" t="shared" si="142"/>
        <v>11</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7">
        <v>45842</v>
      </c>
      <c r="D2094" s="107" t="str">
        <f>VLOOKUP(B2094,辅助信息!E:K,7,FALSE)</f>
        <v>JWDDCD2025052800131</v>
      </c>
      <c r="E2094" s="107" t="str">
        <f>VLOOKUP(F2094,辅助信息!A:B,2,FALSE)</f>
        <v>螺纹钢</v>
      </c>
      <c r="F2094" s="29" t="s">
        <v>22</v>
      </c>
      <c r="G2094" s="25">
        <v>9</v>
      </c>
      <c r="H2094" s="121" t="str">
        <f>_xlfn.XLOOKUP(C2094&amp;F2094&amp;I2094&amp;J2094,'[1]2025年已发货'!$F:$F&amp;'[1]2025年已发货'!$C:$C&amp;'[1]2025年已发货'!$G:$G&amp;'[1]2025年已发货'!$H:$H,'[1]2025年已发货'!$E:$E,"未发货")</f>
        <v>未发货</v>
      </c>
      <c r="I2094" s="107" t="str">
        <f>VLOOKUP(B2094,辅助信息!E:I,3,FALSE)</f>
        <v>（商投建工达州中医药科技园-4工区-11号楼）达州市通川区达州中医药职业学院犀牛大道北段</v>
      </c>
      <c r="J2094" s="107" t="str">
        <f>VLOOKUP(B2094,辅助信息!E:I,4,FALSE)</f>
        <v>张扬</v>
      </c>
      <c r="K2094" s="107">
        <f>VLOOKUP(J2094,辅助信息!H:I,2,FALSE)</f>
        <v>18381904567</v>
      </c>
      <c r="L2094" s="109" t="str">
        <f>VLOOKUP(B2094,辅助信息!E:J,6,FALSE)</f>
        <v>控制炉批号！多了现场不收！,优先安排达钢,提前联系到场规格及数量</v>
      </c>
      <c r="M2094" s="78">
        <v>45842</v>
      </c>
      <c r="O2094" s="49">
        <f ca="1" t="shared" si="141"/>
        <v>0</v>
      </c>
      <c r="P2094" s="49">
        <f ca="1" t="shared" si="142"/>
        <v>11</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7">
        <v>45842</v>
      </c>
      <c r="D2095" s="107" t="str">
        <f>VLOOKUP(B2095,辅助信息!E:K,7,FALSE)</f>
        <v>JWDDCD2025060900080</v>
      </c>
      <c r="E2095" s="107" t="str">
        <f>VLOOKUP(F2095,辅助信息!A:B,2,FALSE)</f>
        <v>盘螺</v>
      </c>
      <c r="F2095" s="29" t="s">
        <v>49</v>
      </c>
      <c r="G2095" s="25">
        <v>5</v>
      </c>
      <c r="H2095" s="121">
        <f>_xlfn.XLOOKUP(C2095&amp;F2095&amp;I2095&amp;J2095,'[1]2025年已发货'!$F:$F&amp;'[1]2025年已发货'!$C:$C&amp;'[1]2025年已发货'!$G:$G&amp;'[1]2025年已发货'!$H:$H,'[1]2025年已发货'!$E:$E,"未发货")</f>
        <v>5</v>
      </c>
      <c r="I2095" s="107" t="str">
        <f>VLOOKUP(B2095,辅助信息!E:I,3,FALSE)</f>
        <v>（华西简阳西城嘉苑）四川省成都市简阳市简城街道高屋村</v>
      </c>
      <c r="J2095" s="107" t="str">
        <f>VLOOKUP(B2095,辅助信息!E:I,4,FALSE)</f>
        <v>张瀚镭</v>
      </c>
      <c r="K2095" s="107">
        <f>VLOOKUP(J2095,辅助信息!H:I,2,FALSE)</f>
        <v>15884666220</v>
      </c>
      <c r="L2095" s="109" t="str">
        <f>VLOOKUP(B2095,辅助信息!E:J,6,FALSE)</f>
        <v>现场禁止使用氢能源挂车！优先威钢发货,我方卸车,新老国标钢厂不加价可直发，因陕钢多次出现磅差，项目拒绝使用</v>
      </c>
      <c r="M2095" s="78">
        <v>45845</v>
      </c>
      <c r="O2095" s="49">
        <f ca="1" t="shared" ref="O2095:O2120" si="143">IF(OR(M2095="",N2095&lt;&gt;""),"",MAX(M2095-TODAY(),0))</f>
        <v>0</v>
      </c>
      <c r="P2095" s="49">
        <f ca="1" t="shared" ref="P2095:P2120" si="144">IF(M2095="","",IF(N2095&lt;&gt;"",MAX(N2095-M2095,0),IF(TODAY()&gt;M2095,TODAY()-M2095,0)))</f>
        <v>8</v>
      </c>
      <c r="Q2095" s="18" t="str">
        <f>VLOOKUP(B2095,辅助信息!E:M,9,FALSE)</f>
        <v>ZTWM-CDGS-XS-2024-0030-华西集采-简州大道</v>
      </c>
      <c r="R2095" s="18" t="str">
        <f>_xlfn._xlws.FILTER(辅助信息!D:D,辅助信息!E:E=B2095)</f>
        <v>华西简阳西城嘉苑</v>
      </c>
    </row>
    <row r="2096" hidden="1" spans="2:18">
      <c r="B2096" s="29" t="s">
        <v>81</v>
      </c>
      <c r="C2096" s="57">
        <v>45842</v>
      </c>
      <c r="D2096" s="107" t="str">
        <f>VLOOKUP(B2096,辅助信息!E:K,7,FALSE)</f>
        <v>JWDDCD2025060900080</v>
      </c>
      <c r="E2096" s="107" t="str">
        <f>VLOOKUP(F2096,辅助信息!A:B,2,FALSE)</f>
        <v>盘螺</v>
      </c>
      <c r="F2096" s="29" t="s">
        <v>40</v>
      </c>
      <c r="G2096" s="25">
        <v>46</v>
      </c>
      <c r="H2096" s="121">
        <f>_xlfn.XLOOKUP(C2096&amp;F2096&amp;I2096&amp;J2096,'[1]2025年已发货'!$F:$F&amp;'[1]2025年已发货'!$C:$C&amp;'[1]2025年已发货'!$G:$G&amp;'[1]2025年已发货'!$H:$H,'[1]2025年已发货'!$E:$E,"未发货")</f>
        <v>30</v>
      </c>
      <c r="I2096" s="107" t="str">
        <f>VLOOKUP(B2096,辅助信息!E:I,3,FALSE)</f>
        <v>（华西简阳西城嘉苑）四川省成都市简阳市简城街道高屋村</v>
      </c>
      <c r="J2096" s="107" t="str">
        <f>VLOOKUP(B2096,辅助信息!E:I,4,FALSE)</f>
        <v>张瀚镭</v>
      </c>
      <c r="K2096" s="107">
        <f>VLOOKUP(J2096,辅助信息!H:I,2,FALSE)</f>
        <v>15884666220</v>
      </c>
      <c r="L2096" s="109" t="str">
        <f>VLOOKUP(B2096,辅助信息!E:J,6,FALSE)</f>
        <v>现场禁止使用氢能源挂车！优先威钢发货,我方卸车,新老国标钢厂不加价可直发，因陕钢多次出现磅差，项目拒绝使用</v>
      </c>
      <c r="M2096" s="78">
        <v>45845</v>
      </c>
      <c r="O2096" s="49">
        <f ca="1" t="shared" si="143"/>
        <v>0</v>
      </c>
      <c r="P2096" s="49">
        <f ca="1" t="shared" si="144"/>
        <v>8</v>
      </c>
      <c r="Q2096" s="18" t="str">
        <f>VLOOKUP(B2096,辅助信息!E:M,9,FALSE)</f>
        <v>ZTWM-CDGS-XS-2024-0030-华西集采-简州大道</v>
      </c>
      <c r="R2096" s="18" t="str">
        <f>_xlfn._xlws.FILTER(辅助信息!D:D,辅助信息!E:E=B2096)</f>
        <v>华西简阳西城嘉苑</v>
      </c>
    </row>
    <row r="2097" hidden="1" spans="2:18">
      <c r="B2097" s="29" t="s">
        <v>81</v>
      </c>
      <c r="C2097" s="57">
        <v>45842</v>
      </c>
      <c r="D2097" s="107" t="str">
        <f>VLOOKUP(B2097,辅助信息!E:K,7,FALSE)</f>
        <v>JWDDCD2025060900080</v>
      </c>
      <c r="E2097" s="107" t="str">
        <f>VLOOKUP(F2097,辅助信息!A:B,2,FALSE)</f>
        <v>盘螺</v>
      </c>
      <c r="F2097" s="29" t="s">
        <v>26</v>
      </c>
      <c r="G2097" s="25">
        <v>15</v>
      </c>
      <c r="H2097" s="121" t="str">
        <f>_xlfn.XLOOKUP(C2097&amp;F2097&amp;I2097&amp;J2097,'[1]2025年已发货'!$F:$F&amp;'[1]2025年已发货'!$C:$C&amp;'[1]2025年已发货'!$G:$G&amp;'[1]2025年已发货'!$H:$H,'[1]2025年已发货'!$E:$E,"未发货")</f>
        <v>未发货</v>
      </c>
      <c r="I2097" s="107" t="str">
        <f>VLOOKUP(B2097,辅助信息!E:I,3,FALSE)</f>
        <v>（华西简阳西城嘉苑）四川省成都市简阳市简城街道高屋村</v>
      </c>
      <c r="J2097" s="107" t="str">
        <f>VLOOKUP(B2097,辅助信息!E:I,4,FALSE)</f>
        <v>张瀚镭</v>
      </c>
      <c r="K2097" s="107">
        <f>VLOOKUP(J2097,辅助信息!H:I,2,FALSE)</f>
        <v>15884666220</v>
      </c>
      <c r="L2097" s="109" t="str">
        <f>VLOOKUP(B2097,辅助信息!E:J,6,FALSE)</f>
        <v>现场禁止使用氢能源挂车！优先威钢发货,我方卸车,新老国标钢厂不加价可直发，因陕钢多次出现磅差，项目拒绝使用</v>
      </c>
      <c r="M2097" s="78">
        <v>45845</v>
      </c>
      <c r="O2097" s="49">
        <f ca="1" t="shared" si="143"/>
        <v>0</v>
      </c>
      <c r="P2097" s="49">
        <f ca="1" t="shared" si="144"/>
        <v>8</v>
      </c>
      <c r="Q2097" s="18" t="str">
        <f>VLOOKUP(B2097,辅助信息!E:M,9,FALSE)</f>
        <v>ZTWM-CDGS-XS-2024-0030-华西集采-简州大道</v>
      </c>
      <c r="R2097" s="18" t="str">
        <f>_xlfn._xlws.FILTER(辅助信息!D:D,辅助信息!E:E=B2097)</f>
        <v>华西简阳西城嘉苑</v>
      </c>
    </row>
    <row r="2098" hidden="1" spans="2:18">
      <c r="B2098" s="29" t="s">
        <v>81</v>
      </c>
      <c r="C2098" s="57">
        <v>45842</v>
      </c>
      <c r="D2098" s="107" t="str">
        <f>VLOOKUP(B2098,辅助信息!E:K,7,FALSE)</f>
        <v>JWDDCD2025060900080</v>
      </c>
      <c r="E2098" s="107" t="str">
        <f>VLOOKUP(F2098,辅助信息!A:B,2,FALSE)</f>
        <v>螺纹钢</v>
      </c>
      <c r="F2098" s="29" t="s">
        <v>19</v>
      </c>
      <c r="G2098" s="25">
        <v>5.5</v>
      </c>
      <c r="H2098" s="121">
        <f>_xlfn.XLOOKUP(C2098&amp;F2098&amp;I2098&amp;J2098,'[1]2025年已发货'!$F:$F&amp;'[1]2025年已发货'!$C:$C&amp;'[1]2025年已发货'!$G:$G&amp;'[1]2025年已发货'!$H:$H,'[1]2025年已发货'!$E:$E,"未发货")</f>
        <v>5.5</v>
      </c>
      <c r="I2098" s="107" t="str">
        <f>VLOOKUP(B2098,辅助信息!E:I,3,FALSE)</f>
        <v>（华西简阳西城嘉苑）四川省成都市简阳市简城街道高屋村</v>
      </c>
      <c r="J2098" s="107" t="str">
        <f>VLOOKUP(B2098,辅助信息!E:I,4,FALSE)</f>
        <v>张瀚镭</v>
      </c>
      <c r="K2098" s="107">
        <f>VLOOKUP(J2098,辅助信息!H:I,2,FALSE)</f>
        <v>15884666220</v>
      </c>
      <c r="L2098" s="109" t="str">
        <f>VLOOKUP(B2098,辅助信息!E:J,6,FALSE)</f>
        <v>现场禁止使用氢能源挂车！优先威钢发货,我方卸车,新老国标钢厂不加价可直发，因陕钢多次出现磅差，项目拒绝使用</v>
      </c>
      <c r="M2098" s="78">
        <v>45845</v>
      </c>
      <c r="O2098" s="49">
        <f ca="1" t="shared" si="143"/>
        <v>0</v>
      </c>
      <c r="P2098" s="49">
        <f ca="1" t="shared" si="144"/>
        <v>8</v>
      </c>
      <c r="Q2098" s="18" t="str">
        <f>VLOOKUP(B2098,辅助信息!E:M,9,FALSE)</f>
        <v>ZTWM-CDGS-XS-2024-0030-华西集采-简州大道</v>
      </c>
      <c r="R2098" s="18" t="str">
        <f>_xlfn._xlws.FILTER(辅助信息!D:D,辅助信息!E:E=B2098)</f>
        <v>华西简阳西城嘉苑</v>
      </c>
    </row>
    <row r="2099" hidden="1" spans="2:18">
      <c r="B2099" s="29" t="s">
        <v>81</v>
      </c>
      <c r="C2099" s="57">
        <v>45842</v>
      </c>
      <c r="D2099" s="107" t="str">
        <f>VLOOKUP(B2099,辅助信息!E:K,7,FALSE)</f>
        <v>JWDDCD2025060900080</v>
      </c>
      <c r="E2099" s="107" t="str">
        <f>VLOOKUP(F2099,辅助信息!A:B,2,FALSE)</f>
        <v>螺纹钢</v>
      </c>
      <c r="F2099" s="29" t="s">
        <v>32</v>
      </c>
      <c r="G2099" s="25">
        <v>7</v>
      </c>
      <c r="H2099" s="121">
        <f>_xlfn.XLOOKUP(C2099&amp;F2099&amp;I2099&amp;J2099,'[1]2025年已发货'!$F:$F&amp;'[1]2025年已发货'!$C:$C&amp;'[1]2025年已发货'!$G:$G&amp;'[1]2025年已发货'!$H:$H,'[1]2025年已发货'!$E:$E,"未发货")</f>
        <v>7</v>
      </c>
      <c r="I2099" s="107" t="str">
        <f>VLOOKUP(B2099,辅助信息!E:I,3,FALSE)</f>
        <v>（华西简阳西城嘉苑）四川省成都市简阳市简城街道高屋村</v>
      </c>
      <c r="J2099" s="107" t="str">
        <f>VLOOKUP(B2099,辅助信息!E:I,4,FALSE)</f>
        <v>张瀚镭</v>
      </c>
      <c r="K2099" s="107">
        <f>VLOOKUP(J2099,辅助信息!H:I,2,FALSE)</f>
        <v>15884666220</v>
      </c>
      <c r="L2099" s="109" t="str">
        <f>VLOOKUP(B2099,辅助信息!E:J,6,FALSE)</f>
        <v>现场禁止使用氢能源挂车！优先威钢发货,我方卸车,新老国标钢厂不加价可直发，因陕钢多次出现磅差，项目拒绝使用</v>
      </c>
      <c r="M2099" s="78">
        <v>45845</v>
      </c>
      <c r="O2099" s="49">
        <f ca="1" t="shared" si="143"/>
        <v>0</v>
      </c>
      <c r="P2099" s="49">
        <f ca="1" t="shared" si="144"/>
        <v>8</v>
      </c>
      <c r="Q2099" s="18" t="str">
        <f>VLOOKUP(B2099,辅助信息!E:M,9,FALSE)</f>
        <v>ZTWM-CDGS-XS-2024-0030-华西集采-简州大道</v>
      </c>
      <c r="R2099" s="18" t="str">
        <f>_xlfn._xlws.FILTER(辅助信息!D:D,辅助信息!E:E=B2099)</f>
        <v>华西简阳西城嘉苑</v>
      </c>
    </row>
    <row r="2100" hidden="1" spans="2:18">
      <c r="B2100" s="29" t="s">
        <v>81</v>
      </c>
      <c r="C2100" s="57">
        <v>45842</v>
      </c>
      <c r="D2100" s="107" t="str">
        <f>VLOOKUP(B2100,辅助信息!E:K,7,FALSE)</f>
        <v>JWDDCD2025060900080</v>
      </c>
      <c r="E2100" s="107" t="str">
        <f>VLOOKUP(F2100,辅助信息!A:B,2,FALSE)</f>
        <v>螺纹钢</v>
      </c>
      <c r="F2100" s="29" t="s">
        <v>30</v>
      </c>
      <c r="G2100" s="25">
        <v>5.5</v>
      </c>
      <c r="H2100" s="121" t="str">
        <f>_xlfn.XLOOKUP(C2100&amp;F2100&amp;I2100&amp;J2100,'[1]2025年已发货'!$F:$F&amp;'[1]2025年已发货'!$C:$C&amp;'[1]2025年已发货'!$G:$G&amp;'[1]2025年已发货'!$H:$H,'[1]2025年已发货'!$E:$E,"未发货")</f>
        <v>未发货</v>
      </c>
      <c r="I2100" s="107" t="str">
        <f>VLOOKUP(B2100,辅助信息!E:I,3,FALSE)</f>
        <v>（华西简阳西城嘉苑）四川省成都市简阳市简城街道高屋村</v>
      </c>
      <c r="J2100" s="107" t="str">
        <f>VLOOKUP(B2100,辅助信息!E:I,4,FALSE)</f>
        <v>张瀚镭</v>
      </c>
      <c r="K2100" s="107">
        <f>VLOOKUP(J2100,辅助信息!H:I,2,FALSE)</f>
        <v>15884666220</v>
      </c>
      <c r="L2100" s="109" t="str">
        <f>VLOOKUP(B2100,辅助信息!E:J,6,FALSE)</f>
        <v>现场禁止使用氢能源挂车！优先威钢发货,我方卸车,新老国标钢厂不加价可直发，因陕钢多次出现磅差，项目拒绝使用</v>
      </c>
      <c r="M2100" s="78">
        <v>45845</v>
      </c>
      <c r="O2100" s="49">
        <f ca="1" t="shared" si="143"/>
        <v>0</v>
      </c>
      <c r="P2100" s="49">
        <f ca="1" t="shared" si="144"/>
        <v>8</v>
      </c>
      <c r="Q2100" s="18" t="str">
        <f>VLOOKUP(B2100,辅助信息!E:M,9,FALSE)</f>
        <v>ZTWM-CDGS-XS-2024-0030-华西集采-简州大道</v>
      </c>
      <c r="R2100" s="18" t="str">
        <f>_xlfn._xlws.FILTER(辅助信息!D:D,辅助信息!E:E=B2100)</f>
        <v>华西简阳西城嘉苑</v>
      </c>
    </row>
    <row r="2101" hidden="1" spans="2:18">
      <c r="B2101" s="29" t="s">
        <v>81</v>
      </c>
      <c r="C2101" s="57">
        <v>45842</v>
      </c>
      <c r="D2101" s="107" t="str">
        <f>VLOOKUP(B2101,辅助信息!E:K,7,FALSE)</f>
        <v>JWDDCD2025060900080</v>
      </c>
      <c r="E2101" s="107" t="str">
        <f>VLOOKUP(F2101,辅助信息!A:B,2,FALSE)</f>
        <v>螺纹钢</v>
      </c>
      <c r="F2101" s="29" t="s">
        <v>33</v>
      </c>
      <c r="G2101" s="25">
        <v>15</v>
      </c>
      <c r="H2101" s="121">
        <f>_xlfn.XLOOKUP(C2101&amp;F2101&amp;I2101&amp;J2101,'[1]2025年已发货'!$F:$F&amp;'[1]2025年已发货'!$C:$C&amp;'[1]2025年已发货'!$G:$G&amp;'[1]2025年已发货'!$H:$H,'[1]2025年已发货'!$E:$E,"未发货")</f>
        <v>15</v>
      </c>
      <c r="I2101" s="107" t="str">
        <f>VLOOKUP(B2101,辅助信息!E:I,3,FALSE)</f>
        <v>（华西简阳西城嘉苑）四川省成都市简阳市简城街道高屋村</v>
      </c>
      <c r="J2101" s="107" t="str">
        <f>VLOOKUP(B2101,辅助信息!E:I,4,FALSE)</f>
        <v>张瀚镭</v>
      </c>
      <c r="K2101" s="107">
        <f>VLOOKUP(J2101,辅助信息!H:I,2,FALSE)</f>
        <v>15884666220</v>
      </c>
      <c r="L2101" s="109" t="str">
        <f>VLOOKUP(B2101,辅助信息!E:J,6,FALSE)</f>
        <v>现场禁止使用氢能源挂车！优先威钢发货,我方卸车,新老国标钢厂不加价可直发，因陕钢多次出现磅差，项目拒绝使用</v>
      </c>
      <c r="M2101" s="78">
        <v>45845</v>
      </c>
      <c r="O2101" s="49">
        <f ca="1" t="shared" si="143"/>
        <v>0</v>
      </c>
      <c r="P2101" s="49">
        <f ca="1" t="shared" si="144"/>
        <v>8</v>
      </c>
      <c r="Q2101" s="18" t="str">
        <f>VLOOKUP(B2101,辅助信息!E:M,9,FALSE)</f>
        <v>ZTWM-CDGS-XS-2024-0030-华西集采-简州大道</v>
      </c>
      <c r="R2101" s="18" t="str">
        <f>_xlfn._xlws.FILTER(辅助信息!D:D,辅助信息!E:E=B2101)</f>
        <v>华西简阳西城嘉苑</v>
      </c>
    </row>
    <row r="2102" hidden="1" spans="2:18">
      <c r="B2102" s="29" t="s">
        <v>81</v>
      </c>
      <c r="C2102" s="57">
        <v>45842</v>
      </c>
      <c r="D2102" s="107" t="str">
        <f>VLOOKUP(B2102,辅助信息!E:K,7,FALSE)</f>
        <v>JWDDCD2025060900080</v>
      </c>
      <c r="E2102" s="107" t="str">
        <f>VLOOKUP(F2102,辅助信息!A:B,2,FALSE)</f>
        <v>螺纹钢</v>
      </c>
      <c r="F2102" s="29" t="s">
        <v>18</v>
      </c>
      <c r="G2102" s="25">
        <v>7.5</v>
      </c>
      <c r="H2102" s="121">
        <f>_xlfn.XLOOKUP(C2102&amp;F2102&amp;I2102&amp;J2102,'[1]2025年已发货'!$F:$F&amp;'[1]2025年已发货'!$C:$C&amp;'[1]2025年已发货'!$G:$G&amp;'[1]2025年已发货'!$H:$H,'[1]2025年已发货'!$E:$E,"未发货")</f>
        <v>7.5</v>
      </c>
      <c r="I2102" s="107" t="str">
        <f>VLOOKUP(B2102,辅助信息!E:I,3,FALSE)</f>
        <v>（华西简阳西城嘉苑）四川省成都市简阳市简城街道高屋村</v>
      </c>
      <c r="J2102" s="107" t="str">
        <f>VLOOKUP(B2102,辅助信息!E:I,4,FALSE)</f>
        <v>张瀚镭</v>
      </c>
      <c r="K2102" s="107">
        <f>VLOOKUP(J2102,辅助信息!H:I,2,FALSE)</f>
        <v>15884666220</v>
      </c>
      <c r="L2102" s="109" t="str">
        <f>VLOOKUP(B2102,辅助信息!E:J,6,FALSE)</f>
        <v>现场禁止使用氢能源挂车！优先威钢发货,我方卸车,新老国标钢厂不加价可直发，因陕钢多次出现磅差，项目拒绝使用</v>
      </c>
      <c r="M2102" s="78">
        <v>45845</v>
      </c>
      <c r="O2102" s="49">
        <f ca="1" t="shared" si="143"/>
        <v>0</v>
      </c>
      <c r="P2102" s="49">
        <f ca="1" t="shared" si="144"/>
        <v>8</v>
      </c>
      <c r="Q2102" s="18" t="str">
        <f>VLOOKUP(B2102,辅助信息!E:M,9,FALSE)</f>
        <v>ZTWM-CDGS-XS-2024-0030-华西集采-简州大道</v>
      </c>
      <c r="R2102" s="18" t="str">
        <f>_xlfn._xlws.FILTER(辅助信息!D:D,辅助信息!E:E=B2102)</f>
        <v>华西简阳西城嘉苑</v>
      </c>
    </row>
    <row r="2103" hidden="1" spans="2:18">
      <c r="B2103" s="29" t="s">
        <v>187</v>
      </c>
      <c r="C2103" s="57">
        <v>45842</v>
      </c>
      <c r="D2103" s="107">
        <f>VLOOKUP(B2103,辅助信息!E:K,7,FALSE)</f>
        <v>0</v>
      </c>
      <c r="E2103" s="107" t="str">
        <f>VLOOKUP(F2103,辅助信息!A:B,2,FALSE)</f>
        <v>盘螺</v>
      </c>
      <c r="F2103" s="29" t="s">
        <v>40</v>
      </c>
      <c r="G2103" s="25">
        <v>3</v>
      </c>
      <c r="H2103" s="121">
        <f>_xlfn.XLOOKUP(C2103&amp;F2103&amp;I2103&amp;J2103,'[1]2025年已发货'!$F:$F&amp;'[1]2025年已发货'!$C:$C&amp;'[1]2025年已发货'!$G:$G&amp;'[1]2025年已发货'!$H:$H,'[1]2025年已发货'!$E:$E,"未发货")</f>
        <v>3</v>
      </c>
      <c r="I2103" s="107" t="str">
        <f>VLOOKUP(B2103,辅助信息!E:I,3,FALSE)</f>
        <v>(乐山市校地共建产教融合基地建设项目一标段)四川省乐山市市中区苏稽镇周山嘴</v>
      </c>
      <c r="J2103" s="107" t="str">
        <f>VLOOKUP(B2103,辅助信息!E:I,4,FALSE)</f>
        <v>范增云</v>
      </c>
      <c r="K2103" s="107">
        <f>VLOOKUP(J2103,辅助信息!H:I,2,FALSE)</f>
        <v>13668153241</v>
      </c>
      <c r="L2103" s="109" t="str">
        <f>VLOOKUP(B2103,辅助信息!E:J,6,FALSE)</f>
        <v>提前联系到场规格及数量</v>
      </c>
      <c r="M2103" s="78">
        <v>45843</v>
      </c>
      <c r="O2103" s="49">
        <f ca="1" t="shared" si="143"/>
        <v>0</v>
      </c>
      <c r="P2103" s="49">
        <f ca="1" t="shared" si="144"/>
        <v>10</v>
      </c>
      <c r="Q2103" s="18">
        <f>VLOOKUP(B2103,辅助信息!E:M,9,FALSE)</f>
        <v>0</v>
      </c>
      <c r="R2103" s="18" t="str">
        <f>_xlfn._xlws.FILTER(辅助信息!D:D,辅助信息!E:E=B2103)</f>
        <v>乐山市校地共建产教融合基地配套设施项目（一、二标段）</v>
      </c>
    </row>
    <row r="2104" hidden="1" spans="2:18">
      <c r="B2104" s="29" t="s">
        <v>187</v>
      </c>
      <c r="C2104" s="57">
        <v>45842</v>
      </c>
      <c r="D2104" s="107">
        <f>VLOOKUP(B2104,辅助信息!E:K,7,FALSE)</f>
        <v>0</v>
      </c>
      <c r="E2104" s="107" t="str">
        <f>VLOOKUP(F2104,辅助信息!A:B,2,FALSE)</f>
        <v>螺纹钢</v>
      </c>
      <c r="F2104" s="29" t="s">
        <v>32</v>
      </c>
      <c r="G2104" s="25">
        <v>5</v>
      </c>
      <c r="H2104" s="121">
        <f>_xlfn.XLOOKUP(C2104&amp;F2104&amp;I2104&amp;J2104,'[1]2025年已发货'!$F:$F&amp;'[1]2025年已发货'!$C:$C&amp;'[1]2025年已发货'!$G:$G&amp;'[1]2025年已发货'!$H:$H,'[1]2025年已发货'!$E:$E,"未发货")</f>
        <v>5</v>
      </c>
      <c r="I2104" s="107" t="str">
        <f>VLOOKUP(B2104,辅助信息!E:I,3,FALSE)</f>
        <v>(乐山市校地共建产教融合基地建设项目一标段)四川省乐山市市中区苏稽镇周山嘴</v>
      </c>
      <c r="J2104" s="107" t="str">
        <f>VLOOKUP(B2104,辅助信息!E:I,4,FALSE)</f>
        <v>范增云</v>
      </c>
      <c r="K2104" s="107">
        <f>VLOOKUP(J2104,辅助信息!H:I,2,FALSE)</f>
        <v>13668153241</v>
      </c>
      <c r="L2104" s="109" t="str">
        <f>VLOOKUP(B2104,辅助信息!E:J,6,FALSE)</f>
        <v>提前联系到场规格及数量</v>
      </c>
      <c r="M2104" s="78">
        <v>45843</v>
      </c>
      <c r="O2104" s="49">
        <f ca="1" t="shared" si="143"/>
        <v>0</v>
      </c>
      <c r="P2104" s="49">
        <f ca="1" t="shared" si="144"/>
        <v>10</v>
      </c>
      <c r="Q2104" s="18">
        <f>VLOOKUP(B2104,辅助信息!E:M,9,FALSE)</f>
        <v>0</v>
      </c>
      <c r="R2104" s="18" t="str">
        <f>_xlfn._xlws.FILTER(辅助信息!D:D,辅助信息!E:E=B2104)</f>
        <v>乐山市校地共建产教融合基地配套设施项目（一、二标段）</v>
      </c>
    </row>
    <row r="2105" hidden="1" spans="2:18">
      <c r="B2105" s="29" t="s">
        <v>187</v>
      </c>
      <c r="C2105" s="57">
        <v>45842</v>
      </c>
      <c r="D2105" s="107">
        <f>VLOOKUP(B2105,辅助信息!E:K,7,FALSE)</f>
        <v>0</v>
      </c>
      <c r="E2105" s="107" t="str">
        <f>VLOOKUP(F2105,辅助信息!A:B,2,FALSE)</f>
        <v>螺纹钢</v>
      </c>
      <c r="F2105" s="29" t="s">
        <v>30</v>
      </c>
      <c r="G2105" s="25">
        <v>3</v>
      </c>
      <c r="H2105" s="121">
        <f>_xlfn.XLOOKUP(C2105&amp;F2105&amp;I2105&amp;J2105,'[1]2025年已发货'!$F:$F&amp;'[1]2025年已发货'!$C:$C&amp;'[1]2025年已发货'!$G:$G&amp;'[1]2025年已发货'!$H:$H,'[1]2025年已发货'!$E:$E,"未发货")</f>
        <v>3</v>
      </c>
      <c r="I2105" s="107" t="str">
        <f>VLOOKUP(B2105,辅助信息!E:I,3,FALSE)</f>
        <v>(乐山市校地共建产教融合基地建设项目一标段)四川省乐山市市中区苏稽镇周山嘴</v>
      </c>
      <c r="J2105" s="107" t="str">
        <f>VLOOKUP(B2105,辅助信息!E:I,4,FALSE)</f>
        <v>范增云</v>
      </c>
      <c r="K2105" s="107">
        <f>VLOOKUP(J2105,辅助信息!H:I,2,FALSE)</f>
        <v>13668153241</v>
      </c>
      <c r="L2105" s="109" t="str">
        <f>VLOOKUP(B2105,辅助信息!E:J,6,FALSE)</f>
        <v>提前联系到场规格及数量</v>
      </c>
      <c r="M2105" s="78">
        <v>45843</v>
      </c>
      <c r="O2105" s="49">
        <f ca="1" t="shared" si="143"/>
        <v>0</v>
      </c>
      <c r="P2105" s="49">
        <f ca="1" t="shared" si="144"/>
        <v>10</v>
      </c>
      <c r="Q2105" s="18">
        <f>VLOOKUP(B2105,辅助信息!E:M,9,FALSE)</f>
        <v>0</v>
      </c>
      <c r="R2105" s="18" t="str">
        <f>_xlfn._xlws.FILTER(辅助信息!D:D,辅助信息!E:E=B2105)</f>
        <v>乐山市校地共建产教融合基地配套设施项目（一、二标段）</v>
      </c>
    </row>
    <row r="2106" hidden="1" spans="2:18">
      <c r="B2106" s="29" t="s">
        <v>187</v>
      </c>
      <c r="C2106" s="57">
        <v>45842</v>
      </c>
      <c r="D2106" s="107">
        <f>VLOOKUP(B2106,辅助信息!E:K,7,FALSE)</f>
        <v>0</v>
      </c>
      <c r="E2106" s="107" t="str">
        <f>VLOOKUP(F2106,辅助信息!A:B,2,FALSE)</f>
        <v>螺纹钢</v>
      </c>
      <c r="F2106" s="29" t="s">
        <v>33</v>
      </c>
      <c r="G2106" s="25">
        <v>3</v>
      </c>
      <c r="H2106" s="121">
        <f>_xlfn.XLOOKUP(C2106&amp;F2106&amp;I2106&amp;J2106,'[1]2025年已发货'!$F:$F&amp;'[1]2025年已发货'!$C:$C&amp;'[1]2025年已发货'!$G:$G&amp;'[1]2025年已发货'!$H:$H,'[1]2025年已发货'!$E:$E,"未发货")</f>
        <v>3</v>
      </c>
      <c r="I2106" s="107" t="str">
        <f>VLOOKUP(B2106,辅助信息!E:I,3,FALSE)</f>
        <v>(乐山市校地共建产教融合基地建设项目一标段)四川省乐山市市中区苏稽镇周山嘴</v>
      </c>
      <c r="J2106" s="107" t="str">
        <f>VLOOKUP(B2106,辅助信息!E:I,4,FALSE)</f>
        <v>范增云</v>
      </c>
      <c r="K2106" s="107">
        <f>VLOOKUP(J2106,辅助信息!H:I,2,FALSE)</f>
        <v>13668153241</v>
      </c>
      <c r="L2106" s="109" t="str">
        <f>VLOOKUP(B2106,辅助信息!E:J,6,FALSE)</f>
        <v>提前联系到场规格及数量</v>
      </c>
      <c r="M2106" s="78">
        <v>45843</v>
      </c>
      <c r="O2106" s="49">
        <f ca="1" t="shared" si="143"/>
        <v>0</v>
      </c>
      <c r="P2106" s="49">
        <f ca="1" t="shared" si="144"/>
        <v>10</v>
      </c>
      <c r="Q2106" s="18">
        <f>VLOOKUP(B2106,辅助信息!E:M,9,FALSE)</f>
        <v>0</v>
      </c>
      <c r="R2106" s="18" t="str">
        <f>_xlfn._xlws.FILTER(辅助信息!D:D,辅助信息!E:E=B2106)</f>
        <v>乐山市校地共建产教融合基地配套设施项目（一、二标段）</v>
      </c>
    </row>
    <row r="2107" hidden="1" spans="2:18">
      <c r="B2107" s="29" t="s">
        <v>187</v>
      </c>
      <c r="C2107" s="57">
        <v>45842</v>
      </c>
      <c r="D2107" s="107">
        <f>VLOOKUP(B2107,辅助信息!E:K,7,FALSE)</f>
        <v>0</v>
      </c>
      <c r="E2107" s="107" t="str">
        <f>VLOOKUP(F2107,辅助信息!A:B,2,FALSE)</f>
        <v>螺纹钢</v>
      </c>
      <c r="F2107" s="29" t="s">
        <v>28</v>
      </c>
      <c r="G2107" s="25">
        <v>3</v>
      </c>
      <c r="H2107" s="121">
        <f>_xlfn.XLOOKUP(C2107&amp;F2107&amp;I2107&amp;J2107,'[1]2025年已发货'!$F:$F&amp;'[1]2025年已发货'!$C:$C&amp;'[1]2025年已发货'!$G:$G&amp;'[1]2025年已发货'!$H:$H,'[1]2025年已发货'!$E:$E,"未发货")</f>
        <v>3</v>
      </c>
      <c r="I2107" s="107" t="str">
        <f>VLOOKUP(B2107,辅助信息!E:I,3,FALSE)</f>
        <v>(乐山市校地共建产教融合基地建设项目一标段)四川省乐山市市中区苏稽镇周山嘴</v>
      </c>
      <c r="J2107" s="107" t="str">
        <f>VLOOKUP(B2107,辅助信息!E:I,4,FALSE)</f>
        <v>范增云</v>
      </c>
      <c r="K2107" s="107">
        <f>VLOOKUP(J2107,辅助信息!H:I,2,FALSE)</f>
        <v>13668153241</v>
      </c>
      <c r="L2107" s="109" t="str">
        <f>VLOOKUP(B2107,辅助信息!E:J,6,FALSE)</f>
        <v>提前联系到场规格及数量</v>
      </c>
      <c r="M2107" s="78">
        <v>45843</v>
      </c>
      <c r="O2107" s="49">
        <f ca="1" t="shared" si="143"/>
        <v>0</v>
      </c>
      <c r="P2107" s="49">
        <f ca="1" t="shared" si="144"/>
        <v>10</v>
      </c>
      <c r="Q2107" s="18">
        <f>VLOOKUP(B2107,辅助信息!E:M,9,FALSE)</f>
        <v>0</v>
      </c>
      <c r="R2107" s="18" t="str">
        <f>_xlfn._xlws.FILTER(辅助信息!D:D,辅助信息!E:E=B2107)</f>
        <v>乐山市校地共建产教融合基地配套设施项目（一、二标段）</v>
      </c>
    </row>
    <row r="2108" hidden="1" spans="2:18">
      <c r="B2108" s="29" t="s">
        <v>187</v>
      </c>
      <c r="C2108" s="57">
        <v>45842</v>
      </c>
      <c r="D2108" s="107">
        <f>VLOOKUP(B2108,辅助信息!E:K,7,FALSE)</f>
        <v>0</v>
      </c>
      <c r="E2108" s="107" t="str">
        <f>VLOOKUP(F2108,辅助信息!A:B,2,FALSE)</f>
        <v>螺纹钢</v>
      </c>
      <c r="F2108" s="29" t="s">
        <v>18</v>
      </c>
      <c r="G2108" s="25">
        <v>18</v>
      </c>
      <c r="H2108" s="121">
        <f>_xlfn.XLOOKUP(C2108&amp;F2108&amp;I2108&amp;J2108,'[1]2025年已发货'!$F:$F&amp;'[1]2025年已发货'!$C:$C&amp;'[1]2025年已发货'!$G:$G&amp;'[1]2025年已发货'!$H:$H,'[1]2025年已发货'!$E:$E,"未发货")</f>
        <v>18</v>
      </c>
      <c r="I2108" s="107" t="str">
        <f>VLOOKUP(B2108,辅助信息!E:I,3,FALSE)</f>
        <v>(乐山市校地共建产教融合基地建设项目一标段)四川省乐山市市中区苏稽镇周山嘴</v>
      </c>
      <c r="J2108" s="107" t="str">
        <f>VLOOKUP(B2108,辅助信息!E:I,4,FALSE)</f>
        <v>范增云</v>
      </c>
      <c r="K2108" s="107">
        <f>VLOOKUP(J2108,辅助信息!H:I,2,FALSE)</f>
        <v>13668153241</v>
      </c>
      <c r="L2108" s="109" t="str">
        <f>VLOOKUP(B2108,辅助信息!E:J,6,FALSE)</f>
        <v>提前联系到场规格及数量</v>
      </c>
      <c r="M2108" s="78">
        <v>45843</v>
      </c>
      <c r="O2108" s="49">
        <f ca="1" t="shared" si="143"/>
        <v>0</v>
      </c>
      <c r="P2108" s="49">
        <f ca="1" t="shared" si="144"/>
        <v>10</v>
      </c>
      <c r="Q2108" s="18">
        <f>VLOOKUP(B2108,辅助信息!E:M,9,FALSE)</f>
        <v>0</v>
      </c>
      <c r="R2108" s="18" t="str">
        <f>_xlfn._xlws.FILTER(辅助信息!D:D,辅助信息!E:E=B2108)</f>
        <v>乐山市校地共建产教融合基地配套设施项目（一、二标段）</v>
      </c>
    </row>
    <row r="2109" hidden="1" spans="2:18">
      <c r="B2109" s="107" t="s">
        <v>176</v>
      </c>
      <c r="C2109" s="57">
        <v>45845</v>
      </c>
      <c r="D2109" s="107" t="str">
        <f>VLOOKUP(B2109,辅助信息!E:K,7,FALSE)</f>
        <v>JWDDCD2025062200016</v>
      </c>
      <c r="E2109" s="107" t="str">
        <f>VLOOKUP(F2109,辅助信息!A:B,2,FALSE)</f>
        <v>高线</v>
      </c>
      <c r="F2109" s="107" t="s">
        <v>57</v>
      </c>
      <c r="G2109" s="108">
        <v>5</v>
      </c>
      <c r="H2109" s="121" t="str">
        <f>_xlfn.XLOOKUP(C2109&amp;F2109&amp;I2109&amp;J2109,'[1]2025年已发货'!$F:$F&amp;'[1]2025年已发货'!$C:$C&amp;'[1]2025年已发货'!$G:$G&amp;'[1]2025年已发货'!$H:$H,'[1]2025年已发货'!$E:$E,"未发货")</f>
        <v>未发货</v>
      </c>
      <c r="I2109" s="107" t="str">
        <f>VLOOKUP(B2109,辅助信息!E:I,3,FALSE)</f>
        <v>(武汉电气化局成达万高铁强电项目-渠县)四川省达州市渠县渠北镇雷家湾渠县北站旁</v>
      </c>
      <c r="J2109" s="107" t="str">
        <f>VLOOKUP(B2109,辅助信息!E:I,4,FALSE)</f>
        <v>刘频</v>
      </c>
      <c r="K2109" s="107">
        <f>VLOOKUP(J2109,辅助信息!H:I,2,FALSE)</f>
        <v>18779627939</v>
      </c>
      <c r="L2109" s="109" t="str">
        <f>VLOOKUP(B2109,辅助信息!E:J,6,FALSE)</f>
        <v>锈货不收！！下雨天钢筋没盖篷布不收！！，装货前联系收货人核实到场规格,没提前告知进场规格现场不给予接收</v>
      </c>
      <c r="M2109" s="78">
        <v>45845</v>
      </c>
      <c r="O2109" s="49">
        <f ca="1" t="shared" si="143"/>
        <v>0</v>
      </c>
      <c r="P2109" s="49">
        <f ca="1" t="shared" si="144"/>
        <v>8</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7" t="s">
        <v>176</v>
      </c>
      <c r="C2110" s="57">
        <v>45845</v>
      </c>
      <c r="D2110" s="107" t="str">
        <f>VLOOKUP(B2110,辅助信息!E:K,7,FALSE)</f>
        <v>JWDDCD2025062200016</v>
      </c>
      <c r="E2110" s="107" t="str">
        <f>VLOOKUP(F2110,辅助信息!A:B,2,FALSE)</f>
        <v>盘螺</v>
      </c>
      <c r="F2110" s="107" t="s">
        <v>40</v>
      </c>
      <c r="G2110" s="108">
        <v>35</v>
      </c>
      <c r="H2110" s="121">
        <f>_xlfn.XLOOKUP(C2110&amp;F2110&amp;I2110&amp;J2110,'[1]2025年已发货'!$F:$F&amp;'[1]2025年已发货'!$C:$C&amp;'[1]2025年已发货'!$G:$G&amp;'[1]2025年已发货'!$H:$H,'[1]2025年已发货'!$E:$E,"未发货")</f>
        <v>36</v>
      </c>
      <c r="I2110" s="107" t="str">
        <f>VLOOKUP(B2110,辅助信息!E:I,3,FALSE)</f>
        <v>(武汉电气化局成达万高铁强电项目-渠县)四川省达州市渠县渠北镇雷家湾渠县北站旁</v>
      </c>
      <c r="J2110" s="107" t="str">
        <f>VLOOKUP(B2110,辅助信息!E:I,4,FALSE)</f>
        <v>刘频</v>
      </c>
      <c r="K2110" s="107">
        <f>VLOOKUP(J2110,辅助信息!H:I,2,FALSE)</f>
        <v>18779627939</v>
      </c>
      <c r="L2110" s="109" t="str">
        <f>VLOOKUP(B2110,辅助信息!E:J,6,FALSE)</f>
        <v>锈货不收！！下雨天钢筋没盖篷布不收！！，装货前联系收货人核实到场规格,没提前告知进场规格现场不给予接收</v>
      </c>
      <c r="M2110" s="78">
        <v>45845</v>
      </c>
      <c r="O2110" s="49">
        <f ca="1" t="shared" si="143"/>
        <v>0</v>
      </c>
      <c r="P2110" s="49">
        <f ca="1" t="shared" si="144"/>
        <v>8</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7" t="s">
        <v>176</v>
      </c>
      <c r="C2111" s="57">
        <v>45845</v>
      </c>
      <c r="D2111" s="107" t="str">
        <f>VLOOKUP(B2111,辅助信息!E:K,7,FALSE)</f>
        <v>JWDDCD2025062200016</v>
      </c>
      <c r="E2111" s="107" t="str">
        <f>VLOOKUP(F2111,辅助信息!A:B,2,FALSE)</f>
        <v>盘螺</v>
      </c>
      <c r="F2111" s="107" t="s">
        <v>41</v>
      </c>
      <c r="G2111" s="108">
        <v>30</v>
      </c>
      <c r="H2111" s="121">
        <f>_xlfn.XLOOKUP(C2111&amp;F2111&amp;I2111&amp;J2111,'[1]2025年已发货'!$F:$F&amp;'[1]2025年已发货'!$C:$C&amp;'[1]2025年已发货'!$G:$G&amp;'[1]2025年已发货'!$H:$H,'[1]2025年已发货'!$E:$E,"未发货")</f>
        <v>30</v>
      </c>
      <c r="I2111" s="107" t="str">
        <f>VLOOKUP(B2111,辅助信息!E:I,3,FALSE)</f>
        <v>(武汉电气化局成达万高铁强电项目-渠县)四川省达州市渠县渠北镇雷家湾渠县北站旁</v>
      </c>
      <c r="J2111" s="107" t="str">
        <f>VLOOKUP(B2111,辅助信息!E:I,4,FALSE)</f>
        <v>刘频</v>
      </c>
      <c r="K2111" s="107">
        <f>VLOOKUP(J2111,辅助信息!H:I,2,FALSE)</f>
        <v>18779627939</v>
      </c>
      <c r="L2111" s="109" t="str">
        <f>VLOOKUP(B2111,辅助信息!E:J,6,FALSE)</f>
        <v>锈货不收！！下雨天钢筋没盖篷布不收！！，装货前联系收货人核实到场规格,没提前告知进场规格现场不给予接收</v>
      </c>
      <c r="M2111" s="78">
        <v>45845</v>
      </c>
      <c r="O2111" s="49">
        <f ca="1" t="shared" si="143"/>
        <v>0</v>
      </c>
      <c r="P2111" s="49">
        <f ca="1" t="shared" si="144"/>
        <v>8</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7" t="s">
        <v>176</v>
      </c>
      <c r="C2112" s="57">
        <v>45845</v>
      </c>
      <c r="D2112" s="107" t="str">
        <f>VLOOKUP(B2112,辅助信息!E:K,7,FALSE)</f>
        <v>JWDDCD2025062200016</v>
      </c>
      <c r="E2112" s="107" t="str">
        <f>VLOOKUP(F2112,辅助信息!A:B,2,FALSE)</f>
        <v>螺纹钢</v>
      </c>
      <c r="F2112" s="107" t="s">
        <v>27</v>
      </c>
      <c r="G2112" s="108">
        <v>47</v>
      </c>
      <c r="H2112" s="121">
        <f>_xlfn.XLOOKUP(C2112&amp;F2112&amp;I2112&amp;J2112,'[1]2025年已发货'!$F:$F&amp;'[1]2025年已发货'!$C:$C&amp;'[1]2025年已发货'!$G:$G&amp;'[1]2025年已发货'!$H:$H,'[1]2025年已发货'!$E:$E,"未发货")</f>
        <v>24</v>
      </c>
      <c r="I2112" s="107" t="str">
        <f>VLOOKUP(B2112,辅助信息!E:I,3,FALSE)</f>
        <v>(武汉电气化局成达万高铁强电项目-渠县)四川省达州市渠县渠北镇雷家湾渠县北站旁</v>
      </c>
      <c r="J2112" s="107" t="str">
        <f>VLOOKUP(B2112,辅助信息!E:I,4,FALSE)</f>
        <v>刘频</v>
      </c>
      <c r="K2112" s="107">
        <f>VLOOKUP(J2112,辅助信息!H:I,2,FALSE)</f>
        <v>18779627939</v>
      </c>
      <c r="L2112" s="109" t="str">
        <f>VLOOKUP(B2112,辅助信息!E:J,6,FALSE)</f>
        <v>锈货不收！！下雨天钢筋没盖篷布不收！！，装货前联系收货人核实到场规格,没提前告知进场规格现场不给予接收</v>
      </c>
      <c r="M2112" s="78">
        <v>45845</v>
      </c>
      <c r="O2112" s="49">
        <f ca="1" t="shared" si="143"/>
        <v>0</v>
      </c>
      <c r="P2112" s="49">
        <f ca="1" t="shared" si="144"/>
        <v>8</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7" t="s">
        <v>176</v>
      </c>
      <c r="C2113" s="57">
        <v>45845</v>
      </c>
      <c r="D2113" s="107" t="str">
        <f>VLOOKUP(B2113,辅助信息!E:K,7,FALSE)</f>
        <v>JWDDCD2025062200016</v>
      </c>
      <c r="E2113" s="107" t="str">
        <f>VLOOKUP(F2113,辅助信息!A:B,2,FALSE)</f>
        <v>螺纹钢</v>
      </c>
      <c r="F2113" s="107" t="s">
        <v>19</v>
      </c>
      <c r="G2113" s="108">
        <v>25</v>
      </c>
      <c r="H2113" s="121">
        <f>_xlfn.XLOOKUP(C2113&amp;F2113&amp;I2113&amp;J2113,'[1]2025年已发货'!$F:$F&amp;'[1]2025年已发货'!$C:$C&amp;'[1]2025年已发货'!$G:$G&amp;'[1]2025年已发货'!$H:$H,'[1]2025年已发货'!$E:$E,"未发货")</f>
        <v>24</v>
      </c>
      <c r="I2113" s="107" t="str">
        <f>VLOOKUP(B2113,辅助信息!E:I,3,FALSE)</f>
        <v>(武汉电气化局成达万高铁强电项目-渠县)四川省达州市渠县渠北镇雷家湾渠县北站旁</v>
      </c>
      <c r="J2113" s="107" t="str">
        <f>VLOOKUP(B2113,辅助信息!E:I,4,FALSE)</f>
        <v>刘频</v>
      </c>
      <c r="K2113" s="107">
        <f>VLOOKUP(J2113,辅助信息!H:I,2,FALSE)</f>
        <v>18779627939</v>
      </c>
      <c r="L2113" s="109" t="str">
        <f>VLOOKUP(B2113,辅助信息!E:J,6,FALSE)</f>
        <v>锈货不收！！下雨天钢筋没盖篷布不收！！，装货前联系收货人核实到场规格,没提前告知进场规格现场不给予接收</v>
      </c>
      <c r="M2113" s="78">
        <v>45845</v>
      </c>
      <c r="O2113" s="49">
        <f ca="1" t="shared" si="143"/>
        <v>0</v>
      </c>
      <c r="P2113" s="49">
        <f ca="1" t="shared" si="144"/>
        <v>8</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7" t="s">
        <v>176</v>
      </c>
      <c r="C2114" s="57">
        <v>45845</v>
      </c>
      <c r="D2114" s="107" t="str">
        <f>VLOOKUP(B2114,辅助信息!E:K,7,FALSE)</f>
        <v>JWDDCD2025062200016</v>
      </c>
      <c r="E2114" s="107" t="str">
        <f>VLOOKUP(F2114,辅助信息!A:B,2,FALSE)</f>
        <v>螺纹钢</v>
      </c>
      <c r="F2114" s="107" t="s">
        <v>32</v>
      </c>
      <c r="G2114" s="108">
        <v>6</v>
      </c>
      <c r="H2114" s="121">
        <f>_xlfn.XLOOKUP(C2114&amp;F2114&amp;I2114&amp;J2114,'[1]2025年已发货'!$F:$F&amp;'[1]2025年已发货'!$C:$C&amp;'[1]2025年已发货'!$G:$G&amp;'[1]2025年已发货'!$H:$H,'[1]2025年已发货'!$E:$E,"未发货")</f>
        <v>6</v>
      </c>
      <c r="I2114" s="107" t="str">
        <f>VLOOKUP(B2114,辅助信息!E:I,3,FALSE)</f>
        <v>(武汉电气化局成达万高铁强电项目-渠县)四川省达州市渠县渠北镇雷家湾渠县北站旁</v>
      </c>
      <c r="J2114" s="107" t="str">
        <f>VLOOKUP(B2114,辅助信息!E:I,4,FALSE)</f>
        <v>刘频</v>
      </c>
      <c r="K2114" s="107">
        <f>VLOOKUP(J2114,辅助信息!H:I,2,FALSE)</f>
        <v>18779627939</v>
      </c>
      <c r="L2114" s="109" t="str">
        <f>VLOOKUP(B2114,辅助信息!E:J,6,FALSE)</f>
        <v>锈货不收！！下雨天钢筋没盖篷布不收！！，装货前联系收货人核实到场规格,没提前告知进场规格现场不给予接收</v>
      </c>
      <c r="M2114" s="78">
        <v>45845</v>
      </c>
      <c r="O2114" s="49">
        <f ca="1" t="shared" si="143"/>
        <v>0</v>
      </c>
      <c r="P2114" s="49">
        <f ca="1" t="shared" si="144"/>
        <v>8</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7" t="s">
        <v>176</v>
      </c>
      <c r="C2115" s="57">
        <v>45845</v>
      </c>
      <c r="D2115" s="107" t="str">
        <f>VLOOKUP(B2115,辅助信息!E:K,7,FALSE)</f>
        <v>JWDDCD2025062200016</v>
      </c>
      <c r="E2115" s="107" t="str">
        <f>VLOOKUP(F2115,辅助信息!A:B,2,FALSE)</f>
        <v>螺纹钢</v>
      </c>
      <c r="F2115" s="107" t="s">
        <v>30</v>
      </c>
      <c r="G2115" s="108">
        <v>38</v>
      </c>
      <c r="H2115" s="121">
        <f>_xlfn.XLOOKUP(C2115&amp;F2115&amp;I2115&amp;J2115,'[1]2025年已发货'!$F:$F&amp;'[1]2025年已发货'!$C:$C&amp;'[1]2025年已发货'!$G:$G&amp;'[1]2025年已发货'!$H:$H,'[1]2025年已发货'!$E:$E,"未发货")</f>
        <v>36</v>
      </c>
      <c r="I2115" s="107" t="str">
        <f>VLOOKUP(B2115,辅助信息!E:I,3,FALSE)</f>
        <v>(武汉电气化局成达万高铁强电项目-渠县)四川省达州市渠县渠北镇雷家湾渠县北站旁</v>
      </c>
      <c r="J2115" s="107" t="str">
        <f>VLOOKUP(B2115,辅助信息!E:I,4,FALSE)</f>
        <v>刘频</v>
      </c>
      <c r="K2115" s="107">
        <f>VLOOKUP(J2115,辅助信息!H:I,2,FALSE)</f>
        <v>18779627939</v>
      </c>
      <c r="L2115" s="109" t="str">
        <f>VLOOKUP(B2115,辅助信息!E:J,6,FALSE)</f>
        <v>锈货不收！！下雨天钢筋没盖篷布不收！！，装货前联系收货人核实到场规格,没提前告知进场规格现场不给予接收</v>
      </c>
      <c r="M2115" s="78">
        <v>45845</v>
      </c>
      <c r="O2115" s="49">
        <f ca="1" t="shared" si="143"/>
        <v>0</v>
      </c>
      <c r="P2115" s="49">
        <f ca="1" t="shared" si="144"/>
        <v>8</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7" t="s">
        <v>176</v>
      </c>
      <c r="C2116" s="57">
        <v>45845</v>
      </c>
      <c r="D2116" s="107" t="str">
        <f>VLOOKUP(B2116,辅助信息!E:K,7,FALSE)</f>
        <v>JWDDCD2025062200016</v>
      </c>
      <c r="E2116" s="107" t="str">
        <f>VLOOKUP(F2116,辅助信息!A:B,2,FALSE)</f>
        <v>螺纹钢</v>
      </c>
      <c r="F2116" s="107" t="s">
        <v>33</v>
      </c>
      <c r="G2116" s="108">
        <v>34</v>
      </c>
      <c r="H2116" s="121">
        <f>_xlfn.XLOOKUP(C2116&amp;F2116&amp;I2116&amp;J2116,'[1]2025年已发货'!$F:$F&amp;'[1]2025年已发货'!$C:$C&amp;'[1]2025年已发货'!$G:$G&amp;'[1]2025年已发货'!$H:$H,'[1]2025年已发货'!$E:$E,"未发货")</f>
        <v>33</v>
      </c>
      <c r="I2116" s="107" t="str">
        <f>VLOOKUP(B2116,辅助信息!E:I,3,FALSE)</f>
        <v>(武汉电气化局成达万高铁强电项目-渠县)四川省达州市渠县渠北镇雷家湾渠县北站旁</v>
      </c>
      <c r="J2116" s="107" t="str">
        <f>VLOOKUP(B2116,辅助信息!E:I,4,FALSE)</f>
        <v>刘频</v>
      </c>
      <c r="K2116" s="107">
        <f>VLOOKUP(J2116,辅助信息!H:I,2,FALSE)</f>
        <v>18779627939</v>
      </c>
      <c r="L2116" s="109" t="str">
        <f>VLOOKUP(B2116,辅助信息!E:J,6,FALSE)</f>
        <v>锈货不收！！下雨天钢筋没盖篷布不收！！，装货前联系收货人核实到场规格,没提前告知进场规格现场不给予接收</v>
      </c>
      <c r="M2116" s="78">
        <v>45845</v>
      </c>
      <c r="O2116" s="49">
        <f ca="1" t="shared" si="143"/>
        <v>0</v>
      </c>
      <c r="P2116" s="49">
        <f ca="1" t="shared" si="144"/>
        <v>8</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7" t="s">
        <v>176</v>
      </c>
      <c r="C2117" s="57">
        <v>45845</v>
      </c>
      <c r="D2117" s="107" t="str">
        <f>VLOOKUP(B2117,辅助信息!E:K,7,FALSE)</f>
        <v>JWDDCD2025062200016</v>
      </c>
      <c r="E2117" s="107" t="str">
        <f>VLOOKUP(F2117,辅助信息!A:B,2,FALSE)</f>
        <v>螺纹钢</v>
      </c>
      <c r="F2117" s="107" t="s">
        <v>28</v>
      </c>
      <c r="G2117" s="108">
        <v>7</v>
      </c>
      <c r="H2117" s="121">
        <f>_xlfn.XLOOKUP(C2117&amp;F2117&amp;I2117&amp;J2117,'[1]2025年已发货'!$F:$F&amp;'[1]2025年已发货'!$C:$C&amp;'[1]2025年已发货'!$G:$G&amp;'[1]2025年已发货'!$H:$H,'[1]2025年已发货'!$E:$E,"未发货")</f>
        <v>3</v>
      </c>
      <c r="I2117" s="107" t="str">
        <f>VLOOKUP(B2117,辅助信息!E:I,3,FALSE)</f>
        <v>(武汉电气化局成达万高铁强电项目-渠县)四川省达州市渠县渠北镇雷家湾渠县北站旁</v>
      </c>
      <c r="J2117" s="107" t="str">
        <f>VLOOKUP(B2117,辅助信息!E:I,4,FALSE)</f>
        <v>刘频</v>
      </c>
      <c r="K2117" s="107">
        <f>VLOOKUP(J2117,辅助信息!H:I,2,FALSE)</f>
        <v>18779627939</v>
      </c>
      <c r="L2117" s="109" t="str">
        <f>VLOOKUP(B2117,辅助信息!E:J,6,FALSE)</f>
        <v>锈货不收！！下雨天钢筋没盖篷布不收！！，装货前联系收货人核实到场规格,没提前告知进场规格现场不给予接收</v>
      </c>
      <c r="M2117" s="78">
        <v>45845</v>
      </c>
      <c r="O2117" s="49">
        <f ca="1" t="shared" si="143"/>
        <v>0</v>
      </c>
      <c r="P2117" s="49">
        <f ca="1" t="shared" si="144"/>
        <v>8</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7" t="s">
        <v>176</v>
      </c>
      <c r="C2118" s="57">
        <v>45845</v>
      </c>
      <c r="D2118" s="107" t="str">
        <f>VLOOKUP(B2118,辅助信息!E:K,7,FALSE)</f>
        <v>JWDDCD2025062200016</v>
      </c>
      <c r="E2118" s="107" t="str">
        <f>VLOOKUP(F2118,辅助信息!A:B,2,FALSE)</f>
        <v>螺纹钢</v>
      </c>
      <c r="F2118" s="107" t="s">
        <v>18</v>
      </c>
      <c r="G2118" s="108">
        <v>38</v>
      </c>
      <c r="H2118" s="121" t="str">
        <f>_xlfn.XLOOKUP(C2118&amp;F2118&amp;I2118&amp;J2118,'[1]2025年已发货'!$F:$F&amp;'[1]2025年已发货'!$C:$C&amp;'[1]2025年已发货'!$G:$G&amp;'[1]2025年已发货'!$H:$H,'[1]2025年已发货'!$E:$E,"未发货")</f>
        <v>未发货</v>
      </c>
      <c r="I2118" s="107" t="str">
        <f>VLOOKUP(B2118,辅助信息!E:I,3,FALSE)</f>
        <v>(武汉电气化局成达万高铁强电项目-渠县)四川省达州市渠县渠北镇雷家湾渠县北站旁</v>
      </c>
      <c r="J2118" s="107" t="str">
        <f>VLOOKUP(B2118,辅助信息!E:I,4,FALSE)</f>
        <v>刘频</v>
      </c>
      <c r="K2118" s="107">
        <f>VLOOKUP(J2118,辅助信息!H:I,2,FALSE)</f>
        <v>18779627939</v>
      </c>
      <c r="L2118" s="109" t="str">
        <f>VLOOKUP(B2118,辅助信息!E:J,6,FALSE)</f>
        <v>锈货不收！！下雨天钢筋没盖篷布不收！！，装货前联系收货人核实到场规格,没提前告知进场规格现场不给予接收</v>
      </c>
      <c r="M2118" s="78">
        <v>45845</v>
      </c>
      <c r="O2118" s="49">
        <f ca="1" t="shared" si="143"/>
        <v>0</v>
      </c>
      <c r="P2118" s="49">
        <f ca="1" t="shared" si="144"/>
        <v>8</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7" t="s">
        <v>176</v>
      </c>
      <c r="C2119" s="57">
        <v>45845</v>
      </c>
      <c r="D2119" s="107" t="str">
        <f>VLOOKUP(B2119,辅助信息!E:K,7,FALSE)</f>
        <v>JWDDCD2025062200016</v>
      </c>
      <c r="E2119" s="107" t="str">
        <f>VLOOKUP(F2119,辅助信息!A:B,2,FALSE)</f>
        <v>螺纹钢</v>
      </c>
      <c r="F2119" s="107" t="s">
        <v>111</v>
      </c>
      <c r="G2119" s="108">
        <v>5</v>
      </c>
      <c r="H2119" s="121">
        <f>_xlfn.XLOOKUP(C2119&amp;F2119&amp;I2119&amp;J2119,'[1]2025年已发货'!$F:$F&amp;'[1]2025年已发货'!$C:$C&amp;'[1]2025年已发货'!$G:$G&amp;'[1]2025年已发货'!$H:$H,'[1]2025年已发货'!$E:$E,"未发货")</f>
        <v>6</v>
      </c>
      <c r="I2119" s="107" t="str">
        <f>VLOOKUP(B2119,辅助信息!E:I,3,FALSE)</f>
        <v>(武汉电气化局成达万高铁强电项目-渠县)四川省达州市渠县渠北镇雷家湾渠县北站旁</v>
      </c>
      <c r="J2119" s="107" t="str">
        <f>VLOOKUP(B2119,辅助信息!E:I,4,FALSE)</f>
        <v>刘频</v>
      </c>
      <c r="K2119" s="107">
        <f>VLOOKUP(J2119,辅助信息!H:I,2,FALSE)</f>
        <v>18779627939</v>
      </c>
      <c r="L2119" s="109" t="str">
        <f>VLOOKUP(B2119,辅助信息!E:J,6,FALSE)</f>
        <v>锈货不收！！下雨天钢筋没盖篷布不收！！，装货前联系收货人核实到场规格,没提前告知进场规格现场不给予接收</v>
      </c>
      <c r="M2119" s="78">
        <v>45845</v>
      </c>
      <c r="O2119" s="49">
        <f ca="1" t="shared" si="143"/>
        <v>0</v>
      </c>
      <c r="P2119" s="49">
        <f ca="1" t="shared" si="144"/>
        <v>8</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7" t="s">
        <v>176</v>
      </c>
      <c r="C2120" s="57">
        <v>45845</v>
      </c>
      <c r="D2120" s="107" t="str">
        <f>VLOOKUP(B2120,辅助信息!E:K,7,FALSE)</f>
        <v>JWDDCD2025062200016</v>
      </c>
      <c r="E2120" s="107" t="str">
        <f>VLOOKUP(F2120,辅助信息!A:B,2,FALSE)</f>
        <v>螺纹钢</v>
      </c>
      <c r="F2120" s="107" t="s">
        <v>76</v>
      </c>
      <c r="G2120" s="108">
        <v>20</v>
      </c>
      <c r="H2120" s="121">
        <f>_xlfn.XLOOKUP(C2120&amp;F2120&amp;I2120&amp;J2120,'[1]2025年已发货'!$F:$F&amp;'[1]2025年已发货'!$C:$C&amp;'[1]2025年已发货'!$G:$G&amp;'[1]2025年已发货'!$H:$H,'[1]2025年已发货'!$E:$E,"未发货")</f>
        <v>18</v>
      </c>
      <c r="I2120" s="107" t="str">
        <f>VLOOKUP(B2120,辅助信息!E:I,3,FALSE)</f>
        <v>(武汉电气化局成达万高铁强电项目-渠县)四川省达州市渠县渠北镇雷家湾渠县北站旁</v>
      </c>
      <c r="J2120" s="107" t="str">
        <f>VLOOKUP(B2120,辅助信息!E:I,4,FALSE)</f>
        <v>刘频</v>
      </c>
      <c r="K2120" s="107">
        <f>VLOOKUP(J2120,辅助信息!H:I,2,FALSE)</f>
        <v>18779627939</v>
      </c>
      <c r="L2120" s="109" t="str">
        <f>VLOOKUP(B2120,辅助信息!E:J,6,FALSE)</f>
        <v>锈货不收！！下雨天钢筋没盖篷布不收！！，装货前联系收货人核实到场规格,没提前告知进场规格现场不给予接收</v>
      </c>
      <c r="M2120" s="78">
        <v>45845</v>
      </c>
      <c r="O2120" s="49">
        <f ca="1" t="shared" si="143"/>
        <v>0</v>
      </c>
      <c r="P2120" s="49">
        <f ca="1" t="shared" si="144"/>
        <v>8</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7" t="s">
        <v>188</v>
      </c>
      <c r="C2121" s="57">
        <v>45845</v>
      </c>
      <c r="D2121" s="107" t="str">
        <f>VLOOKUP(B2121,辅助信息!E:K,7,FALSE)</f>
        <v>JWDDCD2025062200016</v>
      </c>
      <c r="E2121" s="107" t="str">
        <f>VLOOKUP(F2121,辅助信息!A:B,2,FALSE)</f>
        <v>盘螺</v>
      </c>
      <c r="F2121" s="107" t="s">
        <v>40</v>
      </c>
      <c r="G2121" s="108">
        <v>2.5</v>
      </c>
      <c r="H2121" s="121">
        <f>_xlfn.XLOOKUP(C2121&amp;F2121&amp;I2121&amp;J2121,'[1]2025年已发货'!$F:$F&amp;'[1]2025年已发货'!$C:$C&amp;'[1]2025年已发货'!$G:$G&amp;'[1]2025年已发货'!$H:$H,'[1]2025年已发货'!$E:$E,"未发货")</f>
        <v>2.5</v>
      </c>
      <c r="I2121" s="107" t="str">
        <f>VLOOKUP(B2121,辅助信息!E:I,3,FALSE)</f>
        <v>(武汉电气化局成达万高铁强电项目-达州主城区)四川省达州市达川区斌郎街道四川省达州市达川区洞洞湾256米</v>
      </c>
      <c r="J2121" s="107" t="str">
        <f>VLOOKUP(B2121,辅助信息!E:I,4,FALSE)</f>
        <v>余凡</v>
      </c>
      <c r="K2121" s="107">
        <f>VLOOKUP(J2121,辅助信息!H:I,2,FALSE)</f>
        <v>18228076992</v>
      </c>
      <c r="L2121" s="109" t="str">
        <f>VLOOKUP(B2121,辅助信息!E:J,6,FALSE)</f>
        <v>锈货不收！！下雨天钢筋没盖篷布不收！！，装货前联系收货人核实到场规格,没提前告知进场规格现场不给予接收</v>
      </c>
      <c r="M2121" s="78">
        <v>45845</v>
      </c>
      <c r="O2121" s="49">
        <f ca="1" t="shared" ref="O2121:O2142" si="145">IF(OR(M2121="",N2121&lt;&gt;""),"",MAX(M2121-TODAY(),0))</f>
        <v>0</v>
      </c>
      <c r="P2121" s="49">
        <f ca="1" t="shared" ref="P2121:P2142" si="146">IF(M2121="","",IF(N2121&lt;&gt;"",MAX(N2121-M2121,0),IF(TODAY()&gt;M2121,TODAY()-M2121,0)))</f>
        <v>8</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7" t="s">
        <v>188</v>
      </c>
      <c r="C2122" s="57">
        <v>45845</v>
      </c>
      <c r="D2122" s="107" t="str">
        <f>VLOOKUP(B2122,辅助信息!E:K,7,FALSE)</f>
        <v>JWDDCD2025062200016</v>
      </c>
      <c r="E2122" s="107" t="str">
        <f>VLOOKUP(F2122,辅助信息!A:B,2,FALSE)</f>
        <v>盘螺</v>
      </c>
      <c r="F2122" s="107" t="s">
        <v>41</v>
      </c>
      <c r="G2122" s="108">
        <v>2.5</v>
      </c>
      <c r="H2122" s="121">
        <f>_xlfn.XLOOKUP(C2122&amp;F2122&amp;I2122&amp;J2122,'[1]2025年已发货'!$F:$F&amp;'[1]2025年已发货'!$C:$C&amp;'[1]2025年已发货'!$G:$G&amp;'[1]2025年已发货'!$H:$H,'[1]2025年已发货'!$E:$E,"未发货")</f>
        <v>2.5</v>
      </c>
      <c r="I2122" s="107" t="str">
        <f>VLOOKUP(B2122,辅助信息!E:I,3,FALSE)</f>
        <v>(武汉电气化局成达万高铁强电项目-达州主城区)四川省达州市达川区斌郎街道四川省达州市达川区洞洞湾256米</v>
      </c>
      <c r="J2122" s="107" t="str">
        <f>VLOOKUP(B2122,辅助信息!E:I,4,FALSE)</f>
        <v>余凡</v>
      </c>
      <c r="K2122" s="107">
        <f>VLOOKUP(J2122,辅助信息!H:I,2,FALSE)</f>
        <v>18228076992</v>
      </c>
      <c r="L2122" s="109" t="str">
        <f>VLOOKUP(B2122,辅助信息!E:J,6,FALSE)</f>
        <v>锈货不收！！下雨天钢筋没盖篷布不收！！，装货前联系收货人核实到场规格,没提前告知进场规格现场不给予接收</v>
      </c>
      <c r="M2122" s="78">
        <v>45845</v>
      </c>
      <c r="O2122" s="49">
        <f ca="1" t="shared" si="145"/>
        <v>0</v>
      </c>
      <c r="P2122" s="49">
        <f ca="1" t="shared" si="146"/>
        <v>8</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7" t="s">
        <v>188</v>
      </c>
      <c r="C2123" s="57">
        <v>45845</v>
      </c>
      <c r="D2123" s="107" t="str">
        <f>VLOOKUP(B2123,辅助信息!E:K,7,FALSE)</f>
        <v>JWDDCD2025062200016</v>
      </c>
      <c r="E2123" s="107" t="str">
        <f>VLOOKUP(F2123,辅助信息!A:B,2,FALSE)</f>
        <v>螺纹钢</v>
      </c>
      <c r="F2123" s="107" t="s">
        <v>27</v>
      </c>
      <c r="G2123" s="108">
        <v>9</v>
      </c>
      <c r="H2123" s="121">
        <f>_xlfn.XLOOKUP(C2123&amp;F2123&amp;I2123&amp;J2123,'[1]2025年已发货'!$F:$F&amp;'[1]2025年已发货'!$C:$C&amp;'[1]2025年已发货'!$G:$G&amp;'[1]2025年已发货'!$H:$H,'[1]2025年已发货'!$E:$E,"未发货")</f>
        <v>9</v>
      </c>
      <c r="I2123" s="107" t="str">
        <f>VLOOKUP(B2123,辅助信息!E:I,3,FALSE)</f>
        <v>(武汉电气化局成达万高铁强电项目-达州主城区)四川省达州市达川区斌郎街道四川省达州市达川区洞洞湾256米</v>
      </c>
      <c r="J2123" s="107" t="str">
        <f>VLOOKUP(B2123,辅助信息!E:I,4,FALSE)</f>
        <v>余凡</v>
      </c>
      <c r="K2123" s="107">
        <f>VLOOKUP(J2123,辅助信息!H:I,2,FALSE)</f>
        <v>18228076992</v>
      </c>
      <c r="L2123" s="109" t="str">
        <f>VLOOKUP(B2123,辅助信息!E:J,6,FALSE)</f>
        <v>锈货不收！！下雨天钢筋没盖篷布不收！！，装货前联系收货人核实到场规格,没提前告知进场规格现场不给予接收</v>
      </c>
      <c r="M2123" s="78">
        <v>45845</v>
      </c>
      <c r="O2123" s="49">
        <f ca="1" t="shared" si="145"/>
        <v>0</v>
      </c>
      <c r="P2123" s="49">
        <f ca="1" t="shared" si="146"/>
        <v>8</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7" t="s">
        <v>188</v>
      </c>
      <c r="C2124" s="57">
        <v>45845</v>
      </c>
      <c r="D2124" s="107" t="str">
        <f>VLOOKUP(B2124,辅助信息!E:K,7,FALSE)</f>
        <v>JWDDCD2025062200016</v>
      </c>
      <c r="E2124" s="107" t="str">
        <f>VLOOKUP(F2124,辅助信息!A:B,2,FALSE)</f>
        <v>螺纹钢</v>
      </c>
      <c r="F2124" s="107" t="s">
        <v>19</v>
      </c>
      <c r="G2124" s="108">
        <v>15</v>
      </c>
      <c r="H2124" s="121">
        <f>_xlfn.XLOOKUP(C2124&amp;F2124&amp;I2124&amp;J2124,'[1]2025年已发货'!$F:$F&amp;'[1]2025年已发货'!$C:$C&amp;'[1]2025年已发货'!$G:$G&amp;'[1]2025年已发货'!$H:$H,'[1]2025年已发货'!$E:$E,"未发货")</f>
        <v>15</v>
      </c>
      <c r="I2124" s="107" t="str">
        <f>VLOOKUP(B2124,辅助信息!E:I,3,FALSE)</f>
        <v>(武汉电气化局成达万高铁强电项目-达州主城区)四川省达州市达川区斌郎街道四川省达州市达川区洞洞湾256米</v>
      </c>
      <c r="J2124" s="107" t="str">
        <f>VLOOKUP(B2124,辅助信息!E:I,4,FALSE)</f>
        <v>余凡</v>
      </c>
      <c r="K2124" s="107">
        <f>VLOOKUP(J2124,辅助信息!H:I,2,FALSE)</f>
        <v>18228076992</v>
      </c>
      <c r="L2124" s="109" t="str">
        <f>VLOOKUP(B2124,辅助信息!E:J,6,FALSE)</f>
        <v>锈货不收！！下雨天钢筋没盖篷布不收！！，装货前联系收货人核实到场规格,没提前告知进场规格现场不给予接收</v>
      </c>
      <c r="M2124" s="78">
        <v>45845</v>
      </c>
      <c r="O2124" s="49">
        <f ca="1" t="shared" si="145"/>
        <v>0</v>
      </c>
      <c r="P2124" s="49">
        <f ca="1" t="shared" si="146"/>
        <v>8</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7" t="s">
        <v>188</v>
      </c>
      <c r="C2125" s="57">
        <v>45845</v>
      </c>
      <c r="D2125" s="107" t="str">
        <f>VLOOKUP(B2125,辅助信息!E:K,7,FALSE)</f>
        <v>JWDDCD2025062200016</v>
      </c>
      <c r="E2125" s="107" t="str">
        <f>VLOOKUP(F2125,辅助信息!A:B,2,FALSE)</f>
        <v>螺纹钢</v>
      </c>
      <c r="F2125" s="107" t="s">
        <v>32</v>
      </c>
      <c r="G2125" s="108">
        <v>15</v>
      </c>
      <c r="H2125" s="121">
        <f>_xlfn.XLOOKUP(C2125&amp;F2125&amp;I2125&amp;J2125,'[1]2025年已发货'!$F:$F&amp;'[1]2025年已发货'!$C:$C&amp;'[1]2025年已发货'!$G:$G&amp;'[1]2025年已发货'!$H:$H,'[1]2025年已发货'!$E:$E,"未发货")</f>
        <v>15</v>
      </c>
      <c r="I2125" s="107" t="str">
        <f>VLOOKUP(B2125,辅助信息!E:I,3,FALSE)</f>
        <v>(武汉电气化局成达万高铁强电项目-达州主城区)四川省达州市达川区斌郎街道四川省达州市达川区洞洞湾256米</v>
      </c>
      <c r="J2125" s="107" t="str">
        <f>VLOOKUP(B2125,辅助信息!E:I,4,FALSE)</f>
        <v>余凡</v>
      </c>
      <c r="K2125" s="107">
        <f>VLOOKUP(J2125,辅助信息!H:I,2,FALSE)</f>
        <v>18228076992</v>
      </c>
      <c r="L2125" s="109" t="str">
        <f>VLOOKUP(B2125,辅助信息!E:J,6,FALSE)</f>
        <v>锈货不收！！下雨天钢筋没盖篷布不收！！，装货前联系收货人核实到场规格,没提前告知进场规格现场不给予接收</v>
      </c>
      <c r="M2125" s="78">
        <v>45845</v>
      </c>
      <c r="O2125" s="49">
        <f ca="1" t="shared" si="145"/>
        <v>0</v>
      </c>
      <c r="P2125" s="49">
        <f ca="1" t="shared" si="146"/>
        <v>8</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7" t="s">
        <v>188</v>
      </c>
      <c r="C2126" s="57">
        <v>45845</v>
      </c>
      <c r="D2126" s="107" t="str">
        <f>VLOOKUP(B2126,辅助信息!E:K,7,FALSE)</f>
        <v>JWDDCD2025062200016</v>
      </c>
      <c r="E2126" s="107" t="str">
        <f>VLOOKUP(F2126,辅助信息!A:B,2,FALSE)</f>
        <v>螺纹钢</v>
      </c>
      <c r="F2126" s="107" t="s">
        <v>30</v>
      </c>
      <c r="G2126" s="108">
        <v>46</v>
      </c>
      <c r="H2126" s="121">
        <f>_xlfn.XLOOKUP(C2126&amp;F2126&amp;I2126&amp;J2126,'[1]2025年已发货'!$F:$F&amp;'[1]2025年已发货'!$C:$C&amp;'[1]2025年已发货'!$G:$G&amp;'[1]2025年已发货'!$H:$H,'[1]2025年已发货'!$E:$E,"未发货")</f>
        <v>45</v>
      </c>
      <c r="I2126" s="107" t="str">
        <f>VLOOKUP(B2126,辅助信息!E:I,3,FALSE)</f>
        <v>(武汉电气化局成达万高铁强电项目-达州主城区)四川省达州市达川区斌郎街道四川省达州市达川区洞洞湾256米</v>
      </c>
      <c r="J2126" s="107" t="str">
        <f>VLOOKUP(B2126,辅助信息!E:I,4,FALSE)</f>
        <v>余凡</v>
      </c>
      <c r="K2126" s="107">
        <f>VLOOKUP(J2126,辅助信息!H:I,2,FALSE)</f>
        <v>18228076992</v>
      </c>
      <c r="L2126" s="109" t="str">
        <f>VLOOKUP(B2126,辅助信息!E:J,6,FALSE)</f>
        <v>锈货不收！！下雨天钢筋没盖篷布不收！！，装货前联系收货人核实到场规格,没提前告知进场规格现场不给予接收</v>
      </c>
      <c r="M2126" s="78">
        <v>45845</v>
      </c>
      <c r="O2126" s="49">
        <f ca="1" t="shared" si="145"/>
        <v>0</v>
      </c>
      <c r="P2126" s="49">
        <f ca="1" t="shared" si="146"/>
        <v>8</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7" t="s">
        <v>188</v>
      </c>
      <c r="C2127" s="57">
        <v>45845</v>
      </c>
      <c r="D2127" s="107" t="str">
        <f>VLOOKUP(B2127,辅助信息!E:K,7,FALSE)</f>
        <v>JWDDCD2025062200016</v>
      </c>
      <c r="E2127" s="107" t="str">
        <f>VLOOKUP(F2127,辅助信息!A:B,2,FALSE)</f>
        <v>螺纹钢</v>
      </c>
      <c r="F2127" s="107" t="s">
        <v>33</v>
      </c>
      <c r="G2127" s="108">
        <v>15</v>
      </c>
      <c r="H2127" s="121">
        <f>_xlfn.XLOOKUP(C2127&amp;F2127&amp;I2127&amp;J2127,'[1]2025年已发货'!$F:$F&amp;'[1]2025年已发货'!$C:$C&amp;'[1]2025年已发货'!$G:$G&amp;'[1]2025年已发货'!$H:$H,'[1]2025年已发货'!$E:$E,"未发货")</f>
        <v>15</v>
      </c>
      <c r="I2127" s="107" t="str">
        <f>VLOOKUP(B2127,辅助信息!E:I,3,FALSE)</f>
        <v>(武汉电气化局成达万高铁强电项目-达州主城区)四川省达州市达川区斌郎街道四川省达州市达川区洞洞湾256米</v>
      </c>
      <c r="J2127" s="107" t="str">
        <f>VLOOKUP(B2127,辅助信息!E:I,4,FALSE)</f>
        <v>余凡</v>
      </c>
      <c r="K2127" s="107">
        <f>VLOOKUP(J2127,辅助信息!H:I,2,FALSE)</f>
        <v>18228076992</v>
      </c>
      <c r="L2127" s="109" t="str">
        <f>VLOOKUP(B2127,辅助信息!E:J,6,FALSE)</f>
        <v>锈货不收！！下雨天钢筋没盖篷布不收！！，装货前联系收货人核实到场规格,没提前告知进场规格现场不给予接收</v>
      </c>
      <c r="M2127" s="78">
        <v>45845</v>
      </c>
      <c r="O2127" s="49">
        <f ca="1" t="shared" si="145"/>
        <v>0</v>
      </c>
      <c r="P2127" s="49">
        <f ca="1" t="shared" si="146"/>
        <v>8</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7" t="s">
        <v>188</v>
      </c>
      <c r="C2128" s="57">
        <v>45845</v>
      </c>
      <c r="D2128" s="107" t="str">
        <f>VLOOKUP(B2128,辅助信息!E:K,7,FALSE)</f>
        <v>JWDDCD2025062200016</v>
      </c>
      <c r="E2128" s="107" t="str">
        <f>VLOOKUP(F2128,辅助信息!A:B,2,FALSE)</f>
        <v>螺纹钢</v>
      </c>
      <c r="F2128" s="107" t="s">
        <v>18</v>
      </c>
      <c r="G2128" s="108">
        <v>6</v>
      </c>
      <c r="H2128" s="121" t="str">
        <f>_xlfn.XLOOKUP(C2128&amp;F2128&amp;I2128&amp;J2128,'[1]2025年已发货'!$F:$F&amp;'[1]2025年已发货'!$C:$C&amp;'[1]2025年已发货'!$G:$G&amp;'[1]2025年已发货'!$H:$H,'[1]2025年已发货'!$E:$E,"未发货")</f>
        <v>未发货</v>
      </c>
      <c r="I2128" s="107" t="str">
        <f>VLOOKUP(B2128,辅助信息!E:I,3,FALSE)</f>
        <v>(武汉电气化局成达万高铁强电项目-达州主城区)四川省达州市达川区斌郎街道四川省达州市达川区洞洞湾256米</v>
      </c>
      <c r="J2128" s="107" t="str">
        <f>VLOOKUP(B2128,辅助信息!E:I,4,FALSE)</f>
        <v>余凡</v>
      </c>
      <c r="K2128" s="107">
        <f>VLOOKUP(J2128,辅助信息!H:I,2,FALSE)</f>
        <v>18228076992</v>
      </c>
      <c r="L2128" s="109" t="str">
        <f>VLOOKUP(B2128,辅助信息!E:J,6,FALSE)</f>
        <v>锈货不收！！下雨天钢筋没盖篷布不收！！，装货前联系收货人核实到场规格,没提前告知进场规格现场不给予接收</v>
      </c>
      <c r="M2128" s="78">
        <v>45845</v>
      </c>
      <c r="O2128" s="49">
        <f ca="1" t="shared" si="145"/>
        <v>0</v>
      </c>
      <c r="P2128" s="49">
        <f ca="1" t="shared" si="146"/>
        <v>8</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7" t="s">
        <v>147</v>
      </c>
      <c r="C2129" s="57">
        <v>45845</v>
      </c>
      <c r="D2129" s="107" t="str">
        <f>VLOOKUP(B2129,辅助信息!E:K,7,FALSE)</f>
        <v>JWDDCD2025052800131</v>
      </c>
      <c r="E2129" s="107" t="str">
        <f>VLOOKUP(F2129,辅助信息!A:B,2,FALSE)</f>
        <v>螺纹钢</v>
      </c>
      <c r="F2129" s="107" t="s">
        <v>21</v>
      </c>
      <c r="G2129" s="108">
        <v>6</v>
      </c>
      <c r="H2129" s="121" t="str">
        <f>_xlfn.XLOOKUP(C2129&amp;F2129&amp;I2129&amp;J2129,'[1]2025年已发货'!$F:$F&amp;'[1]2025年已发货'!$C:$C&amp;'[1]2025年已发货'!$G:$G&amp;'[1]2025年已发货'!$H:$H,'[1]2025年已发货'!$E:$E,"未发货")</f>
        <v>未发货</v>
      </c>
      <c r="I2129" s="107" t="str">
        <f>VLOOKUP(B2129,辅助信息!E:I,3,FALSE)</f>
        <v>（商投建工达州中医药科技园-4工区-11号楼）达州市通川区达州中医药职业学院犀牛大道北段</v>
      </c>
      <c r="J2129" s="107" t="str">
        <f>VLOOKUP(B2129,辅助信息!E:I,4,FALSE)</f>
        <v>张扬</v>
      </c>
      <c r="K2129" s="107">
        <f>VLOOKUP(J2129,辅助信息!H:I,2,FALSE)</f>
        <v>18381904567</v>
      </c>
      <c r="L2129" s="109" t="str">
        <f>VLOOKUP(B2129,辅助信息!E:J,6,FALSE)</f>
        <v>控制炉批号！多了现场不收！,优先安排达钢,提前联系到场规格及数量</v>
      </c>
      <c r="M2129" s="78">
        <v>45845</v>
      </c>
      <c r="O2129" s="49">
        <f ca="1" t="shared" si="145"/>
        <v>0</v>
      </c>
      <c r="P2129" s="49">
        <f ca="1" t="shared" si="146"/>
        <v>8</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7" t="s">
        <v>147</v>
      </c>
      <c r="C2130" s="57">
        <v>45845</v>
      </c>
      <c r="D2130" s="107" t="str">
        <f>VLOOKUP(B2130,辅助信息!E:K,7,FALSE)</f>
        <v>JWDDCD2025052800131</v>
      </c>
      <c r="E2130" s="107" t="str">
        <f>VLOOKUP(F2130,辅助信息!A:B,2,FALSE)</f>
        <v>螺纹钢</v>
      </c>
      <c r="F2130" s="107" t="s">
        <v>58</v>
      </c>
      <c r="G2130" s="108">
        <v>6</v>
      </c>
      <c r="H2130" s="121" t="str">
        <f>_xlfn.XLOOKUP(C2130&amp;F2130&amp;I2130&amp;J2130,'[1]2025年已发货'!$F:$F&amp;'[1]2025年已发货'!$C:$C&amp;'[1]2025年已发货'!$G:$G&amp;'[1]2025年已发货'!$H:$H,'[1]2025年已发货'!$E:$E,"未发货")</f>
        <v>未发货</v>
      </c>
      <c r="I2130" s="107" t="str">
        <f>VLOOKUP(B2130,辅助信息!E:I,3,FALSE)</f>
        <v>（商投建工达州中医药科技园-4工区-11号楼）达州市通川区达州中医药职业学院犀牛大道北段</v>
      </c>
      <c r="J2130" s="107" t="str">
        <f>VLOOKUP(B2130,辅助信息!E:I,4,FALSE)</f>
        <v>张扬</v>
      </c>
      <c r="K2130" s="107">
        <f>VLOOKUP(J2130,辅助信息!H:I,2,FALSE)</f>
        <v>18381904567</v>
      </c>
      <c r="L2130" s="109" t="str">
        <f>VLOOKUP(B2130,辅助信息!E:J,6,FALSE)</f>
        <v>控制炉批号！多了现场不收！,优先安排达钢,提前联系到场规格及数量</v>
      </c>
      <c r="M2130" s="78">
        <v>45845</v>
      </c>
      <c r="O2130" s="49">
        <f ca="1" t="shared" si="145"/>
        <v>0</v>
      </c>
      <c r="P2130" s="49">
        <f ca="1" t="shared" si="146"/>
        <v>8</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7" t="s">
        <v>147</v>
      </c>
      <c r="C2131" s="57">
        <v>45845</v>
      </c>
      <c r="D2131" s="107" t="str">
        <f>VLOOKUP(B2131,辅助信息!E:K,7,FALSE)</f>
        <v>JWDDCD2025052800131</v>
      </c>
      <c r="E2131" s="107" t="str">
        <f>VLOOKUP(F2131,辅助信息!A:B,2,FALSE)</f>
        <v>螺纹钢</v>
      </c>
      <c r="F2131" s="107" t="s">
        <v>46</v>
      </c>
      <c r="G2131" s="108">
        <v>15</v>
      </c>
      <c r="H2131" s="121" t="str">
        <f>_xlfn.XLOOKUP(C2131&amp;F2131&amp;I2131&amp;J2131,'[1]2025年已发货'!$F:$F&amp;'[1]2025年已发货'!$C:$C&amp;'[1]2025年已发货'!$G:$G&amp;'[1]2025年已发货'!$H:$H,'[1]2025年已发货'!$E:$E,"未发货")</f>
        <v>未发货</v>
      </c>
      <c r="I2131" s="107" t="str">
        <f>VLOOKUP(B2131,辅助信息!E:I,3,FALSE)</f>
        <v>（商投建工达州中医药科技园-4工区-11号楼）达州市通川区达州中医药职业学院犀牛大道北段</v>
      </c>
      <c r="J2131" s="107" t="str">
        <f>VLOOKUP(B2131,辅助信息!E:I,4,FALSE)</f>
        <v>张扬</v>
      </c>
      <c r="K2131" s="107">
        <f>VLOOKUP(J2131,辅助信息!H:I,2,FALSE)</f>
        <v>18381904567</v>
      </c>
      <c r="L2131" s="109" t="str">
        <f>VLOOKUP(B2131,辅助信息!E:J,6,FALSE)</f>
        <v>控制炉批号！多了现场不收！,优先安排达钢,提前联系到场规格及数量</v>
      </c>
      <c r="M2131" s="78">
        <v>45845</v>
      </c>
      <c r="O2131" s="49">
        <f ca="1" t="shared" si="145"/>
        <v>0</v>
      </c>
      <c r="P2131" s="49">
        <f ca="1" t="shared" si="146"/>
        <v>8</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7" t="s">
        <v>147</v>
      </c>
      <c r="C2132" s="57">
        <v>45845</v>
      </c>
      <c r="D2132" s="107" t="str">
        <f>VLOOKUP(B2132,辅助信息!E:K,7,FALSE)</f>
        <v>JWDDCD2025052800131</v>
      </c>
      <c r="E2132" s="107" t="str">
        <f>VLOOKUP(F2132,辅助信息!A:B,2,FALSE)</f>
        <v>螺纹钢</v>
      </c>
      <c r="F2132" s="107" t="s">
        <v>22</v>
      </c>
      <c r="G2132" s="108">
        <v>9</v>
      </c>
      <c r="H2132" s="121" t="str">
        <f>_xlfn.XLOOKUP(C2132&amp;F2132&amp;I2132&amp;J2132,'[1]2025年已发货'!$F:$F&amp;'[1]2025年已发货'!$C:$C&amp;'[1]2025年已发货'!$G:$G&amp;'[1]2025年已发货'!$H:$H,'[1]2025年已发货'!$E:$E,"未发货")</f>
        <v>未发货</v>
      </c>
      <c r="I2132" s="107" t="str">
        <f>VLOOKUP(B2132,辅助信息!E:I,3,FALSE)</f>
        <v>（商投建工达州中医药科技园-4工区-11号楼）达州市通川区达州中医药职业学院犀牛大道北段</v>
      </c>
      <c r="J2132" s="107" t="str">
        <f>VLOOKUP(B2132,辅助信息!E:I,4,FALSE)</f>
        <v>张扬</v>
      </c>
      <c r="K2132" s="107">
        <f>VLOOKUP(J2132,辅助信息!H:I,2,FALSE)</f>
        <v>18381904567</v>
      </c>
      <c r="L2132" s="109" t="str">
        <f>VLOOKUP(B2132,辅助信息!E:J,6,FALSE)</f>
        <v>控制炉批号！多了现场不收！,优先安排达钢,提前联系到场规格及数量</v>
      </c>
      <c r="M2132" s="78">
        <v>45845</v>
      </c>
      <c r="O2132" s="49">
        <f ca="1" t="shared" si="145"/>
        <v>0</v>
      </c>
      <c r="P2132" s="49">
        <f ca="1" t="shared" si="146"/>
        <v>8</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7" t="s">
        <v>81</v>
      </c>
      <c r="C2133" s="57">
        <v>45845</v>
      </c>
      <c r="D2133" s="107" t="str">
        <f>VLOOKUP(B2133,辅助信息!E:K,7,FALSE)</f>
        <v>JWDDCD2025060900080</v>
      </c>
      <c r="E2133" s="107" t="str">
        <f>VLOOKUP(F2133,辅助信息!A:B,2,FALSE)</f>
        <v>盘螺</v>
      </c>
      <c r="F2133" s="107" t="s">
        <v>40</v>
      </c>
      <c r="G2133" s="108">
        <v>16</v>
      </c>
      <c r="H2133" s="121">
        <f>_xlfn.XLOOKUP(C2133&amp;F2133&amp;I2133&amp;J2133,'[1]2025年已发货'!$F:$F&amp;'[1]2025年已发货'!$C:$C&amp;'[1]2025年已发货'!$G:$G&amp;'[1]2025年已发货'!$H:$H,'[1]2025年已发货'!$E:$E,"未发货")</f>
        <v>15</v>
      </c>
      <c r="I2133" s="107" t="str">
        <f>VLOOKUP(B2133,辅助信息!E:I,3,FALSE)</f>
        <v>（华西简阳西城嘉苑）四川省成都市简阳市简城街道高屋村</v>
      </c>
      <c r="J2133" s="107" t="str">
        <f>VLOOKUP(B2133,辅助信息!E:I,4,FALSE)</f>
        <v>张瀚镭</v>
      </c>
      <c r="K2133" s="107">
        <f>VLOOKUP(J2133,辅助信息!H:I,2,FALSE)</f>
        <v>15884666220</v>
      </c>
      <c r="L2133" s="109" t="str">
        <f>VLOOKUP(B2133,辅助信息!E:J,6,FALSE)</f>
        <v>现场禁止使用氢能源挂车！优先威钢发货,我方卸车,新老国标钢厂不加价可直发，因陕钢多次出现磅差，项目拒绝使用</v>
      </c>
      <c r="M2133" s="78">
        <v>45845</v>
      </c>
      <c r="O2133" s="49">
        <f ca="1" t="shared" si="145"/>
        <v>0</v>
      </c>
      <c r="P2133" s="49">
        <f ca="1" t="shared" si="146"/>
        <v>8</v>
      </c>
      <c r="Q2133" s="18" t="str">
        <f>VLOOKUP(B2133,辅助信息!E:M,9,FALSE)</f>
        <v>ZTWM-CDGS-XS-2024-0030-华西集采-简州大道</v>
      </c>
      <c r="R2133" s="18" t="str">
        <f>_xlfn._xlws.FILTER(辅助信息!D:D,辅助信息!E:E=B2133)</f>
        <v>华西简阳西城嘉苑</v>
      </c>
    </row>
    <row r="2134" hidden="1" spans="2:18">
      <c r="B2134" s="107" t="s">
        <v>81</v>
      </c>
      <c r="C2134" s="57">
        <v>45845</v>
      </c>
      <c r="D2134" s="107" t="str">
        <f>VLOOKUP(B2134,辅助信息!E:K,7,FALSE)</f>
        <v>JWDDCD2025060900080</v>
      </c>
      <c r="E2134" s="107" t="str">
        <f>VLOOKUP(F2134,辅助信息!A:B,2,FALSE)</f>
        <v>盘螺</v>
      </c>
      <c r="F2134" s="107" t="s">
        <v>26</v>
      </c>
      <c r="G2134" s="108">
        <v>15</v>
      </c>
      <c r="H2134" s="121">
        <f>_xlfn.XLOOKUP(C2134&amp;F2134&amp;I2134&amp;J2134,'[1]2025年已发货'!$F:$F&amp;'[1]2025年已发货'!$C:$C&amp;'[1]2025年已发货'!$G:$G&amp;'[1]2025年已发货'!$H:$H,'[1]2025年已发货'!$E:$E,"未发货")</f>
        <v>15</v>
      </c>
      <c r="I2134" s="107" t="str">
        <f>VLOOKUP(B2134,辅助信息!E:I,3,FALSE)</f>
        <v>（华西简阳西城嘉苑）四川省成都市简阳市简城街道高屋村</v>
      </c>
      <c r="J2134" s="107" t="str">
        <f>VLOOKUP(B2134,辅助信息!E:I,4,FALSE)</f>
        <v>张瀚镭</v>
      </c>
      <c r="K2134" s="107">
        <f>VLOOKUP(J2134,辅助信息!H:I,2,FALSE)</f>
        <v>15884666220</v>
      </c>
      <c r="L2134" s="109" t="str">
        <f>VLOOKUP(B2134,辅助信息!E:J,6,FALSE)</f>
        <v>现场禁止使用氢能源挂车！优先威钢发货,我方卸车,新老国标钢厂不加价可直发，因陕钢多次出现磅差，项目拒绝使用</v>
      </c>
      <c r="M2134" s="78">
        <v>45845</v>
      </c>
      <c r="O2134" s="49">
        <f ca="1" t="shared" si="145"/>
        <v>0</v>
      </c>
      <c r="P2134" s="49">
        <f ca="1" t="shared" si="146"/>
        <v>8</v>
      </c>
      <c r="Q2134" s="18" t="str">
        <f>VLOOKUP(B2134,辅助信息!E:M,9,FALSE)</f>
        <v>ZTWM-CDGS-XS-2024-0030-华西集采-简州大道</v>
      </c>
      <c r="R2134" s="18" t="str">
        <f>_xlfn._xlws.FILTER(辅助信息!D:D,辅助信息!E:E=B2134)</f>
        <v>华西简阳西城嘉苑</v>
      </c>
    </row>
    <row r="2135" hidden="1" spans="2:18">
      <c r="B2135" s="107" t="s">
        <v>81</v>
      </c>
      <c r="C2135" s="57">
        <v>45845</v>
      </c>
      <c r="D2135" s="107" t="str">
        <f>VLOOKUP(B2135,辅助信息!E:K,7,FALSE)</f>
        <v>JWDDCD2025060900080</v>
      </c>
      <c r="E2135" s="107" t="str">
        <f>VLOOKUP(F2135,辅助信息!A:B,2,FALSE)</f>
        <v>螺纹钢</v>
      </c>
      <c r="F2135" s="107" t="s">
        <v>30</v>
      </c>
      <c r="G2135" s="108">
        <v>5.5</v>
      </c>
      <c r="H2135" s="121">
        <f>_xlfn.XLOOKUP(C2135&amp;F2135&amp;I2135&amp;J2135,'[1]2025年已发货'!$F:$F&amp;'[1]2025年已发货'!$C:$C&amp;'[1]2025年已发货'!$G:$G&amp;'[1]2025年已发货'!$H:$H,'[1]2025年已发货'!$E:$E,"未发货")</f>
        <v>6</v>
      </c>
      <c r="I2135" s="107" t="str">
        <f>VLOOKUP(B2135,辅助信息!E:I,3,FALSE)</f>
        <v>（华西简阳西城嘉苑）四川省成都市简阳市简城街道高屋村</v>
      </c>
      <c r="J2135" s="107" t="str">
        <f>VLOOKUP(B2135,辅助信息!E:I,4,FALSE)</f>
        <v>张瀚镭</v>
      </c>
      <c r="K2135" s="107">
        <f>VLOOKUP(J2135,辅助信息!H:I,2,FALSE)</f>
        <v>15884666220</v>
      </c>
      <c r="L2135" s="109" t="str">
        <f>VLOOKUP(B2135,辅助信息!E:J,6,FALSE)</f>
        <v>现场禁止使用氢能源挂车！优先威钢发货,我方卸车,新老国标钢厂不加价可直发，因陕钢多次出现磅差，项目拒绝使用</v>
      </c>
      <c r="M2135" s="78">
        <v>45845</v>
      </c>
      <c r="O2135" s="49">
        <f ca="1" t="shared" si="145"/>
        <v>0</v>
      </c>
      <c r="P2135" s="49">
        <f ca="1" t="shared" si="146"/>
        <v>8</v>
      </c>
      <c r="Q2135" s="18" t="str">
        <f>VLOOKUP(B2135,辅助信息!E:M,9,FALSE)</f>
        <v>ZTWM-CDGS-XS-2024-0030-华西集采-简州大道</v>
      </c>
      <c r="R2135" s="18" t="str">
        <f>_xlfn._xlws.FILTER(辅助信息!D:D,辅助信息!E:E=B2135)</f>
        <v>华西简阳西城嘉苑</v>
      </c>
    </row>
    <row r="2136" hidden="1" spans="2:18">
      <c r="B2136" s="29" t="s">
        <v>159</v>
      </c>
      <c r="C2136" s="57">
        <v>45845</v>
      </c>
      <c r="D2136" s="107" t="str">
        <f>VLOOKUP(B2136,辅助信息!E:K,7,FALSE)</f>
        <v>JWDDCD2025052800131</v>
      </c>
      <c r="E2136" s="107" t="str">
        <f>VLOOKUP(F2136,辅助信息!A:B,2,FALSE)</f>
        <v>螺纹钢</v>
      </c>
      <c r="F2136" s="29" t="s">
        <v>66</v>
      </c>
      <c r="G2136" s="25">
        <v>6</v>
      </c>
      <c r="H2136" s="121" t="str">
        <f>_xlfn.XLOOKUP(C2136&amp;F2136&amp;I2136&amp;J2136,'[1]2025年已发货'!$F:$F&amp;'[1]2025年已发货'!$C:$C&amp;'[1]2025年已发货'!$G:$G&amp;'[1]2025年已发货'!$H:$H,'[1]2025年已发货'!$E:$E,"未发货")</f>
        <v>未发货</v>
      </c>
      <c r="I2136" s="107" t="str">
        <f>VLOOKUP(B2136,辅助信息!E:I,3,FALSE)</f>
        <v>（商投建工达州中医药科技园-3工区）达州市通川区达州中医药职业学院犀牛大道北段</v>
      </c>
      <c r="J2136" s="107" t="str">
        <f>VLOOKUP(B2136,辅助信息!E:I,4,FALSE)</f>
        <v>程黄刚</v>
      </c>
      <c r="K2136" s="107">
        <f>VLOOKUP(J2136,辅助信息!H:I,2,FALSE)</f>
        <v>15108211617</v>
      </c>
      <c r="L2136" s="109" t="str">
        <f>VLOOKUP(B2136,辅助信息!E:J,6,FALSE)</f>
        <v>控制炉批号！多了现场不收！,优先安排达钢,提前联系到场规格及数量</v>
      </c>
      <c r="M2136" s="78">
        <v>45845</v>
      </c>
      <c r="O2136" s="49">
        <f ca="1" t="shared" si="145"/>
        <v>0</v>
      </c>
      <c r="P2136" s="49">
        <f ca="1" t="shared" si="146"/>
        <v>8</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7">
        <v>45845</v>
      </c>
      <c r="D2137" s="107" t="str">
        <f>VLOOKUP(B2137,辅助信息!E:K,7,FALSE)</f>
        <v>JWDDCD2025052800131</v>
      </c>
      <c r="E2137" s="107" t="str">
        <f>VLOOKUP(F2137,辅助信息!A:B,2,FALSE)</f>
        <v>螺纹钢</v>
      </c>
      <c r="F2137" s="29" t="s">
        <v>45</v>
      </c>
      <c r="G2137" s="25">
        <v>6</v>
      </c>
      <c r="H2137" s="121" t="str">
        <f>_xlfn.XLOOKUP(C2137&amp;F2137&amp;I2137&amp;J2137,'[1]2025年已发货'!$F:$F&amp;'[1]2025年已发货'!$C:$C&amp;'[1]2025年已发货'!$G:$G&amp;'[1]2025年已发货'!$H:$H,'[1]2025年已发货'!$E:$E,"未发货")</f>
        <v>未发货</v>
      </c>
      <c r="I2137" s="107" t="str">
        <f>VLOOKUP(B2137,辅助信息!E:I,3,FALSE)</f>
        <v>（商投建工达州中医药科技园-3工区）达州市通川区达州中医药职业学院犀牛大道北段</v>
      </c>
      <c r="J2137" s="107" t="str">
        <f>VLOOKUP(B2137,辅助信息!E:I,4,FALSE)</f>
        <v>程黄刚</v>
      </c>
      <c r="K2137" s="107">
        <f>VLOOKUP(J2137,辅助信息!H:I,2,FALSE)</f>
        <v>15108211617</v>
      </c>
      <c r="L2137" s="109" t="str">
        <f>VLOOKUP(B2137,辅助信息!E:J,6,FALSE)</f>
        <v>控制炉批号！多了现场不收！,优先安排达钢,提前联系到场规格及数量</v>
      </c>
      <c r="M2137" s="78">
        <v>45845</v>
      </c>
      <c r="O2137" s="49">
        <f ca="1" t="shared" si="145"/>
        <v>0</v>
      </c>
      <c r="P2137" s="49">
        <f ca="1" t="shared" si="146"/>
        <v>8</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7">
        <v>45845</v>
      </c>
      <c r="D2138" s="107" t="str">
        <f>VLOOKUP(B2138,辅助信息!E:K,7,FALSE)</f>
        <v>JWDDCD2025052800131</v>
      </c>
      <c r="E2138" s="107" t="str">
        <f>VLOOKUP(F2138,辅助信息!A:B,2,FALSE)</f>
        <v>螺纹钢</v>
      </c>
      <c r="F2138" s="29" t="s">
        <v>21</v>
      </c>
      <c r="G2138" s="25">
        <v>6</v>
      </c>
      <c r="H2138" s="121" t="str">
        <f>_xlfn.XLOOKUP(C2138&amp;F2138&amp;I2138&amp;J2138,'[1]2025年已发货'!$F:$F&amp;'[1]2025年已发货'!$C:$C&amp;'[1]2025年已发货'!$G:$G&amp;'[1]2025年已发货'!$H:$H,'[1]2025年已发货'!$E:$E,"未发货")</f>
        <v>未发货</v>
      </c>
      <c r="I2138" s="107" t="str">
        <f>VLOOKUP(B2138,辅助信息!E:I,3,FALSE)</f>
        <v>（商投建工达州中医药科技园-3工区）达州市通川区达州中医药职业学院犀牛大道北段</v>
      </c>
      <c r="J2138" s="107" t="str">
        <f>VLOOKUP(B2138,辅助信息!E:I,4,FALSE)</f>
        <v>程黄刚</v>
      </c>
      <c r="K2138" s="107">
        <f>VLOOKUP(J2138,辅助信息!H:I,2,FALSE)</f>
        <v>15108211617</v>
      </c>
      <c r="L2138" s="109" t="str">
        <f>VLOOKUP(B2138,辅助信息!E:J,6,FALSE)</f>
        <v>控制炉批号！多了现场不收！,优先安排达钢,提前联系到场规格及数量</v>
      </c>
      <c r="M2138" s="78">
        <v>45845</v>
      </c>
      <c r="O2138" s="49">
        <f ca="1" t="shared" si="145"/>
        <v>0</v>
      </c>
      <c r="P2138" s="49">
        <f ca="1" t="shared" si="146"/>
        <v>8</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7">
        <v>45845</v>
      </c>
      <c r="D2139" s="107" t="str">
        <f>VLOOKUP(B2139,辅助信息!E:K,7,FALSE)</f>
        <v>JWDDCD2025052800131</v>
      </c>
      <c r="E2139" s="107" t="str">
        <f>VLOOKUP(F2139,辅助信息!A:B,2,FALSE)</f>
        <v>螺纹钢</v>
      </c>
      <c r="F2139" s="29" t="s">
        <v>46</v>
      </c>
      <c r="G2139" s="25">
        <v>12</v>
      </c>
      <c r="H2139" s="121" t="str">
        <f>_xlfn.XLOOKUP(C2139&amp;F2139&amp;I2139&amp;J2139,'[1]2025年已发货'!$F:$F&amp;'[1]2025年已发货'!$C:$C&amp;'[1]2025年已发货'!$G:$G&amp;'[1]2025年已发货'!$H:$H,'[1]2025年已发货'!$E:$E,"未发货")</f>
        <v>未发货</v>
      </c>
      <c r="I2139" s="107" t="str">
        <f>VLOOKUP(B2139,辅助信息!E:I,3,FALSE)</f>
        <v>（商投建工达州中医药科技园-3工区）达州市通川区达州中医药职业学院犀牛大道北段</v>
      </c>
      <c r="J2139" s="107" t="str">
        <f>VLOOKUP(B2139,辅助信息!E:I,4,FALSE)</f>
        <v>程黄刚</v>
      </c>
      <c r="K2139" s="107">
        <f>VLOOKUP(J2139,辅助信息!H:I,2,FALSE)</f>
        <v>15108211617</v>
      </c>
      <c r="L2139" s="109" t="str">
        <f>VLOOKUP(B2139,辅助信息!E:J,6,FALSE)</f>
        <v>控制炉批号！多了现场不收！,优先安排达钢,提前联系到场规格及数量</v>
      </c>
      <c r="M2139" s="78">
        <v>45845</v>
      </c>
      <c r="O2139" s="49">
        <f ca="1" t="shared" si="145"/>
        <v>0</v>
      </c>
      <c r="P2139" s="49">
        <f ca="1" t="shared" si="146"/>
        <v>8</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7">
        <v>45845</v>
      </c>
      <c r="D2140" s="107" t="str">
        <f>VLOOKUP(B2140,辅助信息!E:K,7,FALSE)</f>
        <v>JWDDCD2025052800131</v>
      </c>
      <c r="E2140" s="107" t="str">
        <f>VLOOKUP(F2140,辅助信息!A:B,2,FALSE)</f>
        <v>盘螺</v>
      </c>
      <c r="F2140" s="29" t="s">
        <v>40</v>
      </c>
      <c r="G2140" s="25">
        <v>3</v>
      </c>
      <c r="H2140" s="121" t="str">
        <f>_xlfn.XLOOKUP(C2140&amp;F2140&amp;I2140&amp;J2140,'[1]2025年已发货'!$F:$F&amp;'[1]2025年已发货'!$C:$C&amp;'[1]2025年已发货'!$G:$G&amp;'[1]2025年已发货'!$H:$H,'[1]2025年已发货'!$E:$E,"未发货")</f>
        <v>未发货</v>
      </c>
      <c r="I2140" s="107" t="str">
        <f>VLOOKUP(B2140,辅助信息!E:I,3,FALSE)</f>
        <v>（商投建工达州中医药科技园-2工区-2号桥）达州市通川区达州中医药职业学院犀牛大道北段</v>
      </c>
      <c r="J2140" s="107" t="str">
        <f>VLOOKUP(B2140,辅助信息!E:I,4,FALSE)</f>
        <v>李波</v>
      </c>
      <c r="K2140" s="107">
        <f>VLOOKUP(J2140,辅助信息!H:I,2,FALSE)</f>
        <v>18381899787</v>
      </c>
      <c r="L2140" s="109" t="str">
        <f>VLOOKUP(B2140,辅助信息!E:J,6,FALSE)</f>
        <v>控制炉批号！多了现场不收！,优先安排达钢,提前联系到场规格及数量</v>
      </c>
      <c r="M2140" s="78">
        <v>45845</v>
      </c>
      <c r="O2140" s="49">
        <f ca="1" t="shared" si="145"/>
        <v>0</v>
      </c>
      <c r="P2140" s="49">
        <f ca="1" t="shared" si="146"/>
        <v>8</v>
      </c>
      <c r="Q2140" s="18" t="str">
        <f>VLOOKUP(B2140,辅助信息!E:M,9,FALSE)</f>
        <v>ZTWM-CDGS-XS-2024-0134-商投建工达州中医药科技成果示范园项目</v>
      </c>
      <c r="R2140" s="18" t="str">
        <f>_xlfn._xlws.FILTER(辅助信息!D:D,辅助信息!E:E=B2140)</f>
        <v>商投建工达州中医药科技园</v>
      </c>
    </row>
    <row r="2141" hidden="1" spans="2:18">
      <c r="B2141" s="29" t="s">
        <v>156</v>
      </c>
      <c r="C2141" s="57">
        <v>45845</v>
      </c>
      <c r="D2141" s="107" t="str">
        <f>VLOOKUP(B2141,辅助信息!E:K,7,FALSE)</f>
        <v>JWDDCD2025052800131</v>
      </c>
      <c r="E2141" s="107" t="str">
        <f>VLOOKUP(F2141,辅助信息!A:B,2,FALSE)</f>
        <v>螺纹钢</v>
      </c>
      <c r="F2141" s="29" t="s">
        <v>19</v>
      </c>
      <c r="G2141" s="25">
        <v>16</v>
      </c>
      <c r="H2141" s="121" t="str">
        <f>_xlfn.XLOOKUP(C2141&amp;F2141&amp;I2141&amp;J2141,'[1]2025年已发货'!$F:$F&amp;'[1]2025年已发货'!$C:$C&amp;'[1]2025年已发货'!$G:$G&amp;'[1]2025年已发货'!$H:$H,'[1]2025年已发货'!$E:$E,"未发货")</f>
        <v>未发货</v>
      </c>
      <c r="I2141" s="107" t="str">
        <f>VLOOKUP(B2141,辅助信息!E:I,3,FALSE)</f>
        <v>（商投建工达州中医药科技园-2工区-2号桥）达州市通川区达州中医药职业学院犀牛大道北段</v>
      </c>
      <c r="J2141" s="107" t="str">
        <f>VLOOKUP(B2141,辅助信息!E:I,4,FALSE)</f>
        <v>李波</v>
      </c>
      <c r="K2141" s="107">
        <f>VLOOKUP(J2141,辅助信息!H:I,2,FALSE)</f>
        <v>18381899787</v>
      </c>
      <c r="L2141" s="109" t="str">
        <f>VLOOKUP(B2141,辅助信息!E:J,6,FALSE)</f>
        <v>控制炉批号！多了现场不收！,优先安排达钢,提前联系到场规格及数量</v>
      </c>
      <c r="M2141" s="78">
        <v>45845</v>
      </c>
      <c r="O2141" s="49">
        <f ca="1" t="shared" si="145"/>
        <v>0</v>
      </c>
      <c r="P2141" s="49">
        <f ca="1" t="shared" si="146"/>
        <v>8</v>
      </c>
      <c r="Q2141" s="18" t="str">
        <f>VLOOKUP(B2141,辅助信息!E:M,9,FALSE)</f>
        <v>ZTWM-CDGS-XS-2024-0134-商投建工达州中医药科技成果示范园项目</v>
      </c>
      <c r="R2141" s="18" t="str">
        <f>_xlfn._xlws.FILTER(辅助信息!D:D,辅助信息!E:E=B2141)</f>
        <v>商投建工达州中医药科技园</v>
      </c>
    </row>
    <row r="2142" hidden="1" spans="2:18">
      <c r="B2142" s="29" t="s">
        <v>156</v>
      </c>
      <c r="C2142" s="57">
        <v>45845</v>
      </c>
      <c r="D2142" s="107" t="str">
        <f>VLOOKUP(B2142,辅助信息!E:K,7,FALSE)</f>
        <v>JWDDCD2025052800131</v>
      </c>
      <c r="E2142" s="107" t="str">
        <f>VLOOKUP(F2142,辅助信息!A:B,2,FALSE)</f>
        <v>螺纹钢</v>
      </c>
      <c r="F2142" s="29" t="s">
        <v>30</v>
      </c>
      <c r="G2142" s="25">
        <v>24</v>
      </c>
      <c r="H2142" s="121" t="str">
        <f>_xlfn.XLOOKUP(C2142&amp;F2142&amp;I2142&amp;J2142,'[1]2025年已发货'!$F:$F&amp;'[1]2025年已发货'!$C:$C&amp;'[1]2025年已发货'!$G:$G&amp;'[1]2025年已发货'!$H:$H,'[1]2025年已发货'!$E:$E,"未发货")</f>
        <v>未发货</v>
      </c>
      <c r="I2142" s="107" t="str">
        <f>VLOOKUP(B2142,辅助信息!E:I,3,FALSE)</f>
        <v>（商投建工达州中医药科技园-2工区-2号桥）达州市通川区达州中医药职业学院犀牛大道北段</v>
      </c>
      <c r="J2142" s="107" t="str">
        <f>VLOOKUP(B2142,辅助信息!E:I,4,FALSE)</f>
        <v>李波</v>
      </c>
      <c r="K2142" s="107">
        <f>VLOOKUP(J2142,辅助信息!H:I,2,FALSE)</f>
        <v>18381899787</v>
      </c>
      <c r="L2142" s="109" t="str">
        <f>VLOOKUP(B2142,辅助信息!E:J,6,FALSE)</f>
        <v>控制炉批号！多了现场不收！,优先安排达钢,提前联系到场规格及数量</v>
      </c>
      <c r="M2142" s="78">
        <v>45845</v>
      </c>
      <c r="O2142" s="49">
        <f ca="1" t="shared" si="145"/>
        <v>0</v>
      </c>
      <c r="P2142" s="49">
        <f ca="1" t="shared" si="146"/>
        <v>8</v>
      </c>
      <c r="Q2142" s="18" t="str">
        <f>VLOOKUP(B2142,辅助信息!E:M,9,FALSE)</f>
        <v>ZTWM-CDGS-XS-2024-0134-商投建工达州中医药科技成果示范园项目</v>
      </c>
      <c r="R2142" s="18" t="str">
        <f>_xlfn._xlws.FILTER(辅助信息!D:D,辅助信息!E:E=B2142)</f>
        <v>商投建工达州中医药科技园</v>
      </c>
    </row>
    <row r="2143" hidden="1" spans="1:12">
      <c r="A2143" s="58" t="s">
        <v>189</v>
      </c>
      <c r="B2143" s="29" t="s">
        <v>180</v>
      </c>
      <c r="C2143" s="57">
        <v>45845</v>
      </c>
      <c r="D2143" s="107" t="str">
        <f>VLOOKUP(B2143,辅助信息!E:K,7,FALSE)</f>
        <v>JWDDCD2025052800131</v>
      </c>
      <c r="E2143" s="107" t="str">
        <f>VLOOKUP(F2143,辅助信息!A:B,2,FALSE)</f>
        <v>盘螺</v>
      </c>
      <c r="F2143" s="29" t="s">
        <v>49</v>
      </c>
      <c r="G2143" s="25">
        <v>6</v>
      </c>
      <c r="H2143" s="121" t="str">
        <f>_xlfn.XLOOKUP(C2143&amp;F2143&amp;I2143&amp;J2143,'[1]2025年已发货'!$F:$F&amp;'[1]2025年已发货'!$C:$C&amp;'[1]2025年已发货'!$G:$G&amp;'[1]2025年已发货'!$H:$H,'[1]2025年已发货'!$E:$E,"未发货")</f>
        <v>未发货</v>
      </c>
      <c r="I2143" s="107" t="str">
        <f>VLOOKUP(B2143,辅助信息!E:I,3,FALSE)</f>
        <v>（商投建工达州中医药科技园-4工区-8号楼）达州市通川区达州中医药职业学院犀牛大道北段</v>
      </c>
      <c r="J2143" s="107" t="str">
        <f>VLOOKUP(B2143,辅助信息!E:I,4,FALSE)</f>
        <v>张扬</v>
      </c>
      <c r="K2143" s="107">
        <f>VLOOKUP(J2143,辅助信息!H:I,2,FALSE)</f>
        <v>18381904567</v>
      </c>
      <c r="L2143" s="109" t="str">
        <f>VLOOKUP(B2143,辅助信息!E:J,6,FALSE)</f>
        <v>控制炉批号！多了现场不收！,优先安排达钢,提前联系到场规格及数量</v>
      </c>
    </row>
    <row r="2144" hidden="1" spans="1:12">
      <c r="A2144" s="58"/>
      <c r="B2144" s="29" t="s">
        <v>180</v>
      </c>
      <c r="C2144" s="57">
        <v>45845</v>
      </c>
      <c r="D2144" s="107" t="str">
        <f>VLOOKUP(B2144,辅助信息!E:K,7,FALSE)</f>
        <v>JWDDCD2025052800131</v>
      </c>
      <c r="E2144" s="107" t="str">
        <f>VLOOKUP(F2144,辅助信息!A:B,2,FALSE)</f>
        <v>盘螺</v>
      </c>
      <c r="F2144" s="29" t="s">
        <v>40</v>
      </c>
      <c r="G2144" s="25">
        <v>21</v>
      </c>
      <c r="H2144" s="121" t="str">
        <f>_xlfn.XLOOKUP(C2144&amp;F2144&amp;I2144&amp;J2144,'[1]2025年已发货'!$F:$F&amp;'[1]2025年已发货'!$C:$C&amp;'[1]2025年已发货'!$G:$G&amp;'[1]2025年已发货'!$H:$H,'[1]2025年已发货'!$E:$E,"未发货")</f>
        <v>未发货</v>
      </c>
      <c r="I2144" s="107" t="str">
        <f>VLOOKUP(B2144,辅助信息!E:I,3,FALSE)</f>
        <v>（商投建工达州中医药科技园-4工区-8号楼）达州市通川区达州中医药职业学院犀牛大道北段</v>
      </c>
      <c r="J2144" s="107" t="str">
        <f>VLOOKUP(B2144,辅助信息!E:I,4,FALSE)</f>
        <v>张扬</v>
      </c>
      <c r="K2144" s="107">
        <f>VLOOKUP(J2144,辅助信息!H:I,2,FALSE)</f>
        <v>18381904567</v>
      </c>
      <c r="L2144" s="109" t="str">
        <f>VLOOKUP(B2144,辅助信息!E:J,6,FALSE)</f>
        <v>控制炉批号！多了现场不收！,优先安排达钢,提前联系到场规格及数量</v>
      </c>
    </row>
    <row r="2145" hidden="1" spans="1:12">
      <c r="A2145" s="58"/>
      <c r="B2145" s="29" t="s">
        <v>180</v>
      </c>
      <c r="C2145" s="57">
        <v>45845</v>
      </c>
      <c r="D2145" s="107" t="str">
        <f>VLOOKUP(B2145,辅助信息!E:K,7,FALSE)</f>
        <v>JWDDCD2025052800131</v>
      </c>
      <c r="E2145" s="107" t="str">
        <f>VLOOKUP(F2145,辅助信息!A:B,2,FALSE)</f>
        <v>盘螺</v>
      </c>
      <c r="F2145" s="29" t="s">
        <v>41</v>
      </c>
      <c r="G2145" s="25">
        <v>15</v>
      </c>
      <c r="H2145" s="121" t="str">
        <f>_xlfn.XLOOKUP(C2145&amp;F2145&amp;I2145&amp;J2145,'[1]2025年已发货'!$F:$F&amp;'[1]2025年已发货'!$C:$C&amp;'[1]2025年已发货'!$G:$G&amp;'[1]2025年已发货'!$H:$H,'[1]2025年已发货'!$E:$E,"未发货")</f>
        <v>未发货</v>
      </c>
      <c r="I2145" s="107" t="str">
        <f>VLOOKUP(B2145,辅助信息!E:I,3,FALSE)</f>
        <v>（商投建工达州中医药科技园-4工区-8号楼）达州市通川区达州中医药职业学院犀牛大道北段</v>
      </c>
      <c r="J2145" s="107" t="str">
        <f>VLOOKUP(B2145,辅助信息!E:I,4,FALSE)</f>
        <v>张扬</v>
      </c>
      <c r="K2145" s="107">
        <f>VLOOKUP(J2145,辅助信息!H:I,2,FALSE)</f>
        <v>18381904567</v>
      </c>
      <c r="L2145" s="109" t="str">
        <f>VLOOKUP(B2145,辅助信息!E:J,6,FALSE)</f>
        <v>控制炉批号！多了现场不收！,优先安排达钢,提前联系到场规格及数量</v>
      </c>
    </row>
    <row r="2146" hidden="1" spans="1:12">
      <c r="A2146" s="58"/>
      <c r="B2146" s="29" t="s">
        <v>69</v>
      </c>
      <c r="C2146" s="57">
        <v>45845</v>
      </c>
      <c r="D2146" s="107" t="str">
        <f>VLOOKUP(B2146,辅助信息!E:K,7,FALSE)</f>
        <v>JWDDCD2025052800131</v>
      </c>
      <c r="E2146" s="107" t="str">
        <f>VLOOKUP(F2146,辅助信息!A:B,2,FALSE)</f>
        <v>螺纹钢</v>
      </c>
      <c r="F2146" s="29" t="s">
        <v>19</v>
      </c>
      <c r="G2146" s="25">
        <v>3</v>
      </c>
      <c r="H2146" s="121" t="str">
        <f>_xlfn.XLOOKUP(C2146&amp;F2146&amp;I2146&amp;J2146,'[1]2025年已发货'!$F:$F&amp;'[1]2025年已发货'!$C:$C&amp;'[1]2025年已发货'!$G:$G&amp;'[1]2025年已发货'!$H:$H,'[1]2025年已发货'!$E:$E,"未发货")</f>
        <v>未发货</v>
      </c>
      <c r="I2146" s="107" t="str">
        <f>VLOOKUP(B2146,辅助信息!E:I,3,FALSE)</f>
        <v>（商投建工达州中医药科技园-4工区-2号楼）达州市通川区达州中医药职业学院犀牛大道北段</v>
      </c>
      <c r="J2146" s="107" t="str">
        <f>VLOOKUP(B2146,辅助信息!E:I,4,FALSE)</f>
        <v>张扬</v>
      </c>
      <c r="K2146" s="107">
        <f>VLOOKUP(J2146,辅助信息!H:I,2,FALSE)</f>
        <v>18381904567</v>
      </c>
      <c r="L2146" s="109" t="str">
        <f>VLOOKUP(B2146,辅助信息!E:J,6,FALSE)</f>
        <v>控制炉批号！多了现场不收！,优先安排达钢,提前联系到场规格及数量</v>
      </c>
    </row>
    <row r="2147" hidden="1" spans="2:18">
      <c r="B2147" s="107" t="s">
        <v>176</v>
      </c>
      <c r="C2147" s="57">
        <v>45847</v>
      </c>
      <c r="D2147" s="107" t="str">
        <f>VLOOKUP(B2147,辅助信息!E:K,7,FALSE)</f>
        <v>JWDDCD2025062200016</v>
      </c>
      <c r="E2147" s="107" t="str">
        <f>VLOOKUP(F2147,辅助信息!A:B,2,FALSE)</f>
        <v>高线</v>
      </c>
      <c r="F2147" s="107" t="s">
        <v>57</v>
      </c>
      <c r="G2147" s="108">
        <v>5</v>
      </c>
      <c r="H2147" s="121" t="str">
        <f>_xlfn.XLOOKUP(C2147&amp;F2147&amp;I2147&amp;J2147,'[1]2025年已发货'!$F:$F&amp;'[1]2025年已发货'!$C:$C&amp;'[1]2025年已发货'!$G:$G&amp;'[1]2025年已发货'!$H:$H,'[1]2025年已发货'!$E:$E,"未发货")</f>
        <v>未发货</v>
      </c>
      <c r="I2147" s="107" t="str">
        <f>VLOOKUP(B2147,辅助信息!E:I,3,FALSE)</f>
        <v>(武汉电气化局成达万高铁强电项目-渠县)四川省达州市渠县渠北镇雷家湾渠县北站旁</v>
      </c>
      <c r="J2147" s="107" t="str">
        <f>VLOOKUP(B2147,辅助信息!E:I,4,FALSE)</f>
        <v>刘频</v>
      </c>
      <c r="K2147" s="107">
        <f>VLOOKUP(J2147,辅助信息!H:I,2,FALSE)</f>
        <v>18779627939</v>
      </c>
      <c r="L2147" s="109" t="str">
        <f>VLOOKUP(B2147,辅助信息!E:J,6,FALSE)</f>
        <v>锈货不收！！下雨天钢筋没盖篷布不收！！，装货前联系收货人核实到场规格,没提前告知进场规格现场不给予接收</v>
      </c>
      <c r="M2147" s="78">
        <v>45845</v>
      </c>
      <c r="O2147" s="49">
        <f ca="1" t="shared" ref="O2147:O2210" si="147">IF(OR(M2147="",N2147&lt;&gt;""),"",MAX(M2147-TODAY(),0))</f>
        <v>0</v>
      </c>
      <c r="P2147" s="49">
        <f ca="1" t="shared" ref="P2147:P2210" si="148">IF(M2147="","",IF(N2147&lt;&gt;"",MAX(N2147-M2147,0),IF(TODAY()&gt;M2147,TODAY()-M2147,0)))</f>
        <v>8</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7" t="s">
        <v>176</v>
      </c>
      <c r="C2148" s="57">
        <v>45847</v>
      </c>
      <c r="D2148" s="107" t="str">
        <f>VLOOKUP(B2148,辅助信息!E:K,7,FALSE)</f>
        <v>JWDDCD2025062200016</v>
      </c>
      <c r="E2148" s="107" t="str">
        <f>VLOOKUP(F2148,辅助信息!A:B,2,FALSE)</f>
        <v>螺纹钢</v>
      </c>
      <c r="F2148" s="107" t="s">
        <v>27</v>
      </c>
      <c r="G2148" s="108">
        <f>47-24</f>
        <v>23</v>
      </c>
      <c r="H2148" s="121" t="str">
        <f>_xlfn.XLOOKUP(C2148&amp;F2148&amp;I2148&amp;J2148,'[1]2025年已发货'!$F:$F&amp;'[1]2025年已发货'!$C:$C&amp;'[1]2025年已发货'!$G:$G&amp;'[1]2025年已发货'!$H:$H,'[1]2025年已发货'!$E:$E,"未发货")</f>
        <v>未发货</v>
      </c>
      <c r="I2148" s="107" t="str">
        <f>VLOOKUP(B2148,辅助信息!E:I,3,FALSE)</f>
        <v>(武汉电气化局成达万高铁强电项目-渠县)四川省达州市渠县渠北镇雷家湾渠县北站旁</v>
      </c>
      <c r="J2148" s="107" t="str">
        <f>VLOOKUP(B2148,辅助信息!E:I,4,FALSE)</f>
        <v>刘频</v>
      </c>
      <c r="K2148" s="107">
        <f>VLOOKUP(J2148,辅助信息!H:I,2,FALSE)</f>
        <v>18779627939</v>
      </c>
      <c r="L2148" s="109" t="str">
        <f>VLOOKUP(B2148,辅助信息!E:J,6,FALSE)</f>
        <v>锈货不收！！下雨天钢筋没盖篷布不收！！，装货前联系收货人核实到场规格,没提前告知进场规格现场不给予接收</v>
      </c>
      <c r="M2148" s="78">
        <v>45845</v>
      </c>
      <c r="O2148" s="49">
        <f ca="1" t="shared" si="147"/>
        <v>0</v>
      </c>
      <c r="P2148" s="49">
        <f ca="1" t="shared" si="148"/>
        <v>8</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7" t="s">
        <v>176</v>
      </c>
      <c r="C2149" s="57">
        <v>45847</v>
      </c>
      <c r="D2149" s="107" t="str">
        <f>VLOOKUP(B2149,辅助信息!E:K,7,FALSE)</f>
        <v>JWDDCD2025062200016</v>
      </c>
      <c r="E2149" s="107" t="str">
        <f>VLOOKUP(F2149,辅助信息!A:B,2,FALSE)</f>
        <v>螺纹钢</v>
      </c>
      <c r="F2149" s="107" t="s">
        <v>18</v>
      </c>
      <c r="G2149" s="108">
        <v>38</v>
      </c>
      <c r="H2149" s="121" t="str">
        <f>_xlfn.XLOOKUP(C2149&amp;F2149&amp;I2149&amp;J2149,'[1]2025年已发货'!$F:$F&amp;'[1]2025年已发货'!$C:$C&amp;'[1]2025年已发货'!$G:$G&amp;'[1]2025年已发货'!$H:$H,'[1]2025年已发货'!$E:$E,"未发货")</f>
        <v>未发货</v>
      </c>
      <c r="I2149" s="107" t="str">
        <f>VLOOKUP(B2149,辅助信息!E:I,3,FALSE)</f>
        <v>(武汉电气化局成达万高铁强电项目-渠县)四川省达州市渠县渠北镇雷家湾渠县北站旁</v>
      </c>
      <c r="J2149" s="107" t="str">
        <f>VLOOKUP(B2149,辅助信息!E:I,4,FALSE)</f>
        <v>刘频</v>
      </c>
      <c r="K2149" s="107">
        <f>VLOOKUP(J2149,辅助信息!H:I,2,FALSE)</f>
        <v>18779627939</v>
      </c>
      <c r="L2149" s="109" t="str">
        <f>VLOOKUP(B2149,辅助信息!E:J,6,FALSE)</f>
        <v>锈货不收！！下雨天钢筋没盖篷布不收！！，装货前联系收货人核实到场规格,没提前告知进场规格现场不给予接收</v>
      </c>
      <c r="M2149" s="78">
        <v>45845</v>
      </c>
      <c r="O2149" s="49">
        <f ca="1" t="shared" si="147"/>
        <v>0</v>
      </c>
      <c r="P2149" s="49">
        <f ca="1" t="shared" si="148"/>
        <v>8</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7" t="s">
        <v>188</v>
      </c>
      <c r="C2150" s="57">
        <v>45847</v>
      </c>
      <c r="D2150" s="107" t="str">
        <f>VLOOKUP(B2150,辅助信息!E:K,7,FALSE)</f>
        <v>JWDDCD2025062200016</v>
      </c>
      <c r="E2150" s="107" t="str">
        <f>VLOOKUP(F2150,辅助信息!A:B,2,FALSE)</f>
        <v>螺纹钢</v>
      </c>
      <c r="F2150" s="107" t="s">
        <v>18</v>
      </c>
      <c r="G2150" s="108">
        <v>6</v>
      </c>
      <c r="H2150" s="121" t="str">
        <f>_xlfn.XLOOKUP(C2150&amp;F2150&amp;I2150&amp;J2150,'[1]2025年已发货'!$F:$F&amp;'[1]2025年已发货'!$C:$C&amp;'[1]2025年已发货'!$G:$G&amp;'[1]2025年已发货'!$H:$H,'[1]2025年已发货'!$E:$E,"未发货")</f>
        <v>未发货</v>
      </c>
      <c r="I2150" s="107" t="str">
        <f>VLOOKUP(B2150,辅助信息!E:I,3,FALSE)</f>
        <v>(武汉电气化局成达万高铁强电项目-达州主城区)四川省达州市达川区斌郎街道四川省达州市达川区洞洞湾256米</v>
      </c>
      <c r="J2150" s="107" t="str">
        <f>VLOOKUP(B2150,辅助信息!E:I,4,FALSE)</f>
        <v>余凡</v>
      </c>
      <c r="K2150" s="107">
        <f>VLOOKUP(J2150,辅助信息!H:I,2,FALSE)</f>
        <v>18228076992</v>
      </c>
      <c r="L2150" s="109" t="str">
        <f>VLOOKUP(B2150,辅助信息!E:J,6,FALSE)</f>
        <v>锈货不收！！下雨天钢筋没盖篷布不收！！，装货前联系收货人核实到场规格,没提前告知进场规格现场不给予接收</v>
      </c>
      <c r="M2150" s="78">
        <v>45845</v>
      </c>
      <c r="O2150" s="49">
        <f ca="1" t="shared" si="147"/>
        <v>0</v>
      </c>
      <c r="P2150" s="49">
        <f ca="1" t="shared" si="148"/>
        <v>8</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7" t="s">
        <v>147</v>
      </c>
      <c r="C2151" s="57">
        <v>45847</v>
      </c>
      <c r="D2151" s="107" t="str">
        <f>VLOOKUP(B2151,辅助信息!E:K,7,FALSE)</f>
        <v>JWDDCD2025052800131</v>
      </c>
      <c r="E2151" s="107" t="str">
        <f>VLOOKUP(F2151,辅助信息!A:B,2,FALSE)</f>
        <v>螺纹钢</v>
      </c>
      <c r="F2151" s="107" t="s">
        <v>21</v>
      </c>
      <c r="G2151" s="108">
        <v>6</v>
      </c>
      <c r="H2151" s="121" t="str">
        <f>_xlfn.XLOOKUP(C2151&amp;F2151&amp;I2151&amp;J2151,'[1]2025年已发货'!$F:$F&amp;'[1]2025年已发货'!$C:$C&amp;'[1]2025年已发货'!$G:$G&amp;'[1]2025年已发货'!$H:$H,'[1]2025年已发货'!$E:$E,"未发货")</f>
        <v>未发货</v>
      </c>
      <c r="I2151" s="107" t="str">
        <f>VLOOKUP(B2151,辅助信息!E:I,3,FALSE)</f>
        <v>（商投建工达州中医药科技园-4工区-11号楼）达州市通川区达州中医药职业学院犀牛大道北段</v>
      </c>
      <c r="J2151" s="107" t="str">
        <f>VLOOKUP(B2151,辅助信息!E:I,4,FALSE)</f>
        <v>张扬</v>
      </c>
      <c r="K2151" s="107">
        <f>VLOOKUP(J2151,辅助信息!H:I,2,FALSE)</f>
        <v>18381904567</v>
      </c>
      <c r="L2151" s="109" t="str">
        <f>VLOOKUP(B2151,辅助信息!E:J,6,FALSE)</f>
        <v>控制炉批号！多了现场不收！,优先安排达钢,提前联系到场规格及数量</v>
      </c>
      <c r="M2151" s="78">
        <v>45845</v>
      </c>
      <c r="O2151" s="49">
        <f ca="1" t="shared" si="147"/>
        <v>0</v>
      </c>
      <c r="P2151" s="49">
        <f ca="1" t="shared" si="148"/>
        <v>8</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7" t="s">
        <v>147</v>
      </c>
      <c r="C2152" s="57">
        <v>45847</v>
      </c>
      <c r="D2152" s="107" t="str">
        <f>VLOOKUP(B2152,辅助信息!E:K,7,FALSE)</f>
        <v>JWDDCD2025052800131</v>
      </c>
      <c r="E2152" s="107" t="str">
        <f>VLOOKUP(F2152,辅助信息!A:B,2,FALSE)</f>
        <v>螺纹钢</v>
      </c>
      <c r="F2152" s="107" t="s">
        <v>58</v>
      </c>
      <c r="G2152" s="108">
        <v>6</v>
      </c>
      <c r="H2152" s="121" t="str">
        <f>_xlfn.XLOOKUP(C2152&amp;F2152&amp;I2152&amp;J2152,'[1]2025年已发货'!$F:$F&amp;'[1]2025年已发货'!$C:$C&amp;'[1]2025年已发货'!$G:$G&amp;'[1]2025年已发货'!$H:$H,'[1]2025年已发货'!$E:$E,"未发货")</f>
        <v>未发货</v>
      </c>
      <c r="I2152" s="107" t="str">
        <f>VLOOKUP(B2152,辅助信息!E:I,3,FALSE)</f>
        <v>（商投建工达州中医药科技园-4工区-11号楼）达州市通川区达州中医药职业学院犀牛大道北段</v>
      </c>
      <c r="J2152" s="107" t="str">
        <f>VLOOKUP(B2152,辅助信息!E:I,4,FALSE)</f>
        <v>张扬</v>
      </c>
      <c r="K2152" s="107">
        <f>VLOOKUP(J2152,辅助信息!H:I,2,FALSE)</f>
        <v>18381904567</v>
      </c>
      <c r="L2152" s="109" t="str">
        <f>VLOOKUP(B2152,辅助信息!E:J,6,FALSE)</f>
        <v>控制炉批号！多了现场不收！,优先安排达钢,提前联系到场规格及数量</v>
      </c>
      <c r="M2152" s="78">
        <v>45845</v>
      </c>
      <c r="O2152" s="49">
        <f ca="1" t="shared" si="147"/>
        <v>0</v>
      </c>
      <c r="P2152" s="49">
        <f ca="1" t="shared" si="148"/>
        <v>8</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7" t="s">
        <v>147</v>
      </c>
      <c r="C2153" s="57">
        <v>45847</v>
      </c>
      <c r="D2153" s="107" t="str">
        <f>VLOOKUP(B2153,辅助信息!E:K,7,FALSE)</f>
        <v>JWDDCD2025052800131</v>
      </c>
      <c r="E2153" s="107" t="str">
        <f>VLOOKUP(F2153,辅助信息!A:B,2,FALSE)</f>
        <v>螺纹钢</v>
      </c>
      <c r="F2153" s="107" t="s">
        <v>46</v>
      </c>
      <c r="G2153" s="108">
        <v>15</v>
      </c>
      <c r="H2153" s="121" t="str">
        <f>_xlfn.XLOOKUP(C2153&amp;F2153&amp;I2153&amp;J2153,'[1]2025年已发货'!$F:$F&amp;'[1]2025年已发货'!$C:$C&amp;'[1]2025年已发货'!$G:$G&amp;'[1]2025年已发货'!$H:$H,'[1]2025年已发货'!$E:$E,"未发货")</f>
        <v>未发货</v>
      </c>
      <c r="I2153" s="107" t="str">
        <f>VLOOKUP(B2153,辅助信息!E:I,3,FALSE)</f>
        <v>（商投建工达州中医药科技园-4工区-11号楼）达州市通川区达州中医药职业学院犀牛大道北段</v>
      </c>
      <c r="J2153" s="107" t="str">
        <f>VLOOKUP(B2153,辅助信息!E:I,4,FALSE)</f>
        <v>张扬</v>
      </c>
      <c r="K2153" s="107">
        <f>VLOOKUP(J2153,辅助信息!H:I,2,FALSE)</f>
        <v>18381904567</v>
      </c>
      <c r="L2153" s="109" t="str">
        <f>VLOOKUP(B2153,辅助信息!E:J,6,FALSE)</f>
        <v>控制炉批号！多了现场不收！,优先安排达钢,提前联系到场规格及数量</v>
      </c>
      <c r="M2153" s="78">
        <v>45845</v>
      </c>
      <c r="O2153" s="49">
        <f ca="1" t="shared" si="147"/>
        <v>0</v>
      </c>
      <c r="P2153" s="49">
        <f ca="1" t="shared" si="148"/>
        <v>8</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7" t="s">
        <v>147</v>
      </c>
      <c r="C2154" s="57">
        <v>45847</v>
      </c>
      <c r="D2154" s="107" t="str">
        <f>VLOOKUP(B2154,辅助信息!E:K,7,FALSE)</f>
        <v>JWDDCD2025052800131</v>
      </c>
      <c r="E2154" s="107" t="str">
        <f>VLOOKUP(F2154,辅助信息!A:B,2,FALSE)</f>
        <v>螺纹钢</v>
      </c>
      <c r="F2154" s="107" t="s">
        <v>22</v>
      </c>
      <c r="G2154" s="108">
        <v>9</v>
      </c>
      <c r="H2154" s="121" t="str">
        <f>_xlfn.XLOOKUP(C2154&amp;F2154&amp;I2154&amp;J2154,'[1]2025年已发货'!$F:$F&amp;'[1]2025年已发货'!$C:$C&amp;'[1]2025年已发货'!$G:$G&amp;'[1]2025年已发货'!$H:$H,'[1]2025年已发货'!$E:$E,"未发货")</f>
        <v>未发货</v>
      </c>
      <c r="I2154" s="107" t="str">
        <f>VLOOKUP(B2154,辅助信息!E:I,3,FALSE)</f>
        <v>（商投建工达州中医药科技园-4工区-11号楼）达州市通川区达州中医药职业学院犀牛大道北段</v>
      </c>
      <c r="J2154" s="107" t="str">
        <f>VLOOKUP(B2154,辅助信息!E:I,4,FALSE)</f>
        <v>张扬</v>
      </c>
      <c r="K2154" s="107">
        <f>VLOOKUP(J2154,辅助信息!H:I,2,FALSE)</f>
        <v>18381904567</v>
      </c>
      <c r="L2154" s="109" t="str">
        <f>VLOOKUP(B2154,辅助信息!E:J,6,FALSE)</f>
        <v>控制炉批号！多了现场不收！,优先安排达钢,提前联系到场规格及数量</v>
      </c>
      <c r="M2154" s="78">
        <v>45845</v>
      </c>
      <c r="O2154" s="49">
        <f ca="1" t="shared" si="147"/>
        <v>0</v>
      </c>
      <c r="P2154" s="49">
        <f ca="1" t="shared" si="148"/>
        <v>8</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7" t="s">
        <v>159</v>
      </c>
      <c r="C2155" s="57">
        <v>45847</v>
      </c>
      <c r="D2155" s="107" t="str">
        <f>VLOOKUP(B2155,辅助信息!E:K,7,FALSE)</f>
        <v>JWDDCD2025052800131</v>
      </c>
      <c r="E2155" s="107" t="str">
        <f>VLOOKUP(F2155,辅助信息!A:B,2,FALSE)</f>
        <v>螺纹钢</v>
      </c>
      <c r="F2155" s="107" t="s">
        <v>66</v>
      </c>
      <c r="G2155" s="108">
        <v>6</v>
      </c>
      <c r="H2155" s="121" t="str">
        <f>_xlfn.XLOOKUP(C2155&amp;F2155&amp;I2155&amp;J2155,'[1]2025年已发货'!$F:$F&amp;'[1]2025年已发货'!$C:$C&amp;'[1]2025年已发货'!$G:$G&amp;'[1]2025年已发货'!$H:$H,'[1]2025年已发货'!$E:$E,"未发货")</f>
        <v>未发货</v>
      </c>
      <c r="I2155" s="107" t="str">
        <f>VLOOKUP(B2155,辅助信息!E:I,3,FALSE)</f>
        <v>（商投建工达州中医药科技园-3工区）达州市通川区达州中医药职业学院犀牛大道北段</v>
      </c>
      <c r="J2155" s="107" t="str">
        <f>VLOOKUP(B2155,辅助信息!E:I,4,FALSE)</f>
        <v>程黄刚</v>
      </c>
      <c r="K2155" s="107">
        <f>VLOOKUP(J2155,辅助信息!H:I,2,FALSE)</f>
        <v>15108211617</v>
      </c>
      <c r="L2155" s="109" t="str">
        <f>VLOOKUP(B2155,辅助信息!E:J,6,FALSE)</f>
        <v>控制炉批号！多了现场不收！,优先安排达钢,提前联系到场规格及数量</v>
      </c>
      <c r="M2155" s="78">
        <v>45845</v>
      </c>
      <c r="O2155" s="49">
        <f ca="1" t="shared" si="147"/>
        <v>0</v>
      </c>
      <c r="P2155" s="49">
        <f ca="1" t="shared" si="148"/>
        <v>8</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7" t="s">
        <v>159</v>
      </c>
      <c r="C2156" s="57">
        <v>45847</v>
      </c>
      <c r="D2156" s="107" t="str">
        <f>VLOOKUP(B2156,辅助信息!E:K,7,FALSE)</f>
        <v>JWDDCD2025052800131</v>
      </c>
      <c r="E2156" s="107" t="str">
        <f>VLOOKUP(F2156,辅助信息!A:B,2,FALSE)</f>
        <v>螺纹钢</v>
      </c>
      <c r="F2156" s="107" t="s">
        <v>45</v>
      </c>
      <c r="G2156" s="108">
        <v>6</v>
      </c>
      <c r="H2156" s="121" t="str">
        <f>_xlfn.XLOOKUP(C2156&amp;F2156&amp;I2156&amp;J2156,'[1]2025年已发货'!$F:$F&amp;'[1]2025年已发货'!$C:$C&amp;'[1]2025年已发货'!$G:$G&amp;'[1]2025年已发货'!$H:$H,'[1]2025年已发货'!$E:$E,"未发货")</f>
        <v>未发货</v>
      </c>
      <c r="I2156" s="107" t="str">
        <f>VLOOKUP(B2156,辅助信息!E:I,3,FALSE)</f>
        <v>（商投建工达州中医药科技园-3工区）达州市通川区达州中医药职业学院犀牛大道北段</v>
      </c>
      <c r="J2156" s="107" t="str">
        <f>VLOOKUP(B2156,辅助信息!E:I,4,FALSE)</f>
        <v>程黄刚</v>
      </c>
      <c r="K2156" s="107">
        <f>VLOOKUP(J2156,辅助信息!H:I,2,FALSE)</f>
        <v>15108211617</v>
      </c>
      <c r="L2156" s="109" t="str">
        <f>VLOOKUP(B2156,辅助信息!E:J,6,FALSE)</f>
        <v>控制炉批号！多了现场不收！,优先安排达钢,提前联系到场规格及数量</v>
      </c>
      <c r="M2156" s="78">
        <v>45845</v>
      </c>
      <c r="O2156" s="49">
        <f ca="1" t="shared" si="147"/>
        <v>0</v>
      </c>
      <c r="P2156" s="49">
        <f ca="1" t="shared" si="148"/>
        <v>8</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7" t="s">
        <v>159</v>
      </c>
      <c r="C2157" s="57">
        <v>45847</v>
      </c>
      <c r="D2157" s="107" t="str">
        <f>VLOOKUP(B2157,辅助信息!E:K,7,FALSE)</f>
        <v>JWDDCD2025052800131</v>
      </c>
      <c r="E2157" s="107" t="str">
        <f>VLOOKUP(F2157,辅助信息!A:B,2,FALSE)</f>
        <v>螺纹钢</v>
      </c>
      <c r="F2157" s="107" t="s">
        <v>21</v>
      </c>
      <c r="G2157" s="108">
        <v>6</v>
      </c>
      <c r="H2157" s="121" t="str">
        <f>_xlfn.XLOOKUP(C2157&amp;F2157&amp;I2157&amp;J2157,'[1]2025年已发货'!$F:$F&amp;'[1]2025年已发货'!$C:$C&amp;'[1]2025年已发货'!$G:$G&amp;'[1]2025年已发货'!$H:$H,'[1]2025年已发货'!$E:$E,"未发货")</f>
        <v>未发货</v>
      </c>
      <c r="I2157" s="107" t="str">
        <f>VLOOKUP(B2157,辅助信息!E:I,3,FALSE)</f>
        <v>（商投建工达州中医药科技园-3工区）达州市通川区达州中医药职业学院犀牛大道北段</v>
      </c>
      <c r="J2157" s="107" t="str">
        <f>VLOOKUP(B2157,辅助信息!E:I,4,FALSE)</f>
        <v>程黄刚</v>
      </c>
      <c r="K2157" s="107">
        <f>VLOOKUP(J2157,辅助信息!H:I,2,FALSE)</f>
        <v>15108211617</v>
      </c>
      <c r="L2157" s="109" t="str">
        <f>VLOOKUP(B2157,辅助信息!E:J,6,FALSE)</f>
        <v>控制炉批号！多了现场不收！,优先安排达钢,提前联系到场规格及数量</v>
      </c>
      <c r="M2157" s="78">
        <v>45845</v>
      </c>
      <c r="O2157" s="49">
        <f ca="1" t="shared" si="147"/>
        <v>0</v>
      </c>
      <c r="P2157" s="49">
        <f ca="1" t="shared" si="148"/>
        <v>8</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7" t="s">
        <v>159</v>
      </c>
      <c r="C2158" s="57">
        <v>45847</v>
      </c>
      <c r="D2158" s="107" t="str">
        <f>VLOOKUP(B2158,辅助信息!E:K,7,FALSE)</f>
        <v>JWDDCD2025052800131</v>
      </c>
      <c r="E2158" s="107" t="str">
        <f>VLOOKUP(F2158,辅助信息!A:B,2,FALSE)</f>
        <v>螺纹钢</v>
      </c>
      <c r="F2158" s="107" t="s">
        <v>46</v>
      </c>
      <c r="G2158" s="108">
        <v>12</v>
      </c>
      <c r="H2158" s="121" t="str">
        <f>_xlfn.XLOOKUP(C2158&amp;F2158&amp;I2158&amp;J2158,'[1]2025年已发货'!$F:$F&amp;'[1]2025年已发货'!$C:$C&amp;'[1]2025年已发货'!$G:$G&amp;'[1]2025年已发货'!$H:$H,'[1]2025年已发货'!$E:$E,"未发货")</f>
        <v>未发货</v>
      </c>
      <c r="I2158" s="107" t="str">
        <f>VLOOKUP(B2158,辅助信息!E:I,3,FALSE)</f>
        <v>（商投建工达州中医药科技园-3工区）达州市通川区达州中医药职业学院犀牛大道北段</v>
      </c>
      <c r="J2158" s="107" t="str">
        <f>VLOOKUP(B2158,辅助信息!E:I,4,FALSE)</f>
        <v>程黄刚</v>
      </c>
      <c r="K2158" s="107">
        <f>VLOOKUP(J2158,辅助信息!H:I,2,FALSE)</f>
        <v>15108211617</v>
      </c>
      <c r="L2158" s="109" t="str">
        <f>VLOOKUP(B2158,辅助信息!E:J,6,FALSE)</f>
        <v>控制炉批号！多了现场不收！,优先安排达钢,提前联系到场规格及数量</v>
      </c>
      <c r="M2158" s="78">
        <v>45845</v>
      </c>
      <c r="O2158" s="49">
        <f ca="1" t="shared" si="147"/>
        <v>0</v>
      </c>
      <c r="P2158" s="49">
        <f ca="1" t="shared" si="148"/>
        <v>8</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7" t="s">
        <v>156</v>
      </c>
      <c r="C2159" s="57">
        <v>45847</v>
      </c>
      <c r="D2159" s="107" t="str">
        <f>VLOOKUP(B2159,辅助信息!E:K,7,FALSE)</f>
        <v>JWDDCD2025052800131</v>
      </c>
      <c r="E2159" s="107" t="str">
        <f>VLOOKUP(F2159,辅助信息!A:B,2,FALSE)</f>
        <v>盘螺</v>
      </c>
      <c r="F2159" s="107" t="s">
        <v>40</v>
      </c>
      <c r="G2159" s="108">
        <v>3</v>
      </c>
      <c r="H2159" s="121">
        <f>_xlfn.XLOOKUP(C2159&amp;F2159&amp;I2159&amp;J2159,'[1]2025年已发货'!$F:$F&amp;'[1]2025年已发货'!$C:$C&amp;'[1]2025年已发货'!$G:$G&amp;'[1]2025年已发货'!$H:$H,'[1]2025年已发货'!$E:$E,"未发货")</f>
        <v>3</v>
      </c>
      <c r="I2159" s="107" t="str">
        <f>VLOOKUP(B2159,辅助信息!E:I,3,FALSE)</f>
        <v>（商投建工达州中医药科技园-2工区-2号桥）达州市通川区达州中医药职业学院犀牛大道北段</v>
      </c>
      <c r="J2159" s="107" t="str">
        <f>VLOOKUP(B2159,辅助信息!E:I,4,FALSE)</f>
        <v>李波</v>
      </c>
      <c r="K2159" s="107">
        <f>VLOOKUP(J2159,辅助信息!H:I,2,FALSE)</f>
        <v>18381899787</v>
      </c>
      <c r="L2159" s="109" t="str">
        <f>VLOOKUP(B2159,辅助信息!E:J,6,FALSE)</f>
        <v>控制炉批号！多了现场不收！,优先安排达钢,提前联系到场规格及数量</v>
      </c>
      <c r="M2159" s="78">
        <v>45845</v>
      </c>
      <c r="O2159" s="49">
        <f ca="1" t="shared" si="147"/>
        <v>0</v>
      </c>
      <c r="P2159" s="49">
        <f ca="1" t="shared" si="148"/>
        <v>8</v>
      </c>
      <c r="Q2159" s="18" t="str">
        <f>VLOOKUP(B2159,辅助信息!E:M,9,FALSE)</f>
        <v>ZTWM-CDGS-XS-2024-0134-商投建工达州中医药科技成果示范园项目</v>
      </c>
      <c r="R2159" s="18" t="str">
        <f>_xlfn._xlws.FILTER(辅助信息!D:D,辅助信息!E:E=B2159)</f>
        <v>商投建工达州中医药科技园</v>
      </c>
    </row>
    <row r="2160" hidden="1" spans="2:18">
      <c r="B2160" s="107" t="s">
        <v>156</v>
      </c>
      <c r="C2160" s="57">
        <v>45847</v>
      </c>
      <c r="D2160" s="107" t="str">
        <f>VLOOKUP(B2160,辅助信息!E:K,7,FALSE)</f>
        <v>JWDDCD2025052800131</v>
      </c>
      <c r="E2160" s="107" t="str">
        <f>VLOOKUP(F2160,辅助信息!A:B,2,FALSE)</f>
        <v>螺纹钢</v>
      </c>
      <c r="F2160" s="107" t="s">
        <v>19</v>
      </c>
      <c r="G2160" s="108">
        <v>16</v>
      </c>
      <c r="H2160" s="121">
        <f>_xlfn.XLOOKUP(C2160&amp;F2160&amp;I2160&amp;J2160,'[1]2025年已发货'!$F:$F&amp;'[1]2025年已发货'!$C:$C&amp;'[1]2025年已发货'!$G:$G&amp;'[1]2025年已发货'!$H:$H,'[1]2025年已发货'!$E:$E,"未发货")</f>
        <v>16</v>
      </c>
      <c r="I2160" s="107" t="str">
        <f>VLOOKUP(B2160,辅助信息!E:I,3,FALSE)</f>
        <v>（商投建工达州中医药科技园-2工区-2号桥）达州市通川区达州中医药职业学院犀牛大道北段</v>
      </c>
      <c r="J2160" s="107" t="str">
        <f>VLOOKUP(B2160,辅助信息!E:I,4,FALSE)</f>
        <v>李波</v>
      </c>
      <c r="K2160" s="107">
        <f>VLOOKUP(J2160,辅助信息!H:I,2,FALSE)</f>
        <v>18381899787</v>
      </c>
      <c r="L2160" s="109" t="str">
        <f>VLOOKUP(B2160,辅助信息!E:J,6,FALSE)</f>
        <v>控制炉批号！多了现场不收！,优先安排达钢,提前联系到场规格及数量</v>
      </c>
      <c r="M2160" s="78">
        <v>45845</v>
      </c>
      <c r="O2160" s="49">
        <f ca="1" t="shared" si="147"/>
        <v>0</v>
      </c>
      <c r="P2160" s="49">
        <f ca="1" t="shared" si="148"/>
        <v>8</v>
      </c>
      <c r="Q2160" s="18" t="str">
        <f>VLOOKUP(B2160,辅助信息!E:M,9,FALSE)</f>
        <v>ZTWM-CDGS-XS-2024-0134-商投建工达州中医药科技成果示范园项目</v>
      </c>
      <c r="R2160" s="18" t="str">
        <f>_xlfn._xlws.FILTER(辅助信息!D:D,辅助信息!E:E=B2160)</f>
        <v>商投建工达州中医药科技园</v>
      </c>
    </row>
    <row r="2161" hidden="1" spans="2:18">
      <c r="B2161" s="107" t="s">
        <v>156</v>
      </c>
      <c r="C2161" s="57">
        <v>45847</v>
      </c>
      <c r="D2161" s="107" t="str">
        <f>VLOOKUP(B2161,辅助信息!E:K,7,FALSE)</f>
        <v>JWDDCD2025052800131</v>
      </c>
      <c r="E2161" s="107" t="str">
        <f>VLOOKUP(F2161,辅助信息!A:B,2,FALSE)</f>
        <v>螺纹钢</v>
      </c>
      <c r="F2161" s="107" t="s">
        <v>30</v>
      </c>
      <c r="G2161" s="108">
        <v>24</v>
      </c>
      <c r="H2161" s="121">
        <f>_xlfn.XLOOKUP(C2161&amp;F2161&amp;I2161&amp;J2161,'[1]2025年已发货'!$F:$F&amp;'[1]2025年已发货'!$C:$C&amp;'[1]2025年已发货'!$G:$G&amp;'[1]2025年已发货'!$H:$H,'[1]2025年已发货'!$E:$E,"未发货")</f>
        <v>8</v>
      </c>
      <c r="I2161" s="107" t="str">
        <f>VLOOKUP(B2161,辅助信息!E:I,3,FALSE)</f>
        <v>（商投建工达州中医药科技园-2工区-2号桥）达州市通川区达州中医药职业学院犀牛大道北段</v>
      </c>
      <c r="J2161" s="107" t="str">
        <f>VLOOKUP(B2161,辅助信息!E:I,4,FALSE)</f>
        <v>李波</v>
      </c>
      <c r="K2161" s="107">
        <f>VLOOKUP(J2161,辅助信息!H:I,2,FALSE)</f>
        <v>18381899787</v>
      </c>
      <c r="L2161" s="109" t="str">
        <f>VLOOKUP(B2161,辅助信息!E:J,6,FALSE)</f>
        <v>控制炉批号！多了现场不收！,优先安排达钢,提前联系到场规格及数量</v>
      </c>
      <c r="M2161" s="78">
        <v>45845</v>
      </c>
      <c r="O2161" s="49">
        <f ca="1" t="shared" si="147"/>
        <v>0</v>
      </c>
      <c r="P2161" s="49">
        <f ca="1" t="shared" si="148"/>
        <v>8</v>
      </c>
      <c r="Q2161" s="18" t="str">
        <f>VLOOKUP(B2161,辅助信息!E:M,9,FALSE)</f>
        <v>ZTWM-CDGS-XS-2024-0134-商投建工达州中医药科技成果示范园项目</v>
      </c>
      <c r="R2161" s="18" t="str">
        <f>_xlfn._xlws.FILTER(辅助信息!D:D,辅助信息!E:E=B2161)</f>
        <v>商投建工达州中医药科技园</v>
      </c>
    </row>
    <row r="2162" hidden="1" spans="1:18">
      <c r="A2162" s="115" t="s">
        <v>189</v>
      </c>
      <c r="B2162" s="118" t="s">
        <v>180</v>
      </c>
      <c r="C2162" s="57">
        <v>45847</v>
      </c>
      <c r="D2162" s="107" t="str">
        <f>VLOOKUP(B2162,辅助信息!E:K,7,FALSE)</f>
        <v>JWDDCD2025052800131</v>
      </c>
      <c r="E2162" s="107" t="str">
        <f>VLOOKUP(F2162,辅助信息!A:B,2,FALSE)</f>
        <v>盘螺</v>
      </c>
      <c r="F2162" s="107" t="s">
        <v>49</v>
      </c>
      <c r="G2162" s="108">
        <v>6</v>
      </c>
      <c r="H2162" s="121">
        <f>_xlfn.XLOOKUP(C2162&amp;F2162&amp;I2162&amp;J2162,'[1]2025年已发货'!$F:$F&amp;'[1]2025年已发货'!$C:$C&amp;'[1]2025年已发货'!$G:$G&amp;'[1]2025年已发货'!$H:$H,'[1]2025年已发货'!$E:$E,"未发货")</f>
        <v>6</v>
      </c>
      <c r="I2162" s="107" t="str">
        <f>VLOOKUP(B2162,辅助信息!E:I,3,FALSE)</f>
        <v>（商投建工达州中医药科技园-4工区-8号楼）达州市通川区达州中医药职业学院犀牛大道北段</v>
      </c>
      <c r="J2162" s="107" t="str">
        <f>VLOOKUP(B2162,辅助信息!E:I,4,FALSE)</f>
        <v>张扬</v>
      </c>
      <c r="K2162" s="107">
        <f>VLOOKUP(J2162,辅助信息!H:I,2,FALSE)</f>
        <v>18381904567</v>
      </c>
      <c r="L2162" s="109" t="str">
        <f>VLOOKUP(B2162,辅助信息!E:J,6,FALSE)</f>
        <v>控制炉批号！多了现场不收！,优先安排达钢,提前联系到场规格及数量</v>
      </c>
      <c r="M2162" s="78">
        <v>45845</v>
      </c>
      <c r="O2162" s="49">
        <f ca="1" t="shared" si="147"/>
        <v>0</v>
      </c>
      <c r="P2162" s="49">
        <f ca="1" t="shared" si="148"/>
        <v>8</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5"/>
      <c r="B2163" s="118" t="s">
        <v>180</v>
      </c>
      <c r="C2163" s="57">
        <v>45847</v>
      </c>
      <c r="D2163" s="107" t="str">
        <f>VLOOKUP(B2163,辅助信息!E:K,7,FALSE)</f>
        <v>JWDDCD2025052800131</v>
      </c>
      <c r="E2163" s="107" t="str">
        <f>VLOOKUP(F2163,辅助信息!A:B,2,FALSE)</f>
        <v>盘螺</v>
      </c>
      <c r="F2163" s="107" t="s">
        <v>40</v>
      </c>
      <c r="G2163" s="108">
        <v>21</v>
      </c>
      <c r="H2163" s="121">
        <f>_xlfn.XLOOKUP(C2163&amp;F2163&amp;I2163&amp;J2163,'[1]2025年已发货'!$F:$F&amp;'[1]2025年已发货'!$C:$C&amp;'[1]2025年已发货'!$G:$G&amp;'[1]2025年已发货'!$H:$H,'[1]2025年已发货'!$E:$E,"未发货")</f>
        <v>21</v>
      </c>
      <c r="I2163" s="107" t="str">
        <f>VLOOKUP(B2163,辅助信息!E:I,3,FALSE)</f>
        <v>（商投建工达州中医药科技园-4工区-8号楼）达州市通川区达州中医药职业学院犀牛大道北段</v>
      </c>
      <c r="J2163" s="107" t="str">
        <f>VLOOKUP(B2163,辅助信息!E:I,4,FALSE)</f>
        <v>张扬</v>
      </c>
      <c r="K2163" s="107">
        <f>VLOOKUP(J2163,辅助信息!H:I,2,FALSE)</f>
        <v>18381904567</v>
      </c>
      <c r="L2163" s="109" t="str">
        <f>VLOOKUP(B2163,辅助信息!E:J,6,FALSE)</f>
        <v>控制炉批号！多了现场不收！,优先安排达钢,提前联系到场规格及数量</v>
      </c>
      <c r="M2163" s="78">
        <v>45845</v>
      </c>
      <c r="O2163" s="49">
        <f ca="1" t="shared" si="147"/>
        <v>0</v>
      </c>
      <c r="P2163" s="49">
        <f ca="1" t="shared" si="148"/>
        <v>8</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5"/>
      <c r="B2164" s="118" t="s">
        <v>180</v>
      </c>
      <c r="C2164" s="57">
        <v>45847</v>
      </c>
      <c r="D2164" s="107" t="str">
        <f>VLOOKUP(B2164,辅助信息!E:K,7,FALSE)</f>
        <v>JWDDCD2025052800131</v>
      </c>
      <c r="E2164" s="107" t="str">
        <f>VLOOKUP(F2164,辅助信息!A:B,2,FALSE)</f>
        <v>盘螺</v>
      </c>
      <c r="F2164" s="107" t="s">
        <v>41</v>
      </c>
      <c r="G2164" s="108">
        <v>15</v>
      </c>
      <c r="H2164" s="121">
        <f>_xlfn.XLOOKUP(C2164&amp;F2164&amp;I2164&amp;J2164,'[1]2025年已发货'!$F:$F&amp;'[1]2025年已发货'!$C:$C&amp;'[1]2025年已发货'!$G:$G&amp;'[1]2025年已发货'!$H:$H,'[1]2025年已发货'!$E:$E,"未发货")</f>
        <v>15</v>
      </c>
      <c r="I2164" s="107" t="str">
        <f>VLOOKUP(B2164,辅助信息!E:I,3,FALSE)</f>
        <v>（商投建工达州中医药科技园-4工区-8号楼）达州市通川区达州中医药职业学院犀牛大道北段</v>
      </c>
      <c r="J2164" s="107" t="str">
        <f>VLOOKUP(B2164,辅助信息!E:I,4,FALSE)</f>
        <v>张扬</v>
      </c>
      <c r="K2164" s="107">
        <f>VLOOKUP(J2164,辅助信息!H:I,2,FALSE)</f>
        <v>18381904567</v>
      </c>
      <c r="L2164" s="109" t="str">
        <f>VLOOKUP(B2164,辅助信息!E:J,6,FALSE)</f>
        <v>控制炉批号！多了现场不收！,优先安排达钢,提前联系到场规格及数量</v>
      </c>
      <c r="M2164" s="78">
        <v>45845</v>
      </c>
      <c r="O2164" s="49">
        <f ca="1" t="shared" si="147"/>
        <v>0</v>
      </c>
      <c r="P2164" s="49">
        <f ca="1" t="shared" si="148"/>
        <v>8</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5"/>
      <c r="B2165" s="118" t="s">
        <v>69</v>
      </c>
      <c r="C2165" s="57">
        <v>45847</v>
      </c>
      <c r="D2165" s="107" t="str">
        <f>VLOOKUP(B2165,辅助信息!E:K,7,FALSE)</f>
        <v>JWDDCD2025052800131</v>
      </c>
      <c r="E2165" s="107" t="str">
        <f>VLOOKUP(F2165,辅助信息!A:B,2,FALSE)</f>
        <v>螺纹钢</v>
      </c>
      <c r="F2165" s="107" t="s">
        <v>19</v>
      </c>
      <c r="G2165" s="108">
        <v>3</v>
      </c>
      <c r="H2165" s="121">
        <f>_xlfn.XLOOKUP(C2165&amp;F2165&amp;I2165&amp;J2165,'[1]2025年已发货'!$F:$F&amp;'[1]2025年已发货'!$C:$C&amp;'[1]2025年已发货'!$G:$G&amp;'[1]2025年已发货'!$H:$H,'[1]2025年已发货'!$E:$E,"未发货")</f>
        <v>3</v>
      </c>
      <c r="I2165" s="107" t="str">
        <f>VLOOKUP(B2165,辅助信息!E:I,3,FALSE)</f>
        <v>（商投建工达州中医药科技园-4工区-2号楼）达州市通川区达州中医药职业学院犀牛大道北段</v>
      </c>
      <c r="J2165" s="107" t="str">
        <f>VLOOKUP(B2165,辅助信息!E:I,4,FALSE)</f>
        <v>张扬</v>
      </c>
      <c r="K2165" s="107">
        <f>VLOOKUP(J2165,辅助信息!H:I,2,FALSE)</f>
        <v>18381904567</v>
      </c>
      <c r="L2165" s="109" t="str">
        <f>VLOOKUP(B2165,辅助信息!E:J,6,FALSE)</f>
        <v>控制炉批号！多了现场不收！,优先安排达钢,提前联系到场规格及数量</v>
      </c>
      <c r="M2165" s="78">
        <v>45845</v>
      </c>
      <c r="O2165" s="49">
        <f ca="1" t="shared" si="147"/>
        <v>0</v>
      </c>
      <c r="P2165" s="49">
        <f ca="1" t="shared" si="148"/>
        <v>8</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7">
        <v>45847</v>
      </c>
      <c r="D2166" s="107" t="str">
        <f>VLOOKUP(B2166,辅助信息!E:K,7,FALSE)</f>
        <v>JWDDCD2025060900080</v>
      </c>
      <c r="E2166" s="107" t="str">
        <f>VLOOKUP(F2166,辅助信息!A:B,2,FALSE)</f>
        <v>螺纹钢</v>
      </c>
      <c r="F2166" s="29" t="s">
        <v>66</v>
      </c>
      <c r="G2166" s="25">
        <v>2.5</v>
      </c>
      <c r="H2166" s="121" t="str">
        <f>_xlfn.XLOOKUP(C2166&amp;F2166&amp;I2166&amp;J2166,'[1]2025年已发货'!$F:$F&amp;'[1]2025年已发货'!$C:$C&amp;'[1]2025年已发货'!$G:$G&amp;'[1]2025年已发货'!$H:$H,'[1]2025年已发货'!$E:$E,"未发货")</f>
        <v>未发货</v>
      </c>
      <c r="I2166" s="107" t="str">
        <f>VLOOKUP(B2166,辅助信息!E:I,3,FALSE)</f>
        <v>（华西简阳西城嘉苑）四川省成都市简阳市简城街道高屋村</v>
      </c>
      <c r="J2166" s="107" t="str">
        <f>VLOOKUP(B2166,辅助信息!E:I,4,FALSE)</f>
        <v>张瀚镭</v>
      </c>
      <c r="K2166" s="107">
        <f>VLOOKUP(J2166,辅助信息!H:I,2,FALSE)</f>
        <v>15884666220</v>
      </c>
      <c r="L2166" s="109" t="str">
        <f>VLOOKUP(B2166,辅助信息!E:J,6,FALSE)</f>
        <v>现场禁止使用氢能源挂车！优先威钢发货,我方卸车,新老国标钢厂不加价可直发，因陕钢多次出现磅差，项目拒绝使用</v>
      </c>
      <c r="M2166" s="78">
        <v>45847</v>
      </c>
      <c r="O2166" s="49">
        <f ca="1" t="shared" si="147"/>
        <v>0</v>
      </c>
      <c r="P2166" s="49">
        <f ca="1" t="shared" si="148"/>
        <v>6</v>
      </c>
      <c r="Q2166" s="18" t="str">
        <f>VLOOKUP(B2166,辅助信息!E:M,9,FALSE)</f>
        <v>ZTWM-CDGS-XS-2024-0030-华西集采-简州大道</v>
      </c>
      <c r="R2166" s="18" t="str">
        <f>_xlfn._xlws.FILTER(辅助信息!D:D,辅助信息!E:E=B2166)</f>
        <v>华西简阳西城嘉苑</v>
      </c>
    </row>
    <row r="2167" hidden="1" spans="2:18">
      <c r="B2167" s="29" t="s">
        <v>186</v>
      </c>
      <c r="C2167" s="57">
        <v>45847</v>
      </c>
      <c r="D2167" s="107">
        <f>VLOOKUP(B2167,辅助信息!E:K,7,FALSE)</f>
        <v>0</v>
      </c>
      <c r="E2167" s="107" t="str">
        <f>VLOOKUP(F2167,辅助信息!A:B,2,FALSE)</f>
        <v>螺纹钢</v>
      </c>
      <c r="F2167" s="29" t="s">
        <v>22</v>
      </c>
      <c r="G2167" s="25">
        <v>17</v>
      </c>
      <c r="H2167" s="121" t="str">
        <f>_xlfn.XLOOKUP(C2167&amp;F2167&amp;I2167&amp;J2167,'[1]2025年已发货'!$F:$F&amp;'[1]2025年已发货'!$C:$C&amp;'[1]2025年已发货'!$G:$G&amp;'[1]2025年已发货'!$H:$H,'[1]2025年已发货'!$E:$E,"未发货")</f>
        <v>未发货</v>
      </c>
      <c r="I2167" s="107" t="str">
        <f>VLOOKUP(B2167,辅助信息!E:I,3,FALSE)</f>
        <v>(乐山市校地共建产教融合基地建设项目二标段)四川省乐山市市中区苏稽镇</v>
      </c>
      <c r="J2167" s="107" t="str">
        <f>VLOOKUP(B2167,辅助信息!E:I,4,FALSE)</f>
        <v>彭江涛</v>
      </c>
      <c r="K2167" s="107">
        <f>VLOOKUP(J2167,辅助信息!H:I,2,FALSE)</f>
        <v>13990276572</v>
      </c>
      <c r="L2167" s="109" t="str">
        <f>VLOOKUP(B2167,辅助信息!E:J,6,FALSE)</f>
        <v>提前联系到场规格及数量</v>
      </c>
      <c r="M2167" s="78">
        <v>45847</v>
      </c>
      <c r="O2167" s="49">
        <f ca="1" t="shared" si="147"/>
        <v>0</v>
      </c>
      <c r="P2167" s="49">
        <f ca="1" t="shared" si="148"/>
        <v>6</v>
      </c>
      <c r="Q2167" s="18">
        <f>VLOOKUP(B2167,辅助信息!E:M,9,FALSE)</f>
        <v>0</v>
      </c>
      <c r="R2167" s="18" t="str">
        <f>_xlfn._xlws.FILTER(辅助信息!D:D,辅助信息!E:E=B2167)</f>
        <v>乐山市校地共建产教融合基地配套设施项目（一、二标段）</v>
      </c>
    </row>
    <row r="2168" hidden="1" spans="2:18">
      <c r="B2168" s="29" t="s">
        <v>92</v>
      </c>
      <c r="C2168" s="57">
        <v>45847</v>
      </c>
      <c r="D2168" s="107" t="str">
        <f>VLOOKUP(B2168,辅助信息!E:K,7,FALSE)</f>
        <v>JWDDCD2025051800046</v>
      </c>
      <c r="E2168" s="107" t="str">
        <f>VLOOKUP(F2168,辅助信息!A:B,2,FALSE)</f>
        <v>螺纹钢</v>
      </c>
      <c r="F2168" s="29" t="s">
        <v>30</v>
      </c>
      <c r="G2168" s="25">
        <v>3</v>
      </c>
      <c r="H2168" s="121">
        <f>_xlfn.XLOOKUP(C2168&amp;F2168&amp;I2168&amp;J2168,'[1]2025年已发货'!$F:$F&amp;'[1]2025年已发货'!$C:$C&amp;'[1]2025年已发货'!$G:$G&amp;'[1]2025年已发货'!$H:$H,'[1]2025年已发货'!$E:$E,"未发货")</f>
        <v>3</v>
      </c>
      <c r="I2168" s="107" t="str">
        <f>VLOOKUP(B2168,辅助信息!E:I,3,FALSE)</f>
        <v>（华西萌海科创农业生态谷）成都市简阳市白金山水库</v>
      </c>
      <c r="J2168" s="107" t="str">
        <f>VLOOKUP(B2168,辅助信息!E:I,4,FALSE)</f>
        <v>石清国</v>
      </c>
      <c r="K2168" s="107">
        <f>VLOOKUP(J2168,辅助信息!H:I,2,FALSE)</f>
        <v>13458642015</v>
      </c>
      <c r="L2168" s="109" t="str">
        <f>VLOOKUP(B2168,辅助信息!E:J,6,FALSE)</f>
        <v>优先威钢,我方卸车,新老国标钢厂不加价可直发</v>
      </c>
      <c r="M2168" s="78">
        <v>45847</v>
      </c>
      <c r="O2168" s="49">
        <f ca="1" t="shared" si="147"/>
        <v>0</v>
      </c>
      <c r="P2168" s="49">
        <f ca="1" t="shared" si="148"/>
        <v>6</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7">
        <v>45847</v>
      </c>
      <c r="D2169" s="107" t="str">
        <f>VLOOKUP(B2169,辅助信息!E:K,7,FALSE)</f>
        <v>JWDDCD2025051800046</v>
      </c>
      <c r="E2169" s="107" t="str">
        <f>VLOOKUP(F2169,辅助信息!A:B,2,FALSE)</f>
        <v>螺纹钢</v>
      </c>
      <c r="F2169" s="29" t="s">
        <v>46</v>
      </c>
      <c r="G2169" s="25">
        <v>10</v>
      </c>
      <c r="H2169" s="121">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6" t="str">
        <f>VLOOKUP(B2169,辅助信息!E:J,6,FALSE)</f>
        <v>优先威钢,我方卸车,新老国标钢厂不加价可直发</v>
      </c>
      <c r="M2169" s="78">
        <v>45847</v>
      </c>
      <c r="O2169" s="49">
        <f ca="1" t="shared" si="147"/>
        <v>0</v>
      </c>
      <c r="P2169" s="49">
        <f ca="1" t="shared" si="148"/>
        <v>6</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7">
        <v>45847</v>
      </c>
      <c r="D2170" s="107" t="str">
        <f>VLOOKUP(B2170,辅助信息!E:K,7,FALSE)</f>
        <v>JWDDCD2025051800046</v>
      </c>
      <c r="E2170" s="107" t="str">
        <f>VLOOKUP(F2170,辅助信息!A:B,2,FALSE)</f>
        <v>螺纹钢</v>
      </c>
      <c r="F2170" s="29" t="s">
        <v>22</v>
      </c>
      <c r="G2170" s="25">
        <v>27</v>
      </c>
      <c r="H2170" s="121">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6" t="str">
        <f>VLOOKUP(B2170,辅助信息!E:J,6,FALSE)</f>
        <v>优先威钢,我方卸车,新老国标钢厂不加价可直发</v>
      </c>
      <c r="M2170" s="78">
        <v>45847</v>
      </c>
      <c r="O2170" s="49">
        <f ca="1" t="shared" si="147"/>
        <v>0</v>
      </c>
      <c r="P2170" s="49">
        <f ca="1" t="shared" si="148"/>
        <v>6</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7">
        <v>45847</v>
      </c>
      <c r="D2171" s="29" t="str">
        <f>VLOOKUP(B2171,辅助信息!E:K,7,FALSE)</f>
        <v>JWDDCD2025051800044</v>
      </c>
      <c r="E2171" s="29" t="str">
        <f>VLOOKUP(F2171,辅助信息!A:B,2,FALSE)</f>
        <v>螺纹钢</v>
      </c>
      <c r="F2171" s="29" t="s">
        <v>32</v>
      </c>
      <c r="G2171" s="25">
        <v>5</v>
      </c>
      <c r="H2171" s="121">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6" t="str">
        <f>VLOOKUP(B2171,辅助信息!E:J,6,FALSE)</f>
        <v>五冶建设送货单,一式6份材质书,锈货不收，项目名称：扩建艺体中学二期工程，装货前联系收货人核实到场规格,没提前告知进场规格现场不给予接收</v>
      </c>
      <c r="M2171" s="78">
        <v>45847</v>
      </c>
      <c r="O2171" s="49">
        <f ca="1" t="shared" si="147"/>
        <v>0</v>
      </c>
      <c r="P2171" s="49">
        <f ca="1" t="shared" si="148"/>
        <v>6</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7">
        <v>45847</v>
      </c>
      <c r="D2172" s="29" t="str">
        <f>VLOOKUP(B2172,辅助信息!E:K,7,FALSE)</f>
        <v>JWDDCD2025051800044</v>
      </c>
      <c r="E2172" s="29" t="str">
        <f>VLOOKUP(F2172,辅助信息!A:B,2,FALSE)</f>
        <v>螺纹钢</v>
      </c>
      <c r="F2172" s="29" t="s">
        <v>30</v>
      </c>
      <c r="G2172" s="25">
        <v>25</v>
      </c>
      <c r="H2172" s="121">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6" t="str">
        <f>VLOOKUP(B2172,辅助信息!E:J,6,FALSE)</f>
        <v>五冶建设送货单,一式6份材质书,锈货不收，项目名称：扩建艺体中学二期工程，装货前联系收货人核实到场规格,没提前告知进场规格现场不给予接收</v>
      </c>
      <c r="M2172" s="78">
        <v>45847</v>
      </c>
      <c r="O2172" s="49">
        <f ca="1" t="shared" si="147"/>
        <v>0</v>
      </c>
      <c r="P2172" s="49">
        <f ca="1" t="shared" si="148"/>
        <v>6</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7">
        <v>45847</v>
      </c>
      <c r="D2173" s="29" t="str">
        <f>VLOOKUP(B2173,辅助信息!E:K,7,FALSE)</f>
        <v>JWDDCD2025051800044</v>
      </c>
      <c r="E2173" s="29" t="str">
        <f>VLOOKUP(F2173,辅助信息!A:B,2,FALSE)</f>
        <v>螺纹钢</v>
      </c>
      <c r="F2173" s="29" t="s">
        <v>33</v>
      </c>
      <c r="G2173" s="25">
        <v>5</v>
      </c>
      <c r="H2173" s="121">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6" t="str">
        <f>VLOOKUP(B2173,辅助信息!E:J,6,FALSE)</f>
        <v>五冶建设送货单,一式6份材质书,锈货不收，项目名称：扩建艺体中学二期工程，装货前联系收货人核实到场规格,没提前告知进场规格现场不给予接收</v>
      </c>
      <c r="M2173" s="78">
        <v>45847</v>
      </c>
      <c r="O2173" s="49">
        <f ca="1" t="shared" si="147"/>
        <v>0</v>
      </c>
      <c r="P2173" s="49">
        <f ca="1" t="shared" si="148"/>
        <v>6</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7" t="s">
        <v>147</v>
      </c>
      <c r="C2174" s="57">
        <v>45849</v>
      </c>
      <c r="D2174" s="107" t="str">
        <f>VLOOKUP(B2174,辅助信息!E:K,7,FALSE)</f>
        <v>JWDDCD2025052800131</v>
      </c>
      <c r="E2174" s="107" t="str">
        <f>VLOOKUP(F2174,辅助信息!A:B,2,FALSE)</f>
        <v>螺纹钢</v>
      </c>
      <c r="F2174" s="107" t="s">
        <v>21</v>
      </c>
      <c r="G2174" s="108">
        <v>6</v>
      </c>
      <c r="H2174" s="121" t="str">
        <f>_xlfn.XLOOKUP(C2174&amp;F2174&amp;I2174&amp;J2174,'[1]2025年已发货'!$F:$F&amp;'[1]2025年已发货'!$C:$C&amp;'[1]2025年已发货'!$G:$G&amp;'[1]2025年已发货'!$H:$H,'[1]2025年已发货'!$E:$E,"未发货")</f>
        <v>未发货</v>
      </c>
      <c r="I2174" s="107" t="str">
        <f>VLOOKUP(B2174,辅助信息!E:I,3,FALSE)</f>
        <v>（商投建工达州中医药科技园-4工区-11号楼）达州市通川区达州中医药职业学院犀牛大道北段</v>
      </c>
      <c r="J2174" s="107" t="str">
        <f>VLOOKUP(B2174,辅助信息!E:I,4,FALSE)</f>
        <v>张扬</v>
      </c>
      <c r="K2174" s="107">
        <f>VLOOKUP(J2174,辅助信息!H:I,2,FALSE)</f>
        <v>18381904567</v>
      </c>
      <c r="L2174" s="109" t="str">
        <f>VLOOKUP(B2174,辅助信息!E:J,6,FALSE)</f>
        <v>控制炉批号！多了现场不收！,优先安排达钢,提前联系到场规格及数量</v>
      </c>
      <c r="M2174" s="78">
        <v>45845</v>
      </c>
      <c r="O2174" s="49">
        <f ca="1" t="shared" si="147"/>
        <v>0</v>
      </c>
      <c r="P2174" s="49">
        <f ca="1" t="shared" si="148"/>
        <v>8</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7" t="s">
        <v>147</v>
      </c>
      <c r="C2175" s="57">
        <v>45849</v>
      </c>
      <c r="D2175" s="107" t="str">
        <f>VLOOKUP(B2175,辅助信息!E:K,7,FALSE)</f>
        <v>JWDDCD2025052800131</v>
      </c>
      <c r="E2175" s="107" t="str">
        <f>VLOOKUP(F2175,辅助信息!A:B,2,FALSE)</f>
        <v>螺纹钢</v>
      </c>
      <c r="F2175" s="107" t="s">
        <v>58</v>
      </c>
      <c r="G2175" s="108">
        <v>6</v>
      </c>
      <c r="H2175" s="121" t="str">
        <f>_xlfn.XLOOKUP(C2175&amp;F2175&amp;I2175&amp;J2175,'[1]2025年已发货'!$F:$F&amp;'[1]2025年已发货'!$C:$C&amp;'[1]2025年已发货'!$G:$G&amp;'[1]2025年已发货'!$H:$H,'[1]2025年已发货'!$E:$E,"未发货")</f>
        <v>未发货</v>
      </c>
      <c r="I2175" s="107" t="str">
        <f>VLOOKUP(B2175,辅助信息!E:I,3,FALSE)</f>
        <v>（商投建工达州中医药科技园-4工区-11号楼）达州市通川区达州中医药职业学院犀牛大道北段</v>
      </c>
      <c r="J2175" s="107" t="str">
        <f>VLOOKUP(B2175,辅助信息!E:I,4,FALSE)</f>
        <v>张扬</v>
      </c>
      <c r="K2175" s="107">
        <f>VLOOKUP(J2175,辅助信息!H:I,2,FALSE)</f>
        <v>18381904567</v>
      </c>
      <c r="L2175" s="109" t="str">
        <f>VLOOKUP(B2175,辅助信息!E:J,6,FALSE)</f>
        <v>控制炉批号！多了现场不收！,优先安排达钢,提前联系到场规格及数量</v>
      </c>
      <c r="M2175" s="78">
        <v>45845</v>
      </c>
      <c r="O2175" s="49">
        <f ca="1" t="shared" si="147"/>
        <v>0</v>
      </c>
      <c r="P2175" s="49">
        <f ca="1" t="shared" si="148"/>
        <v>8</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7" t="s">
        <v>147</v>
      </c>
      <c r="C2176" s="57">
        <v>45849</v>
      </c>
      <c r="D2176" s="107" t="str">
        <f>VLOOKUP(B2176,辅助信息!E:K,7,FALSE)</f>
        <v>JWDDCD2025052800131</v>
      </c>
      <c r="E2176" s="107" t="str">
        <f>VLOOKUP(F2176,辅助信息!A:B,2,FALSE)</f>
        <v>螺纹钢</v>
      </c>
      <c r="F2176" s="107" t="s">
        <v>46</v>
      </c>
      <c r="G2176" s="108">
        <v>15</v>
      </c>
      <c r="H2176" s="121" t="str">
        <f>_xlfn.XLOOKUP(C2176&amp;F2176&amp;I2176&amp;J2176,'[1]2025年已发货'!$F:$F&amp;'[1]2025年已发货'!$C:$C&amp;'[1]2025年已发货'!$G:$G&amp;'[1]2025年已发货'!$H:$H,'[1]2025年已发货'!$E:$E,"未发货")</f>
        <v>未发货</v>
      </c>
      <c r="I2176" s="107" t="str">
        <f>VLOOKUP(B2176,辅助信息!E:I,3,FALSE)</f>
        <v>（商投建工达州中医药科技园-4工区-11号楼）达州市通川区达州中医药职业学院犀牛大道北段</v>
      </c>
      <c r="J2176" s="107" t="str">
        <f>VLOOKUP(B2176,辅助信息!E:I,4,FALSE)</f>
        <v>张扬</v>
      </c>
      <c r="K2176" s="107">
        <f>VLOOKUP(J2176,辅助信息!H:I,2,FALSE)</f>
        <v>18381904567</v>
      </c>
      <c r="L2176" s="109" t="str">
        <f>VLOOKUP(B2176,辅助信息!E:J,6,FALSE)</f>
        <v>控制炉批号！多了现场不收！,优先安排达钢,提前联系到场规格及数量</v>
      </c>
      <c r="M2176" s="78">
        <v>45845</v>
      </c>
      <c r="O2176" s="49">
        <f ca="1" t="shared" si="147"/>
        <v>0</v>
      </c>
      <c r="P2176" s="49">
        <f ca="1" t="shared" si="148"/>
        <v>8</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7" t="s">
        <v>147</v>
      </c>
      <c r="C2177" s="57">
        <v>45849</v>
      </c>
      <c r="D2177" s="107" t="str">
        <f>VLOOKUP(B2177,辅助信息!E:K,7,FALSE)</f>
        <v>JWDDCD2025052800131</v>
      </c>
      <c r="E2177" s="107" t="str">
        <f>VLOOKUP(F2177,辅助信息!A:B,2,FALSE)</f>
        <v>螺纹钢</v>
      </c>
      <c r="F2177" s="107" t="s">
        <v>22</v>
      </c>
      <c r="G2177" s="108">
        <v>9</v>
      </c>
      <c r="H2177" s="121" t="str">
        <f>_xlfn.XLOOKUP(C2177&amp;F2177&amp;I2177&amp;J2177,'[1]2025年已发货'!$F:$F&amp;'[1]2025年已发货'!$C:$C&amp;'[1]2025年已发货'!$G:$G&amp;'[1]2025年已发货'!$H:$H,'[1]2025年已发货'!$E:$E,"未发货")</f>
        <v>未发货</v>
      </c>
      <c r="I2177" s="107" t="str">
        <f>VLOOKUP(B2177,辅助信息!E:I,3,FALSE)</f>
        <v>（商投建工达州中医药科技园-4工区-11号楼）达州市通川区达州中医药职业学院犀牛大道北段</v>
      </c>
      <c r="J2177" s="107" t="str">
        <f>VLOOKUP(B2177,辅助信息!E:I,4,FALSE)</f>
        <v>张扬</v>
      </c>
      <c r="K2177" s="107">
        <f>VLOOKUP(J2177,辅助信息!H:I,2,FALSE)</f>
        <v>18381904567</v>
      </c>
      <c r="L2177" s="109" t="str">
        <f>VLOOKUP(B2177,辅助信息!E:J,6,FALSE)</f>
        <v>控制炉批号！多了现场不收！,优先安排达钢,提前联系到场规格及数量</v>
      </c>
      <c r="M2177" s="78">
        <v>45845</v>
      </c>
      <c r="O2177" s="49">
        <f ca="1" t="shared" si="147"/>
        <v>0</v>
      </c>
      <c r="P2177" s="49">
        <f ca="1" t="shared" si="148"/>
        <v>8</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7" t="s">
        <v>159</v>
      </c>
      <c r="C2178" s="57">
        <v>45849</v>
      </c>
      <c r="D2178" s="107" t="str">
        <f>VLOOKUP(B2178,辅助信息!E:K,7,FALSE)</f>
        <v>JWDDCD2025052800131</v>
      </c>
      <c r="E2178" s="107" t="str">
        <f>VLOOKUP(F2178,辅助信息!A:B,2,FALSE)</f>
        <v>螺纹钢</v>
      </c>
      <c r="F2178" s="107" t="s">
        <v>66</v>
      </c>
      <c r="G2178" s="108">
        <v>6</v>
      </c>
      <c r="H2178" s="121" t="str">
        <f>_xlfn.XLOOKUP(C2178&amp;F2178&amp;I2178&amp;J2178,'[1]2025年已发货'!$F:$F&amp;'[1]2025年已发货'!$C:$C&amp;'[1]2025年已发货'!$G:$G&amp;'[1]2025年已发货'!$H:$H,'[1]2025年已发货'!$E:$E,"未发货")</f>
        <v>未发货</v>
      </c>
      <c r="I2178" s="107" t="str">
        <f>VLOOKUP(B2178,辅助信息!E:I,3,FALSE)</f>
        <v>（商投建工达州中医药科技园-3工区）达州市通川区达州中医药职业学院犀牛大道北段</v>
      </c>
      <c r="J2178" s="107" t="str">
        <f>VLOOKUP(B2178,辅助信息!E:I,4,FALSE)</f>
        <v>程黄刚</v>
      </c>
      <c r="K2178" s="107">
        <f>VLOOKUP(J2178,辅助信息!H:I,2,FALSE)</f>
        <v>15108211617</v>
      </c>
      <c r="L2178" s="109" t="str">
        <f>VLOOKUP(B2178,辅助信息!E:J,6,FALSE)</f>
        <v>控制炉批号！多了现场不收！,优先安排达钢,提前联系到场规格及数量</v>
      </c>
      <c r="M2178" s="78">
        <v>45845</v>
      </c>
      <c r="O2178" s="49">
        <f ca="1" t="shared" si="147"/>
        <v>0</v>
      </c>
      <c r="P2178" s="49">
        <f ca="1" t="shared" si="148"/>
        <v>8</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7" t="s">
        <v>159</v>
      </c>
      <c r="C2179" s="57">
        <v>45849</v>
      </c>
      <c r="D2179" s="107" t="str">
        <f>VLOOKUP(B2179,辅助信息!E:K,7,FALSE)</f>
        <v>JWDDCD2025052800131</v>
      </c>
      <c r="E2179" s="107" t="str">
        <f>VLOOKUP(F2179,辅助信息!A:B,2,FALSE)</f>
        <v>螺纹钢</v>
      </c>
      <c r="F2179" s="107" t="s">
        <v>45</v>
      </c>
      <c r="G2179" s="108">
        <v>6</v>
      </c>
      <c r="H2179" s="121" t="str">
        <f>_xlfn.XLOOKUP(C2179&amp;F2179&amp;I2179&amp;J2179,'[1]2025年已发货'!$F:$F&amp;'[1]2025年已发货'!$C:$C&amp;'[1]2025年已发货'!$G:$G&amp;'[1]2025年已发货'!$H:$H,'[1]2025年已发货'!$E:$E,"未发货")</f>
        <v>未发货</v>
      </c>
      <c r="I2179" s="107" t="str">
        <f>VLOOKUP(B2179,辅助信息!E:I,3,FALSE)</f>
        <v>（商投建工达州中医药科技园-3工区）达州市通川区达州中医药职业学院犀牛大道北段</v>
      </c>
      <c r="J2179" s="107" t="str">
        <f>VLOOKUP(B2179,辅助信息!E:I,4,FALSE)</f>
        <v>程黄刚</v>
      </c>
      <c r="K2179" s="107">
        <f>VLOOKUP(J2179,辅助信息!H:I,2,FALSE)</f>
        <v>15108211617</v>
      </c>
      <c r="L2179" s="109" t="str">
        <f>VLOOKUP(B2179,辅助信息!E:J,6,FALSE)</f>
        <v>控制炉批号！多了现场不收！,优先安排达钢,提前联系到场规格及数量</v>
      </c>
      <c r="M2179" s="78">
        <v>45845</v>
      </c>
      <c r="O2179" s="49">
        <f ca="1" t="shared" si="147"/>
        <v>0</v>
      </c>
      <c r="P2179" s="49">
        <f ca="1" t="shared" si="148"/>
        <v>8</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7" t="s">
        <v>159</v>
      </c>
      <c r="C2180" s="57">
        <v>45849</v>
      </c>
      <c r="D2180" s="107" t="str">
        <f>VLOOKUP(B2180,辅助信息!E:K,7,FALSE)</f>
        <v>JWDDCD2025052800131</v>
      </c>
      <c r="E2180" s="107" t="str">
        <f>VLOOKUP(F2180,辅助信息!A:B,2,FALSE)</f>
        <v>螺纹钢</v>
      </c>
      <c r="F2180" s="107" t="s">
        <v>21</v>
      </c>
      <c r="G2180" s="108">
        <v>6</v>
      </c>
      <c r="H2180" s="121" t="str">
        <f>_xlfn.XLOOKUP(C2180&amp;F2180&amp;I2180&amp;J2180,'[1]2025年已发货'!$F:$F&amp;'[1]2025年已发货'!$C:$C&amp;'[1]2025年已发货'!$G:$G&amp;'[1]2025年已发货'!$H:$H,'[1]2025年已发货'!$E:$E,"未发货")</f>
        <v>未发货</v>
      </c>
      <c r="I2180" s="107" t="str">
        <f>VLOOKUP(B2180,辅助信息!E:I,3,FALSE)</f>
        <v>（商投建工达州中医药科技园-3工区）达州市通川区达州中医药职业学院犀牛大道北段</v>
      </c>
      <c r="J2180" s="107" t="str">
        <f>VLOOKUP(B2180,辅助信息!E:I,4,FALSE)</f>
        <v>程黄刚</v>
      </c>
      <c r="K2180" s="107">
        <f>VLOOKUP(J2180,辅助信息!H:I,2,FALSE)</f>
        <v>15108211617</v>
      </c>
      <c r="L2180" s="109" t="str">
        <f>VLOOKUP(B2180,辅助信息!E:J,6,FALSE)</f>
        <v>控制炉批号！多了现场不收！,优先安排达钢,提前联系到场规格及数量</v>
      </c>
      <c r="M2180" s="78">
        <v>45845</v>
      </c>
      <c r="O2180" s="49">
        <f ca="1" t="shared" si="147"/>
        <v>0</v>
      </c>
      <c r="P2180" s="49">
        <f ca="1" t="shared" si="148"/>
        <v>8</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7" t="s">
        <v>159</v>
      </c>
      <c r="C2181" s="57">
        <v>45849</v>
      </c>
      <c r="D2181" s="107" t="str">
        <f>VLOOKUP(B2181,辅助信息!E:K,7,FALSE)</f>
        <v>JWDDCD2025052800131</v>
      </c>
      <c r="E2181" s="107" t="str">
        <f>VLOOKUP(F2181,辅助信息!A:B,2,FALSE)</f>
        <v>螺纹钢</v>
      </c>
      <c r="F2181" s="107" t="s">
        <v>46</v>
      </c>
      <c r="G2181" s="108">
        <v>12</v>
      </c>
      <c r="H2181" s="121" t="str">
        <f>_xlfn.XLOOKUP(C2181&amp;F2181&amp;I2181&amp;J2181,'[1]2025年已发货'!$F:$F&amp;'[1]2025年已发货'!$C:$C&amp;'[1]2025年已发货'!$G:$G&amp;'[1]2025年已发货'!$H:$H,'[1]2025年已发货'!$E:$E,"未发货")</f>
        <v>未发货</v>
      </c>
      <c r="I2181" s="107" t="str">
        <f>VLOOKUP(B2181,辅助信息!E:I,3,FALSE)</f>
        <v>（商投建工达州中医药科技园-3工区）达州市通川区达州中医药职业学院犀牛大道北段</v>
      </c>
      <c r="J2181" s="107" t="str">
        <f>VLOOKUP(B2181,辅助信息!E:I,4,FALSE)</f>
        <v>程黄刚</v>
      </c>
      <c r="K2181" s="107">
        <f>VLOOKUP(J2181,辅助信息!H:I,2,FALSE)</f>
        <v>15108211617</v>
      </c>
      <c r="L2181" s="109" t="str">
        <f>VLOOKUP(B2181,辅助信息!E:J,6,FALSE)</f>
        <v>控制炉批号！多了现场不收！,优先安排达钢,提前联系到场规格及数量</v>
      </c>
      <c r="M2181" s="78">
        <v>45845</v>
      </c>
      <c r="O2181" s="49">
        <f ca="1" t="shared" si="147"/>
        <v>0</v>
      </c>
      <c r="P2181" s="49">
        <f ca="1" t="shared" si="148"/>
        <v>8</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7" t="s">
        <v>81</v>
      </c>
      <c r="C2182" s="57">
        <v>45849</v>
      </c>
      <c r="D2182" s="107" t="str">
        <f>VLOOKUP(B2182,辅助信息!E:K,7,FALSE)</f>
        <v>JWDDCD2025060900080</v>
      </c>
      <c r="E2182" s="107" t="str">
        <f>VLOOKUP(F2182,辅助信息!A:B,2,FALSE)</f>
        <v>螺纹钢</v>
      </c>
      <c r="F2182" s="107" t="s">
        <v>66</v>
      </c>
      <c r="G2182" s="108">
        <v>2.5</v>
      </c>
      <c r="H2182" s="121" t="str">
        <f>_xlfn.XLOOKUP(C2182&amp;F2182&amp;I2182&amp;J2182,'[1]2025年已发货'!$F:$F&amp;'[1]2025年已发货'!$C:$C&amp;'[1]2025年已发货'!$G:$G&amp;'[1]2025年已发货'!$H:$H,'[1]2025年已发货'!$E:$E,"未发货")</f>
        <v>未发货</v>
      </c>
      <c r="I2182" s="107" t="str">
        <f>VLOOKUP(B2182,辅助信息!E:I,3,FALSE)</f>
        <v>（华西简阳西城嘉苑）四川省成都市简阳市简城街道高屋村</v>
      </c>
      <c r="J2182" s="107" t="str">
        <f>VLOOKUP(B2182,辅助信息!E:I,4,FALSE)</f>
        <v>张瀚镭</v>
      </c>
      <c r="K2182" s="107">
        <f>VLOOKUP(J2182,辅助信息!H:I,2,FALSE)</f>
        <v>15884666220</v>
      </c>
      <c r="L2182" s="109" t="str">
        <f>VLOOKUP(B2182,辅助信息!E:J,6,FALSE)</f>
        <v>现场禁止使用氢能源挂车！优先威钢发货,我方卸车,新老国标钢厂不加价可直发，因陕钢多次出现磅差，项目拒绝使用</v>
      </c>
      <c r="M2182" s="78">
        <v>45847</v>
      </c>
      <c r="O2182" s="49">
        <f ca="1" t="shared" si="147"/>
        <v>0</v>
      </c>
      <c r="P2182" s="49">
        <f ca="1" t="shared" si="148"/>
        <v>6</v>
      </c>
      <c r="Q2182" s="18" t="str">
        <f>VLOOKUP(B2182,辅助信息!E:M,9,FALSE)</f>
        <v>ZTWM-CDGS-XS-2024-0030-华西集采-简州大道</v>
      </c>
      <c r="R2182" s="18" t="str">
        <f>_xlfn._xlws.FILTER(辅助信息!D:D,辅助信息!E:E=B2182)</f>
        <v>华西简阳西城嘉苑</v>
      </c>
    </row>
    <row r="2183" hidden="1" spans="2:18">
      <c r="B2183" s="107" t="s">
        <v>186</v>
      </c>
      <c r="C2183" s="57">
        <v>45849</v>
      </c>
      <c r="D2183" s="107">
        <f>VLOOKUP(B2183,辅助信息!E:K,7,FALSE)</f>
        <v>0</v>
      </c>
      <c r="E2183" s="107" t="str">
        <f>VLOOKUP(F2183,辅助信息!A:B,2,FALSE)</f>
        <v>螺纹钢</v>
      </c>
      <c r="F2183" s="107" t="s">
        <v>22</v>
      </c>
      <c r="G2183" s="108">
        <v>17</v>
      </c>
      <c r="H2183" s="121" t="str">
        <f>_xlfn.XLOOKUP(C2183&amp;F2183&amp;I2183&amp;J2183,'[1]2025年已发货'!$F:$F&amp;'[1]2025年已发货'!$C:$C&amp;'[1]2025年已发货'!$G:$G&amp;'[1]2025年已发货'!$H:$H,'[1]2025年已发货'!$E:$E,"未发货")</f>
        <v>未发货</v>
      </c>
      <c r="I2183" s="107" t="str">
        <f>VLOOKUP(B2183,辅助信息!E:I,3,FALSE)</f>
        <v>(乐山市校地共建产教融合基地建设项目二标段)四川省乐山市市中区苏稽镇</v>
      </c>
      <c r="J2183" s="107" t="str">
        <f>VLOOKUP(B2183,辅助信息!E:I,4,FALSE)</f>
        <v>彭江涛</v>
      </c>
      <c r="K2183" s="107">
        <f>VLOOKUP(J2183,辅助信息!H:I,2,FALSE)</f>
        <v>13990276572</v>
      </c>
      <c r="L2183" s="109" t="str">
        <f>VLOOKUP(B2183,辅助信息!E:J,6,FALSE)</f>
        <v>提前联系到场规格及数量</v>
      </c>
      <c r="M2183" s="78">
        <v>45847</v>
      </c>
      <c r="O2183" s="49">
        <f ca="1" t="shared" si="147"/>
        <v>0</v>
      </c>
      <c r="P2183" s="49">
        <f ca="1" t="shared" si="148"/>
        <v>6</v>
      </c>
      <c r="Q2183" s="18">
        <f>VLOOKUP(B2183,辅助信息!E:M,9,FALSE)</f>
        <v>0</v>
      </c>
      <c r="R2183" s="18" t="str">
        <f>_xlfn._xlws.FILTER(辅助信息!D:D,辅助信息!E:E=B2183)</f>
        <v>乐山市校地共建产教融合基地配套设施项目（一、二标段）</v>
      </c>
    </row>
    <row r="2184" hidden="1" spans="2:18">
      <c r="B2184" s="29" t="s">
        <v>47</v>
      </c>
      <c r="C2184" s="57">
        <v>45849</v>
      </c>
      <c r="D2184" s="29" t="str">
        <f>VLOOKUP(B2184,辅助信息!E:K,7,FALSE)</f>
        <v>JWDDCD2025052800131</v>
      </c>
      <c r="E2184" s="29" t="str">
        <f>VLOOKUP(F2184,辅助信息!A:B,2,FALSE)</f>
        <v>盘螺</v>
      </c>
      <c r="F2184" s="29" t="s">
        <v>49</v>
      </c>
      <c r="G2184" s="25">
        <v>6</v>
      </c>
      <c r="H2184" s="121">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6" t="str">
        <f>VLOOKUP(B2184,辅助信息!E:J,6,FALSE)</f>
        <v>控制炉批号！多了现场不收！,优先安排达钢,提前联系到场规格及数量</v>
      </c>
      <c r="M2184" s="78">
        <v>45849</v>
      </c>
      <c r="O2184" s="49">
        <f ca="1" t="shared" si="147"/>
        <v>0</v>
      </c>
      <c r="P2184" s="49">
        <f ca="1" t="shared" si="148"/>
        <v>4</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7">
        <v>45849</v>
      </c>
      <c r="D2185" s="29" t="str">
        <f>VLOOKUP(B2185,辅助信息!E:K,7,FALSE)</f>
        <v>JWDDCD2025052800131</v>
      </c>
      <c r="E2185" s="29" t="str">
        <f>VLOOKUP(F2185,辅助信息!A:B,2,FALSE)</f>
        <v>盘螺</v>
      </c>
      <c r="F2185" s="29" t="s">
        <v>40</v>
      </c>
      <c r="G2185" s="25">
        <v>15</v>
      </c>
      <c r="H2185" s="121">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6" t="str">
        <f>VLOOKUP(B2185,辅助信息!E:J,6,FALSE)</f>
        <v>控制炉批号！多了现场不收！,优先安排达钢,提前联系到场规格及数量</v>
      </c>
      <c r="M2185" s="78">
        <v>45849</v>
      </c>
      <c r="O2185" s="49">
        <f ca="1" t="shared" si="147"/>
        <v>0</v>
      </c>
      <c r="P2185" s="49">
        <f ca="1" t="shared" si="148"/>
        <v>4</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7">
        <v>45849</v>
      </c>
      <c r="D2186" s="29" t="str">
        <f>VLOOKUP(B2186,辅助信息!E:K,7,FALSE)</f>
        <v>JWDDCD2025052800131</v>
      </c>
      <c r="E2186" s="29" t="str">
        <f>VLOOKUP(F2186,辅助信息!A:B,2,FALSE)</f>
        <v>盘螺</v>
      </c>
      <c r="F2186" s="29" t="s">
        <v>41</v>
      </c>
      <c r="G2186" s="25">
        <v>24</v>
      </c>
      <c r="H2186" s="121">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6" t="str">
        <f>VLOOKUP(B2186,辅助信息!E:J,6,FALSE)</f>
        <v>控制炉批号！多了现场不收！,优先安排达钢,提前联系到场规格及数量</v>
      </c>
      <c r="M2186" s="78">
        <v>45849</v>
      </c>
      <c r="O2186" s="49">
        <f ca="1" t="shared" si="147"/>
        <v>0</v>
      </c>
      <c r="P2186" s="49">
        <f ca="1" t="shared" si="148"/>
        <v>4</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7">
        <v>45849</v>
      </c>
      <c r="D2187" s="29" t="str">
        <f>VLOOKUP(B2187,辅助信息!E:K,7,FALSE)</f>
        <v>JWDDCD2025052800131</v>
      </c>
      <c r="E2187" s="29" t="str">
        <f>VLOOKUP(F2187,辅助信息!A:B,2,FALSE)</f>
        <v>螺纹钢</v>
      </c>
      <c r="F2187" s="29" t="s">
        <v>27</v>
      </c>
      <c r="G2187" s="25">
        <v>9</v>
      </c>
      <c r="H2187" s="121">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6" t="str">
        <f>VLOOKUP(B2187,辅助信息!E:J,6,FALSE)</f>
        <v>控制炉批号！多了现场不收！,优先安排达钢,提前联系到场规格及数量</v>
      </c>
      <c r="M2187" s="78">
        <v>45849</v>
      </c>
      <c r="O2187" s="49">
        <f ca="1" t="shared" si="147"/>
        <v>0</v>
      </c>
      <c r="P2187" s="49">
        <f ca="1" t="shared" si="148"/>
        <v>4</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69" t="s">
        <v>190</v>
      </c>
      <c r="B2188" s="29" t="s">
        <v>31</v>
      </c>
      <c r="C2188" s="57">
        <v>45849</v>
      </c>
      <c r="D2188" s="29" t="str">
        <f>VLOOKUP(B2188,辅助信息!E:K,7,FALSE)</f>
        <v>JWDDCD2024121000136</v>
      </c>
      <c r="E2188" s="29" t="str">
        <f>VLOOKUP(F2188,辅助信息!A:B,2,FALSE)</f>
        <v>螺纹钢</v>
      </c>
      <c r="F2188" s="29" t="s">
        <v>22</v>
      </c>
      <c r="G2188" s="25">
        <v>35</v>
      </c>
      <c r="H2188" s="121">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6" t="str">
        <f>VLOOKUP(B2188,辅助信息!E:J,6,FALSE)</f>
        <v>提前联系到场规格及数量</v>
      </c>
      <c r="M2188" s="78">
        <v>45849</v>
      </c>
      <c r="O2188" s="49">
        <f ca="1" t="shared" si="147"/>
        <v>0</v>
      </c>
      <c r="P2188" s="49">
        <f ca="1" t="shared" si="148"/>
        <v>4</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7">
        <v>45849</v>
      </c>
      <c r="D2189" s="29" t="str">
        <f>VLOOKUP(B2189,辅助信息!E:K,7,FALSE)</f>
        <v>JWDDCD2024101600133</v>
      </c>
      <c r="E2189" s="29" t="str">
        <f>VLOOKUP(F2189,辅助信息!A:B,2,FALSE)</f>
        <v>盘螺</v>
      </c>
      <c r="F2189" s="29" t="s">
        <v>40</v>
      </c>
      <c r="G2189" s="25">
        <v>20</v>
      </c>
      <c r="H2189" s="121">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6" t="str">
        <f>VLOOKUP(B2189,辅助信息!E:J,6,FALSE)</f>
        <v>送货单要求：送货单位：宜宾罗投资产管理有限公司,收货单位：中国五冶集团有限公司,装货前联系收货人核实到场规格</v>
      </c>
      <c r="M2189" s="78">
        <v>45849</v>
      </c>
      <c r="O2189" s="49">
        <f ca="1" t="shared" si="147"/>
        <v>0</v>
      </c>
      <c r="P2189" s="49">
        <f ca="1" t="shared" si="148"/>
        <v>4</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7">
        <v>45849</v>
      </c>
      <c r="D2190" s="29" t="str">
        <f>VLOOKUP(B2190,辅助信息!E:K,7,FALSE)</f>
        <v>JWDDCD2024101600133</v>
      </c>
      <c r="E2190" s="29" t="str">
        <f>VLOOKUP(F2190,辅助信息!A:B,2,FALSE)</f>
        <v>盘螺</v>
      </c>
      <c r="F2190" s="29" t="s">
        <v>41</v>
      </c>
      <c r="G2190" s="25">
        <v>11</v>
      </c>
      <c r="H2190" s="121">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6" t="str">
        <f>VLOOKUP(B2190,辅助信息!E:J,6,FALSE)</f>
        <v>送货单要求：送货单位：宜宾罗投资产管理有限公司,收货单位：中国五冶集团有限公司,装货前联系收货人核实到场规格</v>
      </c>
      <c r="M2190" s="78">
        <v>45849</v>
      </c>
      <c r="O2190" s="49">
        <f ca="1" t="shared" si="147"/>
        <v>0</v>
      </c>
      <c r="P2190" s="49">
        <f ca="1" t="shared" si="148"/>
        <v>4</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7">
        <v>45849</v>
      </c>
      <c r="D2191" s="29" t="str">
        <f>VLOOKUP(B2191,辅助信息!E:K,7,FALSE)</f>
        <v>JWDDCD2024101600133</v>
      </c>
      <c r="E2191" s="29" t="str">
        <f>VLOOKUP(F2191,辅助信息!A:B,2,FALSE)</f>
        <v>螺纹钢</v>
      </c>
      <c r="F2191" s="29" t="s">
        <v>18</v>
      </c>
      <c r="G2191" s="25">
        <v>3</v>
      </c>
      <c r="H2191" s="121">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6" t="str">
        <f>VLOOKUP(B2191,辅助信息!E:J,6,FALSE)</f>
        <v>送货单要求：送货单位：宜宾罗投资产管理有限公司,收货单位：中国五冶集团有限公司,装货前联系收货人核实到场规格</v>
      </c>
      <c r="M2191" s="78">
        <v>45849</v>
      </c>
      <c r="O2191" s="49">
        <f ca="1" t="shared" si="147"/>
        <v>0</v>
      </c>
      <c r="P2191" s="49">
        <f ca="1" t="shared" si="148"/>
        <v>4</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7" t="s">
        <v>147</v>
      </c>
      <c r="C2192" s="57">
        <v>45850</v>
      </c>
      <c r="D2192" s="107" t="str">
        <f>VLOOKUP(B2192,辅助信息!E:K,7,FALSE)</f>
        <v>JWDDCD2025052800131</v>
      </c>
      <c r="E2192" s="107" t="str">
        <f>VLOOKUP(F2192,辅助信息!A:B,2,FALSE)</f>
        <v>螺纹钢</v>
      </c>
      <c r="F2192" s="107" t="s">
        <v>21</v>
      </c>
      <c r="G2192" s="108">
        <v>6</v>
      </c>
      <c r="H2192" s="121" t="str">
        <f>_xlfn.XLOOKUP(C2192&amp;F2192&amp;I2192&amp;J2192,'[1]2025年已发货'!$F:$F&amp;'[1]2025年已发货'!$C:$C&amp;'[1]2025年已发货'!$G:$G&amp;'[1]2025年已发货'!$H:$H,'[1]2025年已发货'!$E:$E,"未发货")</f>
        <v>未发货</v>
      </c>
      <c r="I2192" s="107" t="str">
        <f>VLOOKUP(B2192,辅助信息!E:I,3,FALSE)</f>
        <v>（商投建工达州中医药科技园-4工区-11号楼）达州市通川区达州中医药职业学院犀牛大道北段</v>
      </c>
      <c r="J2192" s="107" t="str">
        <f>VLOOKUP(B2192,辅助信息!E:I,4,FALSE)</f>
        <v>张扬</v>
      </c>
      <c r="K2192" s="107">
        <f>VLOOKUP(J2192,辅助信息!H:I,2,FALSE)</f>
        <v>18381904567</v>
      </c>
      <c r="L2192" s="109" t="str">
        <f>VLOOKUP(B2192,辅助信息!E:J,6,FALSE)</f>
        <v>控制炉批号！多了现场不收！,优先安排达钢,提前联系到场规格及数量</v>
      </c>
      <c r="M2192" s="78">
        <v>45845</v>
      </c>
      <c r="O2192" s="49">
        <f ca="1" t="shared" si="147"/>
        <v>0</v>
      </c>
      <c r="P2192" s="49">
        <f ca="1" t="shared" si="148"/>
        <v>8</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7" t="s">
        <v>147</v>
      </c>
      <c r="C2193" s="57">
        <v>45850</v>
      </c>
      <c r="D2193" s="107" t="str">
        <f>VLOOKUP(B2193,辅助信息!E:K,7,FALSE)</f>
        <v>JWDDCD2025052800131</v>
      </c>
      <c r="E2193" s="107" t="str">
        <f>VLOOKUP(F2193,辅助信息!A:B,2,FALSE)</f>
        <v>螺纹钢</v>
      </c>
      <c r="F2193" s="107" t="s">
        <v>58</v>
      </c>
      <c r="G2193" s="108">
        <v>6</v>
      </c>
      <c r="H2193" s="121" t="str">
        <f>_xlfn.XLOOKUP(C2193&amp;F2193&amp;I2193&amp;J2193,'[1]2025年已发货'!$F:$F&amp;'[1]2025年已发货'!$C:$C&amp;'[1]2025年已发货'!$G:$G&amp;'[1]2025年已发货'!$H:$H,'[1]2025年已发货'!$E:$E,"未发货")</f>
        <v>未发货</v>
      </c>
      <c r="I2193" s="107" t="str">
        <f>VLOOKUP(B2193,辅助信息!E:I,3,FALSE)</f>
        <v>（商投建工达州中医药科技园-4工区-11号楼）达州市通川区达州中医药职业学院犀牛大道北段</v>
      </c>
      <c r="J2193" s="107" t="str">
        <f>VLOOKUP(B2193,辅助信息!E:I,4,FALSE)</f>
        <v>张扬</v>
      </c>
      <c r="K2193" s="107">
        <f>VLOOKUP(J2193,辅助信息!H:I,2,FALSE)</f>
        <v>18381904567</v>
      </c>
      <c r="L2193" s="109" t="str">
        <f>VLOOKUP(B2193,辅助信息!E:J,6,FALSE)</f>
        <v>控制炉批号！多了现场不收！,优先安排达钢,提前联系到场规格及数量</v>
      </c>
      <c r="M2193" s="78">
        <v>45845</v>
      </c>
      <c r="O2193" s="49">
        <f ca="1" t="shared" si="147"/>
        <v>0</v>
      </c>
      <c r="P2193" s="49">
        <f ca="1" t="shared" si="148"/>
        <v>8</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7" t="s">
        <v>147</v>
      </c>
      <c r="C2194" s="57">
        <v>45850</v>
      </c>
      <c r="D2194" s="107" t="str">
        <f>VLOOKUP(B2194,辅助信息!E:K,7,FALSE)</f>
        <v>JWDDCD2025052800131</v>
      </c>
      <c r="E2194" s="107" t="str">
        <f>VLOOKUP(F2194,辅助信息!A:B,2,FALSE)</f>
        <v>螺纹钢</v>
      </c>
      <c r="F2194" s="107" t="s">
        <v>46</v>
      </c>
      <c r="G2194" s="108">
        <v>15</v>
      </c>
      <c r="H2194" s="121" t="str">
        <f>_xlfn.XLOOKUP(C2194&amp;F2194&amp;I2194&amp;J2194,'[1]2025年已发货'!$F:$F&amp;'[1]2025年已发货'!$C:$C&amp;'[1]2025年已发货'!$G:$G&amp;'[1]2025年已发货'!$H:$H,'[1]2025年已发货'!$E:$E,"未发货")</f>
        <v>未发货</v>
      </c>
      <c r="I2194" s="107" t="str">
        <f>VLOOKUP(B2194,辅助信息!E:I,3,FALSE)</f>
        <v>（商投建工达州中医药科技园-4工区-11号楼）达州市通川区达州中医药职业学院犀牛大道北段</v>
      </c>
      <c r="J2194" s="107" t="str">
        <f>VLOOKUP(B2194,辅助信息!E:I,4,FALSE)</f>
        <v>张扬</v>
      </c>
      <c r="K2194" s="107">
        <f>VLOOKUP(J2194,辅助信息!H:I,2,FALSE)</f>
        <v>18381904567</v>
      </c>
      <c r="L2194" s="109" t="str">
        <f>VLOOKUP(B2194,辅助信息!E:J,6,FALSE)</f>
        <v>控制炉批号！多了现场不收！,优先安排达钢,提前联系到场规格及数量</v>
      </c>
      <c r="M2194" s="78">
        <v>45845</v>
      </c>
      <c r="O2194" s="49">
        <f ca="1" t="shared" si="147"/>
        <v>0</v>
      </c>
      <c r="P2194" s="49">
        <f ca="1" t="shared" si="148"/>
        <v>8</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7" t="s">
        <v>147</v>
      </c>
      <c r="C2195" s="57">
        <v>45850</v>
      </c>
      <c r="D2195" s="107" t="str">
        <f>VLOOKUP(B2195,辅助信息!E:K,7,FALSE)</f>
        <v>JWDDCD2025052800131</v>
      </c>
      <c r="E2195" s="107" t="str">
        <f>VLOOKUP(F2195,辅助信息!A:B,2,FALSE)</f>
        <v>螺纹钢</v>
      </c>
      <c r="F2195" s="107" t="s">
        <v>22</v>
      </c>
      <c r="G2195" s="108">
        <v>9</v>
      </c>
      <c r="H2195" s="121" t="str">
        <f>_xlfn.XLOOKUP(C2195&amp;F2195&amp;I2195&amp;J2195,'[1]2025年已发货'!$F:$F&amp;'[1]2025年已发货'!$C:$C&amp;'[1]2025年已发货'!$G:$G&amp;'[1]2025年已发货'!$H:$H,'[1]2025年已发货'!$E:$E,"未发货")</f>
        <v>未发货</v>
      </c>
      <c r="I2195" s="107" t="str">
        <f>VLOOKUP(B2195,辅助信息!E:I,3,FALSE)</f>
        <v>（商投建工达州中医药科技园-4工区-11号楼）达州市通川区达州中医药职业学院犀牛大道北段</v>
      </c>
      <c r="J2195" s="107" t="str">
        <f>VLOOKUP(B2195,辅助信息!E:I,4,FALSE)</f>
        <v>张扬</v>
      </c>
      <c r="K2195" s="107">
        <f>VLOOKUP(J2195,辅助信息!H:I,2,FALSE)</f>
        <v>18381904567</v>
      </c>
      <c r="L2195" s="109" t="str">
        <f>VLOOKUP(B2195,辅助信息!E:J,6,FALSE)</f>
        <v>控制炉批号！多了现场不收！,优先安排达钢,提前联系到场规格及数量</v>
      </c>
      <c r="M2195" s="78">
        <v>45845</v>
      </c>
      <c r="O2195" s="49">
        <f ca="1" t="shared" si="147"/>
        <v>0</v>
      </c>
      <c r="P2195" s="49">
        <f ca="1" t="shared" si="148"/>
        <v>8</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7" t="s">
        <v>159</v>
      </c>
      <c r="C2196" s="57">
        <v>45850</v>
      </c>
      <c r="D2196" s="107" t="str">
        <f>VLOOKUP(B2196,辅助信息!E:K,7,FALSE)</f>
        <v>JWDDCD2025052800131</v>
      </c>
      <c r="E2196" s="107" t="str">
        <f>VLOOKUP(F2196,辅助信息!A:B,2,FALSE)</f>
        <v>螺纹钢</v>
      </c>
      <c r="F2196" s="107" t="s">
        <v>66</v>
      </c>
      <c r="G2196" s="108">
        <v>6</v>
      </c>
      <c r="H2196" s="121" t="str">
        <f>_xlfn.XLOOKUP(C2196&amp;F2196&amp;I2196&amp;J2196,'[1]2025年已发货'!$F:$F&amp;'[1]2025年已发货'!$C:$C&amp;'[1]2025年已发货'!$G:$G&amp;'[1]2025年已发货'!$H:$H,'[1]2025年已发货'!$E:$E,"未发货")</f>
        <v>未发货</v>
      </c>
      <c r="I2196" s="107" t="str">
        <f>VLOOKUP(B2196,辅助信息!E:I,3,FALSE)</f>
        <v>（商投建工达州中医药科技园-3工区）达州市通川区达州中医药职业学院犀牛大道北段</v>
      </c>
      <c r="J2196" s="107" t="str">
        <f>VLOOKUP(B2196,辅助信息!E:I,4,FALSE)</f>
        <v>程黄刚</v>
      </c>
      <c r="K2196" s="107">
        <f>VLOOKUP(J2196,辅助信息!H:I,2,FALSE)</f>
        <v>15108211617</v>
      </c>
      <c r="L2196" s="109" t="str">
        <f>VLOOKUP(B2196,辅助信息!E:J,6,FALSE)</f>
        <v>控制炉批号！多了现场不收！,优先安排达钢,提前联系到场规格及数量</v>
      </c>
      <c r="M2196" s="78">
        <v>45845</v>
      </c>
      <c r="O2196" s="49">
        <f ca="1" t="shared" si="147"/>
        <v>0</v>
      </c>
      <c r="P2196" s="49">
        <f ca="1" t="shared" si="148"/>
        <v>8</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7" t="s">
        <v>159</v>
      </c>
      <c r="C2197" s="57">
        <v>45850</v>
      </c>
      <c r="D2197" s="107" t="str">
        <f>VLOOKUP(B2197,辅助信息!E:K,7,FALSE)</f>
        <v>JWDDCD2025052800131</v>
      </c>
      <c r="E2197" s="107" t="str">
        <f>VLOOKUP(F2197,辅助信息!A:B,2,FALSE)</f>
        <v>螺纹钢</v>
      </c>
      <c r="F2197" s="107" t="s">
        <v>45</v>
      </c>
      <c r="G2197" s="108">
        <v>6</v>
      </c>
      <c r="H2197" s="121" t="str">
        <f>_xlfn.XLOOKUP(C2197&amp;F2197&amp;I2197&amp;J2197,'[1]2025年已发货'!$F:$F&amp;'[1]2025年已发货'!$C:$C&amp;'[1]2025年已发货'!$G:$G&amp;'[1]2025年已发货'!$H:$H,'[1]2025年已发货'!$E:$E,"未发货")</f>
        <v>未发货</v>
      </c>
      <c r="I2197" s="107" t="str">
        <f>VLOOKUP(B2197,辅助信息!E:I,3,FALSE)</f>
        <v>（商投建工达州中医药科技园-3工区）达州市通川区达州中医药职业学院犀牛大道北段</v>
      </c>
      <c r="J2197" s="107" t="str">
        <f>VLOOKUP(B2197,辅助信息!E:I,4,FALSE)</f>
        <v>程黄刚</v>
      </c>
      <c r="K2197" s="107">
        <f>VLOOKUP(J2197,辅助信息!H:I,2,FALSE)</f>
        <v>15108211617</v>
      </c>
      <c r="L2197" s="109" t="str">
        <f>VLOOKUP(B2197,辅助信息!E:J,6,FALSE)</f>
        <v>控制炉批号！多了现场不收！,优先安排达钢,提前联系到场规格及数量</v>
      </c>
      <c r="M2197" s="78">
        <v>45845</v>
      </c>
      <c r="O2197" s="49">
        <f ca="1" t="shared" si="147"/>
        <v>0</v>
      </c>
      <c r="P2197" s="49">
        <f ca="1" t="shared" si="148"/>
        <v>8</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7" t="s">
        <v>159</v>
      </c>
      <c r="C2198" s="57">
        <v>45850</v>
      </c>
      <c r="D2198" s="107" t="str">
        <f>VLOOKUP(B2198,辅助信息!E:K,7,FALSE)</f>
        <v>JWDDCD2025052800131</v>
      </c>
      <c r="E2198" s="107" t="str">
        <f>VLOOKUP(F2198,辅助信息!A:B,2,FALSE)</f>
        <v>螺纹钢</v>
      </c>
      <c r="F2198" s="107" t="s">
        <v>21</v>
      </c>
      <c r="G2198" s="108">
        <v>6</v>
      </c>
      <c r="H2198" s="121" t="str">
        <f>_xlfn.XLOOKUP(C2198&amp;F2198&amp;I2198&amp;J2198,'[1]2025年已发货'!$F:$F&amp;'[1]2025年已发货'!$C:$C&amp;'[1]2025年已发货'!$G:$G&amp;'[1]2025年已发货'!$H:$H,'[1]2025年已发货'!$E:$E,"未发货")</f>
        <v>未发货</v>
      </c>
      <c r="I2198" s="107" t="str">
        <f>VLOOKUP(B2198,辅助信息!E:I,3,FALSE)</f>
        <v>（商投建工达州中医药科技园-3工区）达州市通川区达州中医药职业学院犀牛大道北段</v>
      </c>
      <c r="J2198" s="107" t="str">
        <f>VLOOKUP(B2198,辅助信息!E:I,4,FALSE)</f>
        <v>程黄刚</v>
      </c>
      <c r="K2198" s="107">
        <f>VLOOKUP(J2198,辅助信息!H:I,2,FALSE)</f>
        <v>15108211617</v>
      </c>
      <c r="L2198" s="109" t="str">
        <f>VLOOKUP(B2198,辅助信息!E:J,6,FALSE)</f>
        <v>控制炉批号！多了现场不收！,优先安排达钢,提前联系到场规格及数量</v>
      </c>
      <c r="M2198" s="78">
        <v>45845</v>
      </c>
      <c r="O2198" s="49">
        <f ca="1" t="shared" si="147"/>
        <v>0</v>
      </c>
      <c r="P2198" s="49">
        <f ca="1" t="shared" si="148"/>
        <v>8</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7" t="s">
        <v>159</v>
      </c>
      <c r="C2199" s="57">
        <v>45850</v>
      </c>
      <c r="D2199" s="107" t="str">
        <f>VLOOKUP(B2199,辅助信息!E:K,7,FALSE)</f>
        <v>JWDDCD2025052800131</v>
      </c>
      <c r="E2199" s="107" t="str">
        <f>VLOOKUP(F2199,辅助信息!A:B,2,FALSE)</f>
        <v>螺纹钢</v>
      </c>
      <c r="F2199" s="107" t="s">
        <v>46</v>
      </c>
      <c r="G2199" s="108">
        <v>12</v>
      </c>
      <c r="H2199" s="121" t="str">
        <f>_xlfn.XLOOKUP(C2199&amp;F2199&amp;I2199&amp;J2199,'[1]2025年已发货'!$F:$F&amp;'[1]2025年已发货'!$C:$C&amp;'[1]2025年已发货'!$G:$G&amp;'[1]2025年已发货'!$H:$H,'[1]2025年已发货'!$E:$E,"未发货")</f>
        <v>未发货</v>
      </c>
      <c r="I2199" s="107" t="str">
        <f>VLOOKUP(B2199,辅助信息!E:I,3,FALSE)</f>
        <v>（商投建工达州中医药科技园-3工区）达州市通川区达州中医药职业学院犀牛大道北段</v>
      </c>
      <c r="J2199" s="107" t="str">
        <f>VLOOKUP(B2199,辅助信息!E:I,4,FALSE)</f>
        <v>程黄刚</v>
      </c>
      <c r="K2199" s="107">
        <f>VLOOKUP(J2199,辅助信息!H:I,2,FALSE)</f>
        <v>15108211617</v>
      </c>
      <c r="L2199" s="109" t="str">
        <f>VLOOKUP(B2199,辅助信息!E:J,6,FALSE)</f>
        <v>控制炉批号！多了现场不收！,优先安排达钢,提前联系到场规格及数量</v>
      </c>
      <c r="M2199" s="78">
        <v>45845</v>
      </c>
      <c r="O2199" s="49">
        <f ca="1" t="shared" si="147"/>
        <v>0</v>
      </c>
      <c r="P2199" s="49">
        <f ca="1" t="shared" si="148"/>
        <v>8</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7" t="s">
        <v>81</v>
      </c>
      <c r="C2200" s="57">
        <v>45850</v>
      </c>
      <c r="D2200" s="107" t="str">
        <f>VLOOKUP(B2200,辅助信息!E:K,7,FALSE)</f>
        <v>JWDDCD2025060900080</v>
      </c>
      <c r="E2200" s="107" t="str">
        <f>VLOOKUP(F2200,辅助信息!A:B,2,FALSE)</f>
        <v>螺纹钢</v>
      </c>
      <c r="F2200" s="107" t="s">
        <v>66</v>
      </c>
      <c r="G2200" s="108">
        <v>2.5</v>
      </c>
      <c r="H2200" s="121" t="str">
        <f>_xlfn.XLOOKUP(C2200&amp;F2200&amp;I2200&amp;J2200,'[1]2025年已发货'!$F:$F&amp;'[1]2025年已发货'!$C:$C&amp;'[1]2025年已发货'!$G:$G&amp;'[1]2025年已发货'!$H:$H,'[1]2025年已发货'!$E:$E,"未发货")</f>
        <v>未发货</v>
      </c>
      <c r="I2200" s="107" t="str">
        <f>VLOOKUP(B2200,辅助信息!E:I,3,FALSE)</f>
        <v>（华西简阳西城嘉苑）四川省成都市简阳市简城街道高屋村</v>
      </c>
      <c r="J2200" s="107" t="str">
        <f>VLOOKUP(B2200,辅助信息!E:I,4,FALSE)</f>
        <v>张瀚镭</v>
      </c>
      <c r="K2200" s="107">
        <f>VLOOKUP(J2200,辅助信息!H:I,2,FALSE)</f>
        <v>15884666220</v>
      </c>
      <c r="L2200" s="109" t="str">
        <f>VLOOKUP(B2200,辅助信息!E:J,6,FALSE)</f>
        <v>现场禁止使用氢能源挂车！优先威钢发货,我方卸车,新老国标钢厂不加价可直发，因陕钢多次出现磅差，项目拒绝使用</v>
      </c>
      <c r="M2200" s="78">
        <v>45847</v>
      </c>
      <c r="O2200" s="49">
        <f ca="1" t="shared" si="147"/>
        <v>0</v>
      </c>
      <c r="P2200" s="49">
        <f ca="1" t="shared" si="148"/>
        <v>6</v>
      </c>
      <c r="Q2200" s="18" t="str">
        <f>VLOOKUP(B2200,辅助信息!E:M,9,FALSE)</f>
        <v>ZTWM-CDGS-XS-2024-0030-华西集采-简州大道</v>
      </c>
      <c r="R2200" s="18" t="str">
        <f>_xlfn._xlws.FILTER(辅助信息!D:D,辅助信息!E:E=B2200)</f>
        <v>华西简阳西城嘉苑</v>
      </c>
    </row>
    <row r="2201" hidden="1" spans="2:18">
      <c r="B2201" s="29" t="s">
        <v>186</v>
      </c>
      <c r="C2201" s="57">
        <v>45850</v>
      </c>
      <c r="D2201" s="29">
        <f>VLOOKUP(B2201,辅助信息!E:K,7,FALSE)</f>
        <v>0</v>
      </c>
      <c r="E2201" s="29" t="str">
        <f>VLOOKUP(F2201,辅助信息!A:B,2,FALSE)</f>
        <v>高线</v>
      </c>
      <c r="F2201" s="29" t="s">
        <v>57</v>
      </c>
      <c r="G2201" s="25">
        <v>3</v>
      </c>
      <c r="H2201" s="121">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6" t="str">
        <f>VLOOKUP(B2201,辅助信息!E:J,6,FALSE)</f>
        <v>提前联系到场规格及数量</v>
      </c>
      <c r="M2201" s="78">
        <v>45851</v>
      </c>
      <c r="O2201" s="49">
        <f ca="1">IF(OR(M2201="",N2201&lt;&gt;""),"",MAX(M2201-TODAY(),0))</f>
        <v>0</v>
      </c>
      <c r="P2201" s="49">
        <f ca="1">IF(M2201="","",IF(N2201&lt;&gt;"",MAX(N2201-M2201,0),IF(TODAY()&gt;M2201,TODAY()-M2201,0)))</f>
        <v>2</v>
      </c>
      <c r="Q2201" s="18">
        <f>VLOOKUP(B2201,辅助信息!E:M,9,FALSE)</f>
        <v>0</v>
      </c>
      <c r="R2201" s="18" t="str">
        <f>_xlfn._xlws.FILTER(辅助信息!D:D,辅助信息!E:E=B2201)</f>
        <v>乐山市校地共建产教融合基地配套设施项目（一、二标段）</v>
      </c>
    </row>
    <row r="2202" hidden="1" spans="2:18">
      <c r="B2202" s="29" t="s">
        <v>186</v>
      </c>
      <c r="C2202" s="57">
        <v>45850</v>
      </c>
      <c r="D2202" s="29">
        <f>VLOOKUP(B2202,辅助信息!E:K,7,FALSE)</f>
        <v>0</v>
      </c>
      <c r="E2202" s="29" t="str">
        <f>VLOOKUP(F2202,辅助信息!A:B,2,FALSE)</f>
        <v>高线</v>
      </c>
      <c r="F2202" s="29" t="s">
        <v>53</v>
      </c>
      <c r="G2202" s="25">
        <v>3</v>
      </c>
      <c r="H2202" s="121">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6" t="str">
        <f>VLOOKUP(B2202,辅助信息!E:J,6,FALSE)</f>
        <v>提前联系到场规格及数量</v>
      </c>
      <c r="M2202" s="78">
        <v>45851</v>
      </c>
      <c r="O2202" s="49">
        <f ca="1">IF(OR(M2202="",N2202&lt;&gt;""),"",MAX(M2202-TODAY(),0))</f>
        <v>0</v>
      </c>
      <c r="P2202" s="49">
        <f ca="1">IF(M2202="","",IF(N2202&lt;&gt;"",MAX(N2202-M2202,0),IF(TODAY()&gt;M2202,TODAY()-M2202,0)))</f>
        <v>2</v>
      </c>
      <c r="Q2202" s="18">
        <f>VLOOKUP(B2202,辅助信息!E:M,9,FALSE)</f>
        <v>0</v>
      </c>
      <c r="R2202" s="18" t="str">
        <f>_xlfn._xlws.FILTER(辅助信息!D:D,辅助信息!E:E=B2202)</f>
        <v>乐山市校地共建产教融合基地配套设施项目（一、二标段）</v>
      </c>
    </row>
    <row r="2203" hidden="1" spans="2:18">
      <c r="B2203" s="29" t="s">
        <v>186</v>
      </c>
      <c r="C2203" s="57">
        <v>45850</v>
      </c>
      <c r="D2203" s="29">
        <f>VLOOKUP(B2203,辅助信息!E:K,7,FALSE)</f>
        <v>0</v>
      </c>
      <c r="E2203" s="29" t="str">
        <f>VLOOKUP(F2203,辅助信息!A:B,2,FALSE)</f>
        <v>盘螺</v>
      </c>
      <c r="F2203" s="29" t="s">
        <v>40</v>
      </c>
      <c r="G2203" s="25">
        <v>12</v>
      </c>
      <c r="H2203" s="121">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6" t="str">
        <f>VLOOKUP(B2203,辅助信息!E:J,6,FALSE)</f>
        <v>提前联系到场规格及数量</v>
      </c>
      <c r="M2203" s="78">
        <v>45851</v>
      </c>
      <c r="O2203" s="49">
        <f ca="1">IF(OR(M2203="",N2203&lt;&gt;""),"",MAX(M2203-TODAY(),0))</f>
        <v>0</v>
      </c>
      <c r="P2203" s="49">
        <f ca="1">IF(M2203="","",IF(N2203&lt;&gt;"",MAX(N2203-M2203,0),IF(TODAY()&gt;M2203,TODAY()-M2203,0)))</f>
        <v>2</v>
      </c>
      <c r="Q2203" s="18">
        <f>VLOOKUP(B2203,辅助信息!E:M,9,FALSE)</f>
        <v>0</v>
      </c>
      <c r="R2203" s="18" t="str">
        <f>_xlfn._xlws.FILTER(辅助信息!D:D,辅助信息!E:E=B2203)</f>
        <v>乐山市校地共建产教融合基地配套设施项目（一、二标段）</v>
      </c>
    </row>
    <row r="2204" hidden="1" spans="2:18">
      <c r="B2204" s="29" t="s">
        <v>186</v>
      </c>
      <c r="C2204" s="57">
        <v>45850</v>
      </c>
      <c r="D2204" s="29">
        <f>VLOOKUP(B2204,辅助信息!E:K,7,FALSE)</f>
        <v>0</v>
      </c>
      <c r="E2204" s="29" t="str">
        <f>VLOOKUP(F2204,辅助信息!A:B,2,FALSE)</f>
        <v>盘螺</v>
      </c>
      <c r="F2204" s="29" t="s">
        <v>41</v>
      </c>
      <c r="G2204" s="25">
        <v>8</v>
      </c>
      <c r="H2204" s="121">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6" t="str">
        <f>VLOOKUP(B2204,辅助信息!E:J,6,FALSE)</f>
        <v>提前联系到场规格及数量</v>
      </c>
      <c r="M2204" s="78">
        <v>45851</v>
      </c>
      <c r="O2204" s="49">
        <f ca="1">IF(OR(M2204="",N2204&lt;&gt;""),"",MAX(M2204-TODAY(),0))</f>
        <v>0</v>
      </c>
      <c r="P2204" s="49">
        <f ca="1">IF(M2204="","",IF(N2204&lt;&gt;"",MAX(N2204-M2204,0),IF(TODAY()&gt;M2204,TODAY()-M2204,0)))</f>
        <v>2</v>
      </c>
      <c r="Q2204" s="18">
        <f>VLOOKUP(B2204,辅助信息!E:M,9,FALSE)</f>
        <v>0</v>
      </c>
      <c r="R2204" s="18" t="str">
        <f>_xlfn._xlws.FILTER(辅助信息!D:D,辅助信息!E:E=B2204)</f>
        <v>乐山市校地共建产教融合基地配套设施项目（一、二标段）</v>
      </c>
    </row>
    <row r="2205" hidden="1" spans="2:18">
      <c r="B2205" s="29" t="s">
        <v>186</v>
      </c>
      <c r="C2205" s="57">
        <v>45850</v>
      </c>
      <c r="D2205" s="29">
        <f>VLOOKUP(B2205,辅助信息!E:K,7,FALSE)</f>
        <v>0</v>
      </c>
      <c r="E2205" s="29" t="str">
        <f>VLOOKUP(F2205,辅助信息!A:B,2,FALSE)</f>
        <v>盘螺</v>
      </c>
      <c r="F2205" s="29" t="s">
        <v>26</v>
      </c>
      <c r="G2205" s="25">
        <v>6</v>
      </c>
      <c r="H2205" s="121">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6" t="str">
        <f>VLOOKUP(B2205,辅助信息!E:J,6,FALSE)</f>
        <v>提前联系到场规格及数量</v>
      </c>
      <c r="M2205" s="78">
        <v>45851</v>
      </c>
      <c r="O2205" s="49">
        <f ca="1">IF(OR(M2205="",N2205&lt;&gt;""),"",MAX(M2205-TODAY(),0))</f>
        <v>0</v>
      </c>
      <c r="P2205" s="49">
        <f ca="1">IF(M2205="","",IF(N2205&lt;&gt;"",MAX(N2205-M2205,0),IF(TODAY()&gt;M2205,TODAY()-M2205,0)))</f>
        <v>2</v>
      </c>
      <c r="Q2205" s="18">
        <f>VLOOKUP(B2205,辅助信息!E:M,9,FALSE)</f>
        <v>0</v>
      </c>
      <c r="R2205" s="18" t="str">
        <f>_xlfn._xlws.FILTER(辅助信息!D:D,辅助信息!E:E=B2205)</f>
        <v>乐山市校地共建产教融合基地配套设施项目（一、二标段）</v>
      </c>
    </row>
    <row r="2206" hidden="1" spans="2:18">
      <c r="B2206" s="29" t="s">
        <v>186</v>
      </c>
      <c r="C2206" s="57">
        <v>45850</v>
      </c>
      <c r="D2206" s="29">
        <f>VLOOKUP(B2206,辅助信息!E:K,7,FALSE)</f>
        <v>0</v>
      </c>
      <c r="E2206" s="29" t="str">
        <f>VLOOKUP(F2206,辅助信息!A:B,2,FALSE)</f>
        <v>螺纹钢</v>
      </c>
      <c r="F2206" s="29" t="s">
        <v>32</v>
      </c>
      <c r="G2206" s="25">
        <v>3</v>
      </c>
      <c r="H2206" s="121">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6" t="str">
        <f>VLOOKUP(B2206,辅助信息!E:J,6,FALSE)</f>
        <v>提前联系到场规格及数量</v>
      </c>
      <c r="M2206" s="78">
        <v>45851</v>
      </c>
      <c r="O2206" s="49">
        <f ca="1">IF(OR(M2206="",N2206&lt;&gt;""),"",MAX(M2206-TODAY(),0))</f>
        <v>0</v>
      </c>
      <c r="P2206" s="49">
        <f ca="1">IF(M2206="","",IF(N2206&lt;&gt;"",MAX(N2206-M2206,0),IF(TODAY()&gt;M2206,TODAY()-M2206,0)))</f>
        <v>2</v>
      </c>
      <c r="Q2206" s="18">
        <f>VLOOKUP(B2206,辅助信息!E:M,9,FALSE)</f>
        <v>0</v>
      </c>
      <c r="R2206" s="18" t="str">
        <f>_xlfn._xlws.FILTER(辅助信息!D:D,辅助信息!E:E=B2206)</f>
        <v>乐山市校地共建产教融合基地配套设施项目（一、二标段）</v>
      </c>
    </row>
    <row r="2207" hidden="1" spans="2:18">
      <c r="B2207" s="29" t="s">
        <v>186</v>
      </c>
      <c r="C2207" s="57">
        <v>45850</v>
      </c>
      <c r="D2207" s="29">
        <f>VLOOKUP(B2207,辅助信息!E:K,7,FALSE)</f>
        <v>0</v>
      </c>
      <c r="E2207" s="29" t="str">
        <f>VLOOKUP(F2207,辅助信息!A:B,2,FALSE)</f>
        <v>螺纹钢</v>
      </c>
      <c r="F2207" s="29" t="s">
        <v>30</v>
      </c>
      <c r="G2207" s="25">
        <f>21-7</f>
        <v>14</v>
      </c>
      <c r="H2207" s="121">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6" t="str">
        <f>VLOOKUP(B2207,辅助信息!E:J,6,FALSE)</f>
        <v>提前联系到场规格及数量</v>
      </c>
      <c r="M2207" s="78">
        <v>45851</v>
      </c>
      <c r="O2207" s="49">
        <f ca="1">IF(OR(M2207="",N2207&lt;&gt;""),"",MAX(M2207-TODAY(),0))</f>
        <v>0</v>
      </c>
      <c r="P2207" s="49">
        <f ca="1">IF(M2207="","",IF(N2207&lt;&gt;"",MAX(N2207-M2207,0),IF(TODAY()&gt;M2207,TODAY()-M2207,0)))</f>
        <v>2</v>
      </c>
      <c r="Q2207" s="18">
        <f>VLOOKUP(B2207,辅助信息!E:M,9,FALSE)</f>
        <v>0</v>
      </c>
      <c r="R2207" s="18" t="str">
        <f>_xlfn._xlws.FILTER(辅助信息!D:D,辅助信息!E:E=B2207)</f>
        <v>乐山市校地共建产教融合基地配套设施项目（一、二标段）</v>
      </c>
    </row>
    <row r="2208" hidden="1" spans="2:18">
      <c r="B2208" s="29" t="s">
        <v>186</v>
      </c>
      <c r="C2208" s="57">
        <v>45850</v>
      </c>
      <c r="D2208" s="29">
        <f>VLOOKUP(B2208,辅助信息!E:K,7,FALSE)</f>
        <v>0</v>
      </c>
      <c r="E2208" s="29" t="str">
        <f>VLOOKUP(F2208,辅助信息!A:B,2,FALSE)</f>
        <v>螺纹钢</v>
      </c>
      <c r="F2208" s="29" t="s">
        <v>45</v>
      </c>
      <c r="G2208" s="25">
        <v>4</v>
      </c>
      <c r="H2208" s="121">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6" t="str">
        <f>VLOOKUP(B2208,辅助信息!E:J,6,FALSE)</f>
        <v>提前联系到场规格及数量</v>
      </c>
      <c r="M2208" s="78">
        <v>45851</v>
      </c>
      <c r="O2208" s="49">
        <f ca="1">IF(OR(M2208="",N2208&lt;&gt;""),"",MAX(M2208-TODAY(),0))</f>
        <v>0</v>
      </c>
      <c r="P2208" s="49">
        <f ca="1">IF(M2208="","",IF(N2208&lt;&gt;"",MAX(N2208-M2208,0),IF(TODAY()&gt;M2208,TODAY()-M2208,0)))</f>
        <v>2</v>
      </c>
      <c r="Q2208" s="18">
        <f>VLOOKUP(B2208,辅助信息!E:M,9,FALSE)</f>
        <v>0</v>
      </c>
      <c r="R2208" s="18" t="str">
        <f>_xlfn._xlws.FILTER(辅助信息!D:D,辅助信息!E:E=B2208)</f>
        <v>乐山市校地共建产教融合基地配套设施项目（一、二标段）</v>
      </c>
    </row>
    <row r="2209" hidden="1" spans="2:18">
      <c r="B2209" s="29" t="s">
        <v>186</v>
      </c>
      <c r="C2209" s="57">
        <v>45850</v>
      </c>
      <c r="D2209" s="29">
        <f>VLOOKUP(B2209,辅助信息!E:K,7,FALSE)</f>
        <v>0</v>
      </c>
      <c r="E2209" s="29" t="str">
        <f>VLOOKUP(F2209,辅助信息!A:B,2,FALSE)</f>
        <v>螺纹钢</v>
      </c>
      <c r="F2209" s="29" t="s">
        <v>21</v>
      </c>
      <c r="G2209" s="25">
        <v>7</v>
      </c>
      <c r="H2209" s="121">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6" t="str">
        <f>VLOOKUP(B2209,辅助信息!E:J,6,FALSE)</f>
        <v>提前联系到场规格及数量</v>
      </c>
      <c r="M2209" s="78">
        <v>45851</v>
      </c>
      <c r="O2209" s="49">
        <f ca="1">IF(OR(M2209="",N2209&lt;&gt;""),"",MAX(M2209-TODAY(),0))</f>
        <v>0</v>
      </c>
      <c r="P2209" s="49">
        <f ca="1">IF(M2209="","",IF(N2209&lt;&gt;"",MAX(N2209-M2209,0),IF(TODAY()&gt;M2209,TODAY()-M2209,0)))</f>
        <v>2</v>
      </c>
      <c r="Q2209" s="18">
        <f>VLOOKUP(B2209,辅助信息!E:M,9,FALSE)</f>
        <v>0</v>
      </c>
      <c r="R2209" s="18" t="str">
        <f>_xlfn._xlws.FILTER(辅助信息!D:D,辅助信息!E:E=B2209)</f>
        <v>乐山市校地共建产教融合基地配套设施项目（一、二标段）</v>
      </c>
    </row>
    <row r="2210" hidden="1" spans="2:18">
      <c r="B2210" s="29" t="s">
        <v>186</v>
      </c>
      <c r="C2210" s="57">
        <v>45850</v>
      </c>
      <c r="D2210" s="29">
        <f>VLOOKUP(B2210,辅助信息!E:K,7,FALSE)</f>
        <v>0</v>
      </c>
      <c r="E2210" s="29" t="str">
        <f>VLOOKUP(F2210,辅助信息!A:B,2,FALSE)</f>
        <v>螺纹钢</v>
      </c>
      <c r="F2210" s="29" t="s">
        <v>58</v>
      </c>
      <c r="G2210" s="25">
        <v>5</v>
      </c>
      <c r="H2210" s="121">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6" t="str">
        <f>VLOOKUP(B2210,辅助信息!E:J,6,FALSE)</f>
        <v>提前联系到场规格及数量</v>
      </c>
      <c r="M2210" s="78">
        <v>45851</v>
      </c>
      <c r="O2210" s="49">
        <f ca="1">IF(OR(M2210="",N2210&lt;&gt;""),"",MAX(M2210-TODAY(),0))</f>
        <v>0</v>
      </c>
      <c r="P2210" s="49">
        <f ca="1">IF(M2210="","",IF(N2210&lt;&gt;"",MAX(N2210-M2210,0),IF(TODAY()&gt;M2210,TODAY()-M2210,0)))</f>
        <v>2</v>
      </c>
      <c r="Q2210" s="18">
        <f>VLOOKUP(B2210,辅助信息!E:M,9,FALSE)</f>
        <v>0</v>
      </c>
      <c r="R2210" s="18" t="str">
        <f>_xlfn._xlws.FILTER(辅助信息!D:D,辅助信息!E:E=B2210)</f>
        <v>乐山市校地共建产教融合基地配套设施项目（一、二标段）</v>
      </c>
    </row>
    <row r="2211" hidden="1" spans="2:18">
      <c r="B2211" s="29" t="s">
        <v>186</v>
      </c>
      <c r="C2211" s="57">
        <v>45850</v>
      </c>
      <c r="D2211" s="29">
        <f>VLOOKUP(B2211,辅助信息!E:K,7,FALSE)</f>
        <v>0</v>
      </c>
      <c r="E2211" s="29" t="str">
        <f>VLOOKUP(F2211,辅助信息!A:B,2,FALSE)</f>
        <v>螺纹钢</v>
      </c>
      <c r="F2211" s="29" t="s">
        <v>46</v>
      </c>
      <c r="G2211" s="25">
        <v>12</v>
      </c>
      <c r="H2211" s="121">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6" t="str">
        <f>VLOOKUP(B2211,辅助信息!E:J,6,FALSE)</f>
        <v>提前联系到场规格及数量</v>
      </c>
      <c r="M2211" s="78">
        <v>45851</v>
      </c>
      <c r="O2211" s="49">
        <f ca="1">IF(OR(M2211="",N2211&lt;&gt;""),"",MAX(M2211-TODAY(),0))</f>
        <v>0</v>
      </c>
      <c r="P2211" s="49">
        <f ca="1">IF(M2211="","",IF(N2211&lt;&gt;"",MAX(N2211-M2211,0),IF(TODAY()&gt;M2211,TODAY()-M2211,0)))</f>
        <v>2</v>
      </c>
      <c r="Q2211" s="18">
        <f>VLOOKUP(B2211,辅助信息!E:M,9,FALSE)</f>
        <v>0</v>
      </c>
      <c r="R2211" s="18" t="str">
        <f>_xlfn._xlws.FILTER(辅助信息!D:D,辅助信息!E:E=B2211)</f>
        <v>乐山市校地共建产教融合基地配套设施项目（一、二标段）</v>
      </c>
    </row>
    <row r="2212" hidden="1" spans="2:18">
      <c r="B2212" s="29" t="s">
        <v>186</v>
      </c>
      <c r="C2212" s="57">
        <v>45850</v>
      </c>
      <c r="D2212" s="29">
        <f>VLOOKUP(B2212,辅助信息!E:K,7,FALSE)</f>
        <v>0</v>
      </c>
      <c r="E2212" s="29" t="str">
        <f>VLOOKUP(F2212,辅助信息!A:B,2,FALSE)</f>
        <v>螺纹钢</v>
      </c>
      <c r="F2212" s="29" t="s">
        <v>22</v>
      </c>
      <c r="G2212" s="25">
        <f>29-17</f>
        <v>12</v>
      </c>
      <c r="H2212" s="121">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6" t="str">
        <f>VLOOKUP(B2212,辅助信息!E:J,6,FALSE)</f>
        <v>提前联系到场规格及数量</v>
      </c>
      <c r="M2212" s="78">
        <v>45851</v>
      </c>
      <c r="O2212" s="49">
        <f ca="1">IF(OR(M2212="",N2212&lt;&gt;""),"",MAX(M2212-TODAY(),0))</f>
        <v>0</v>
      </c>
      <c r="P2212" s="49">
        <f ca="1">IF(M2212="","",IF(N2212&lt;&gt;"",MAX(N2212-M2212,0),IF(TODAY()&gt;M2212,TODAY()-M2212,0)))</f>
        <v>2</v>
      </c>
      <c r="Q2212" s="18">
        <f>VLOOKUP(B2212,辅助信息!E:M,9,FALSE)</f>
        <v>0</v>
      </c>
      <c r="R2212" s="18" t="str">
        <f>_xlfn._xlws.FILTER(辅助信息!D:D,辅助信息!E:E=B2212)</f>
        <v>乐山市校地共建产教融合基地配套设施项目（一、二标段）</v>
      </c>
    </row>
    <row r="2213" hidden="1" spans="2:18">
      <c r="B2213" s="29" t="s">
        <v>186</v>
      </c>
      <c r="C2213" s="57">
        <v>45850</v>
      </c>
      <c r="D2213" s="29">
        <f>VLOOKUP(B2213,辅助信息!E:K,7,FALSE)</f>
        <v>0</v>
      </c>
      <c r="E2213" s="29" t="str">
        <f>VLOOKUP(F2213,辅助信息!A:B,2,FALSE)</f>
        <v>螺纹钢</v>
      </c>
      <c r="F2213" s="29" t="s">
        <v>181</v>
      </c>
      <c r="G2213" s="25">
        <v>8</v>
      </c>
      <c r="H2213" s="121">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6" t="str">
        <f>VLOOKUP(B2213,辅助信息!E:J,6,FALSE)</f>
        <v>提前联系到场规格及数量</v>
      </c>
      <c r="M2213" s="78">
        <v>45851</v>
      </c>
      <c r="O2213" s="49">
        <f ca="1">IF(OR(M2213="",N2213&lt;&gt;""),"",MAX(M2213-TODAY(),0))</f>
        <v>0</v>
      </c>
      <c r="P2213" s="49">
        <f ca="1">IF(M2213="","",IF(N2213&lt;&gt;"",MAX(N2213-M2213,0),IF(TODAY()&gt;M2213,TODAY()-M2213,0)))</f>
        <v>2</v>
      </c>
      <c r="Q2213" s="18">
        <f>VLOOKUP(B2213,辅助信息!E:M,9,FALSE)</f>
        <v>0</v>
      </c>
      <c r="R2213" s="18" t="str">
        <f>_xlfn._xlws.FILTER(辅助信息!D:D,辅助信息!E:E=B2213)</f>
        <v>乐山市校地共建产教融合基地配套设施项目（一、二标段）</v>
      </c>
    </row>
    <row r="2214" hidden="1" spans="2:18">
      <c r="B2214" s="29" t="s">
        <v>186</v>
      </c>
      <c r="C2214" s="57">
        <v>45850</v>
      </c>
      <c r="D2214" s="29">
        <f>VLOOKUP(B2214,辅助信息!E:K,7,FALSE)</f>
        <v>0</v>
      </c>
      <c r="E2214" s="29" t="str">
        <f>VLOOKUP(F2214,辅助信息!A:B,2,FALSE)</f>
        <v>螺纹钢</v>
      </c>
      <c r="F2214" s="29" t="s">
        <v>182</v>
      </c>
      <c r="G2214" s="25">
        <v>7</v>
      </c>
      <c r="H2214" s="121">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6" t="str">
        <f>VLOOKUP(B2214,辅助信息!E:J,6,FALSE)</f>
        <v>提前联系到场规格及数量</v>
      </c>
      <c r="M2214" s="78">
        <v>45851</v>
      </c>
      <c r="O2214" s="49">
        <f ca="1">IF(OR(M2214="",N2214&lt;&gt;""),"",MAX(M2214-TODAY(),0))</f>
        <v>0</v>
      </c>
      <c r="P2214" s="49">
        <f ca="1">IF(M2214="","",IF(N2214&lt;&gt;"",MAX(N2214-M2214,0),IF(TODAY()&gt;M2214,TODAY()-M2214,0)))</f>
        <v>2</v>
      </c>
      <c r="Q2214" s="18">
        <f>VLOOKUP(B2214,辅助信息!E:M,9,FALSE)</f>
        <v>0</v>
      </c>
      <c r="R2214" s="18" t="str">
        <f>_xlfn._xlws.FILTER(辅助信息!D:D,辅助信息!E:E=B2214)</f>
        <v>乐山市校地共建产教融合基地配套设施项目（一、二标段）</v>
      </c>
    </row>
    <row r="2215" hidden="1" spans="2:18">
      <c r="B2215" s="29" t="s">
        <v>171</v>
      </c>
      <c r="C2215" s="57">
        <v>45850</v>
      </c>
      <c r="D2215" s="29" t="str">
        <f>VLOOKUP(B2215,辅助信息!E:K,7,FALSE)</f>
        <v>JWDDCD2024101600133</v>
      </c>
      <c r="E2215" s="29" t="str">
        <f>VLOOKUP(F2215,辅助信息!A:B,2,FALSE)</f>
        <v>螺纹钢</v>
      </c>
      <c r="F2215" s="29" t="s">
        <v>76</v>
      </c>
      <c r="G2215" s="25">
        <v>6</v>
      </c>
      <c r="H2215" s="121">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6" t="str">
        <f>VLOOKUP(B2215,辅助信息!E:J,6,FALSE)</f>
        <v>送货单要求：送货单位：宜宾罗投资产管理有限公司,收货单位：中国五冶集团有限公司,装货前联系收货人核实到场规格</v>
      </c>
      <c r="M2215" s="78">
        <v>45851</v>
      </c>
      <c r="O2215" s="49">
        <f ca="1">IF(OR(M2215="",N2215&lt;&gt;""),"",MAX(M2215-TODAY(),0))</f>
        <v>0</v>
      </c>
      <c r="P2215" s="49">
        <f ca="1">IF(M2215="","",IF(N2215&lt;&gt;"",MAX(N2215-M2215,0),IF(TODAY()&gt;M2215,TODAY()-M2215,0)))</f>
        <v>2</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7">
        <v>45850</v>
      </c>
      <c r="D2216" s="29" t="str">
        <f>VLOOKUP(B2216,辅助信息!E:K,7,FALSE)</f>
        <v>JWDDCD2024101600133</v>
      </c>
      <c r="E2216" s="29" t="str">
        <f>VLOOKUP(F2216,辅助信息!A:B,2,FALSE)</f>
        <v>螺纹钢</v>
      </c>
      <c r="F2216" s="29" t="s">
        <v>90</v>
      </c>
      <c r="G2216" s="25">
        <v>3</v>
      </c>
      <c r="H2216" s="121">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6" t="str">
        <f>VLOOKUP(B2216,辅助信息!E:J,6,FALSE)</f>
        <v>送货单要求：送货单位：宜宾罗投资产管理有限公司,收货单位：中国五冶集团有限公司,装货前联系收货人核实到场规格</v>
      </c>
      <c r="M2216" s="78">
        <v>45851</v>
      </c>
      <c r="O2216" s="49">
        <f ca="1">IF(OR(M2216="",N2216&lt;&gt;""),"",MAX(M2216-TODAY(),0))</f>
        <v>0</v>
      </c>
      <c r="P2216" s="49">
        <f ca="1">IF(M2216="","",IF(N2216&lt;&gt;"",MAX(N2216-M2216,0),IF(TODAY()&gt;M2216,TODAY()-M2216,0)))</f>
        <v>2</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7">
        <v>45850</v>
      </c>
      <c r="D2217" s="29" t="str">
        <f>VLOOKUP(B2217,辅助信息!E:K,7,FALSE)</f>
        <v>JWDDCD2024101600133</v>
      </c>
      <c r="E2217" s="29" t="str">
        <f>VLOOKUP(F2217,辅助信息!A:B,2,FALSE)</f>
        <v>螺纹钢</v>
      </c>
      <c r="F2217" s="29" t="s">
        <v>138</v>
      </c>
      <c r="G2217" s="25">
        <v>3</v>
      </c>
      <c r="H2217" s="121">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6" t="str">
        <f>VLOOKUP(B2217,辅助信息!E:J,6,FALSE)</f>
        <v>送货单要求：送货单位：宜宾罗投资产管理有限公司,收货单位：中国五冶集团有限公司,装货前联系收货人核实到场规格</v>
      </c>
      <c r="M2217" s="78">
        <v>45851</v>
      </c>
      <c r="O2217" s="49">
        <f ca="1">IF(OR(M2217="",N2217&lt;&gt;""),"",MAX(M2217-TODAY(),0))</f>
        <v>0</v>
      </c>
      <c r="P2217" s="49">
        <f ca="1">IF(M2217="","",IF(N2217&lt;&gt;"",MAX(N2217-M2217,0),IF(TODAY()&gt;M2217,TODAY()-M2217,0)))</f>
        <v>2</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7">
        <v>45850</v>
      </c>
      <c r="D2218" s="29" t="str">
        <f>VLOOKUP(B2218,辅助信息!E:K,7,FALSE)</f>
        <v>JWDDCD2024101600133</v>
      </c>
      <c r="E2218" s="29" t="str">
        <f>VLOOKUP(F2218,辅助信息!A:B,2,FALSE)</f>
        <v>螺纹钢</v>
      </c>
      <c r="F2218" s="29" t="s">
        <v>133</v>
      </c>
      <c r="G2218" s="25">
        <v>3</v>
      </c>
      <c r="H2218" s="121">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6" t="str">
        <f>VLOOKUP(B2218,辅助信息!E:J,6,FALSE)</f>
        <v>送货单要求：送货单位：宜宾罗投资产管理有限公司,收货单位：中国五冶集团有限公司,装货前联系收货人核实到场规格</v>
      </c>
      <c r="M2218" s="78">
        <v>45851</v>
      </c>
      <c r="O2218" s="49">
        <f ca="1">IF(OR(M2218="",N2218&lt;&gt;""),"",MAX(M2218-TODAY(),0))</f>
        <v>0</v>
      </c>
      <c r="P2218" s="49">
        <f ca="1">IF(M2218="","",IF(N2218&lt;&gt;"",MAX(N2218-M2218,0),IF(TODAY()&gt;M2218,TODAY()-M2218,0)))</f>
        <v>2</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7">
        <v>45850</v>
      </c>
      <c r="D2219" s="29" t="str">
        <f>VLOOKUP(B2219,辅助信息!E:K,7,FALSE)</f>
        <v>JWDDCD2024101600133</v>
      </c>
      <c r="E2219" s="29" t="str">
        <f>VLOOKUP(F2219,辅助信息!A:B,2,FALSE)</f>
        <v>螺纹钢</v>
      </c>
      <c r="F2219" s="29" t="s">
        <v>91</v>
      </c>
      <c r="G2219" s="25">
        <v>21</v>
      </c>
      <c r="H2219" s="121">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6" t="str">
        <f>VLOOKUP(B2219,辅助信息!E:J,6,FALSE)</f>
        <v>送货单要求：送货单位：宜宾罗投资产管理有限公司,收货单位：中国五冶集团有限公司,装货前联系收货人核实到场规格</v>
      </c>
      <c r="M2219" s="78">
        <v>45851</v>
      </c>
      <c r="O2219" s="49">
        <f ca="1">IF(OR(M2219="",N2219&lt;&gt;""),"",MAX(M2219-TODAY(),0))</f>
        <v>0</v>
      </c>
      <c r="P2219" s="49">
        <f ca="1">IF(M2219="","",IF(N2219&lt;&gt;"",MAX(N2219-M2219,0),IF(TODAY()&gt;M2219,TODAY()-M2219,0)))</f>
        <v>2</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spans="2:18">
      <c r="B2220" s="29" t="s">
        <v>180</v>
      </c>
      <c r="C2220" s="57">
        <v>45853</v>
      </c>
      <c r="D2220" s="29" t="str">
        <f>VLOOKUP(B2220,辅助信息!E:K,7,FALSE)</f>
        <v>JWDDCD2025052800131</v>
      </c>
      <c r="E2220" s="29" t="str">
        <f>VLOOKUP(F2220,辅助信息!A:B,2,FALSE)</f>
        <v>螺纹钢</v>
      </c>
      <c r="F2220" s="29" t="s">
        <v>66</v>
      </c>
      <c r="G2220" s="25">
        <v>12</v>
      </c>
      <c r="H2220" s="121" t="str">
        <f>_xlfn.XLOOKUP(C2220&amp;F2220&amp;I2220&amp;J2220,'[1]2025年已发货'!$F:$F&amp;'[1]2025年已发货'!$C:$C&amp;'[1]2025年已发货'!$G:$G&amp;'[1]2025年已发货'!$H:$H,'[1]2025年已发货'!$E:$E,"未发货")</f>
        <v>未发货</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6" t="str">
        <f>VLOOKUP(B2220,辅助信息!E:J,6,FALSE)</f>
        <v>控制炉批号！多了现场不收！,优先安排达钢,提前联系到场规格及数量</v>
      </c>
      <c r="M2220" s="78">
        <v>45853</v>
      </c>
      <c r="O2220" s="49">
        <f ca="1">IF(OR(M2220="",N2220&lt;&gt;""),"",MAX(M2220-TODAY(),0))</f>
        <v>0</v>
      </c>
      <c r="P2220" s="49">
        <f ca="1">IF(M2220="","",IF(N2220&lt;&gt;"",MAX(N2220-M2220,0),IF(TODAY()&gt;M2220,TODAY()-M2220,0)))</f>
        <v>0</v>
      </c>
      <c r="Q2220" s="18" t="str">
        <f>VLOOKUP(B2220,辅助信息!E:M,9,FALSE)</f>
        <v>ZTWM-CDGS-XS-2024-0134-商投建工达州中医药科技成果示范园项目</v>
      </c>
      <c r="R2220" s="18" t="str">
        <f>_xlfn._xlws.FILTER(辅助信息!D:D,辅助信息!E:E=B2220)</f>
        <v>商投建工达州中医药科技园</v>
      </c>
    </row>
    <row r="2221" spans="2:18">
      <c r="B2221" s="29" t="s">
        <v>180</v>
      </c>
      <c r="C2221" s="57">
        <v>45853</v>
      </c>
      <c r="D2221" s="29" t="str">
        <f>VLOOKUP(B2221,辅助信息!E:K,7,FALSE)</f>
        <v>JWDDCD2025052800131</v>
      </c>
      <c r="E2221" s="29" t="str">
        <f>VLOOKUP(F2221,辅助信息!A:B,2,FALSE)</f>
        <v>螺纹钢</v>
      </c>
      <c r="F2221" s="29" t="s">
        <v>45</v>
      </c>
      <c r="G2221" s="25">
        <v>6</v>
      </c>
      <c r="H2221" s="121" t="str">
        <f>_xlfn.XLOOKUP(C2221&amp;F2221&amp;I2221&amp;J2221,'[1]2025年已发货'!$F:$F&amp;'[1]2025年已发货'!$C:$C&amp;'[1]2025年已发货'!$G:$G&amp;'[1]2025年已发货'!$H:$H,'[1]2025年已发货'!$E:$E,"未发货")</f>
        <v>未发货</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6" t="str">
        <f>VLOOKUP(B2221,辅助信息!E:J,6,FALSE)</f>
        <v>控制炉批号！多了现场不收！,优先安排达钢,提前联系到场规格及数量</v>
      </c>
      <c r="M2221" s="78">
        <v>45853</v>
      </c>
      <c r="O2221" s="49">
        <f ca="1">IF(OR(M2221="",N2221&lt;&gt;""),"",MAX(M2221-TODAY(),0))</f>
        <v>0</v>
      </c>
      <c r="P2221" s="49">
        <f ca="1">IF(M2221="","",IF(N2221&lt;&gt;"",MAX(N2221-M2221,0),IF(TODAY()&gt;M2221,TODAY()-M2221,0)))</f>
        <v>0</v>
      </c>
      <c r="Q2221" s="18" t="str">
        <f>VLOOKUP(B2221,辅助信息!E:M,9,FALSE)</f>
        <v>ZTWM-CDGS-XS-2024-0134-商投建工达州中医药科技成果示范园项目</v>
      </c>
      <c r="R2221" s="18" t="str">
        <f>_xlfn._xlws.FILTER(辅助信息!D:D,辅助信息!E:E=B2221)</f>
        <v>商投建工达州中医药科技园</v>
      </c>
    </row>
    <row r="2222" spans="2:18">
      <c r="B2222" s="29" t="s">
        <v>180</v>
      </c>
      <c r="C2222" s="57">
        <v>45853</v>
      </c>
      <c r="D2222" s="29" t="str">
        <f>VLOOKUP(B2222,辅助信息!E:K,7,FALSE)</f>
        <v>JWDDCD2025052800131</v>
      </c>
      <c r="E2222" s="29" t="str">
        <f>VLOOKUP(F2222,辅助信息!A:B,2,FALSE)</f>
        <v>螺纹钢</v>
      </c>
      <c r="F2222" s="29" t="s">
        <v>21</v>
      </c>
      <c r="G2222" s="25">
        <v>6</v>
      </c>
      <c r="H2222" s="121"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6" t="str">
        <f>VLOOKUP(B2222,辅助信息!E:J,6,FALSE)</f>
        <v>控制炉批号！多了现场不收！,优先安排达钢,提前联系到场规格及数量</v>
      </c>
      <c r="M2222" s="78">
        <v>45853</v>
      </c>
      <c r="O2222" s="49">
        <f ca="1">IF(OR(M2222="",N2222&lt;&gt;""),"",MAX(M2222-TODAY(),0))</f>
        <v>0</v>
      </c>
      <c r="P2222" s="49">
        <f ca="1">IF(M2222="","",IF(N2222&lt;&gt;"",MAX(N2222-M2222,0),IF(TODAY()&gt;M2222,TODAY()-M2222,0)))</f>
        <v>0</v>
      </c>
      <c r="Q2222" s="18" t="str">
        <f>VLOOKUP(B2222,辅助信息!E:M,9,FALSE)</f>
        <v>ZTWM-CDGS-XS-2024-0134-商投建工达州中医药科技成果示范园项目</v>
      </c>
      <c r="R2222" s="18" t="str">
        <f>_xlfn._xlws.FILTER(辅助信息!D:D,辅助信息!E:E=B2222)</f>
        <v>商投建工达州中医药科技园</v>
      </c>
    </row>
    <row r="2223" spans="2:18">
      <c r="B2223" s="29" t="s">
        <v>180</v>
      </c>
      <c r="C2223" s="57">
        <v>45853</v>
      </c>
      <c r="D2223" s="29" t="str">
        <f>VLOOKUP(B2223,辅助信息!E:K,7,FALSE)</f>
        <v>JWDDCD2025052800131</v>
      </c>
      <c r="E2223" s="29" t="str">
        <f>VLOOKUP(F2223,辅助信息!A:B,2,FALSE)</f>
        <v>螺纹钢</v>
      </c>
      <c r="F2223" s="29" t="s">
        <v>58</v>
      </c>
      <c r="G2223" s="25">
        <v>12</v>
      </c>
      <c r="H2223" s="121" t="str">
        <f>_xlfn.XLOOKUP(C2223&amp;F2223&amp;I2223&amp;J2223,'[1]2025年已发货'!$F:$F&amp;'[1]2025年已发货'!$C:$C&amp;'[1]2025年已发货'!$G:$G&amp;'[1]2025年已发货'!$H:$H,'[1]2025年已发货'!$E:$E,"未发货")</f>
        <v>未发货</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6" t="str">
        <f>VLOOKUP(B2223,辅助信息!E:J,6,FALSE)</f>
        <v>控制炉批号！多了现场不收！,优先安排达钢,提前联系到场规格及数量</v>
      </c>
      <c r="M2223" s="78">
        <v>45853</v>
      </c>
      <c r="O2223" s="49">
        <f ca="1">IF(OR(M2223="",N2223&lt;&gt;""),"",MAX(M2223-TODAY(),0))</f>
        <v>0</v>
      </c>
      <c r="P2223" s="49">
        <f ca="1">IF(M2223="","",IF(N2223&lt;&gt;"",MAX(N2223-M2223,0),IF(TODAY()&gt;M2223,TODAY()-M2223,0)))</f>
        <v>0</v>
      </c>
      <c r="Q2223" s="18" t="str">
        <f>VLOOKUP(B2223,辅助信息!E:M,9,FALSE)</f>
        <v>ZTWM-CDGS-XS-2024-0134-商投建工达州中医药科技成果示范园项目</v>
      </c>
      <c r="R2223" s="18" t="str">
        <f>_xlfn._xlws.FILTER(辅助信息!D:D,辅助信息!E:E=B2223)</f>
        <v>商投建工达州中医药科技园</v>
      </c>
    </row>
    <row r="2224" spans="2:18">
      <c r="B2224" s="29" t="s">
        <v>180</v>
      </c>
      <c r="C2224" s="57">
        <v>45853</v>
      </c>
      <c r="D2224" s="29" t="str">
        <f>VLOOKUP(B2224,辅助信息!E:K,7,FALSE)</f>
        <v>JWDDCD2025052800131</v>
      </c>
      <c r="E2224" s="29" t="str">
        <f>VLOOKUP(F2224,辅助信息!A:B,2,FALSE)</f>
        <v>螺纹钢</v>
      </c>
      <c r="F2224" s="29" t="s">
        <v>22</v>
      </c>
      <c r="G2224" s="25">
        <v>21</v>
      </c>
      <c r="H2224" s="121" t="str">
        <f>_xlfn.XLOOKUP(C2224&amp;F2224&amp;I2224&amp;J2224,'[1]2025年已发货'!$F:$F&amp;'[1]2025年已发货'!$C:$C&amp;'[1]2025年已发货'!$G:$G&amp;'[1]2025年已发货'!$H:$H,'[1]2025年已发货'!$E:$E,"未发货")</f>
        <v>未发货</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6" t="str">
        <f>VLOOKUP(B2224,辅助信息!E:J,6,FALSE)</f>
        <v>控制炉批号！多了现场不收！,优先安排达钢,提前联系到场规格及数量</v>
      </c>
      <c r="M2224" s="78">
        <v>45853</v>
      </c>
      <c r="O2224" s="49">
        <f ca="1">IF(OR(M2224="",N2224&lt;&gt;""),"",MAX(M2224-TODAY(),0))</f>
        <v>0</v>
      </c>
      <c r="P2224" s="49">
        <f ca="1">IF(M2224="","",IF(N2224&lt;&gt;"",MAX(N2224-M2224,0),IF(TODAY()&gt;M2224,TODAY()-M2224,0)))</f>
        <v>0</v>
      </c>
      <c r="Q2224" s="18" t="str">
        <f>VLOOKUP(B2224,辅助信息!E:M,9,FALSE)</f>
        <v>ZTWM-CDGS-XS-2024-0134-商投建工达州中医药科技成果示范园项目</v>
      </c>
      <c r="R2224" s="18" t="str">
        <f>_xlfn._xlws.FILTER(辅助信息!D:D,辅助信息!E:E=B2224)</f>
        <v>商投建工达州中医药科技园</v>
      </c>
    </row>
    <row r="2225" spans="2:18">
      <c r="B2225" s="29" t="s">
        <v>147</v>
      </c>
      <c r="C2225" s="57">
        <v>45853</v>
      </c>
      <c r="D2225" s="29" t="str">
        <f>VLOOKUP(B2225,辅助信息!E:K,7,FALSE)</f>
        <v>JWDDCD2025052800131</v>
      </c>
      <c r="E2225" s="29" t="str">
        <f>VLOOKUP(F2225,辅助信息!A:B,2,FALSE)</f>
        <v>盘螺</v>
      </c>
      <c r="F2225" s="29" t="s">
        <v>40</v>
      </c>
      <c r="G2225" s="25">
        <v>15</v>
      </c>
      <c r="H2225" s="121" t="str">
        <f>_xlfn.XLOOKUP(C2225&amp;F2225&amp;I2225&amp;J2225,'[1]2025年已发货'!$F:$F&amp;'[1]2025年已发货'!$C:$C&amp;'[1]2025年已发货'!$G:$G&amp;'[1]2025年已发货'!$H:$H,'[1]2025年已发货'!$E:$E,"未发货")</f>
        <v>未发货</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6" t="str">
        <f>VLOOKUP(B2225,辅助信息!E:J,6,FALSE)</f>
        <v>控制炉批号！多了现场不收！,优先安排达钢,提前联系到场规格及数量</v>
      </c>
      <c r="M2225" s="78">
        <v>45853</v>
      </c>
      <c r="O2225" s="49">
        <f ca="1">IF(OR(M2225="",N2225&lt;&gt;""),"",MAX(M2225-TODAY(),0))</f>
        <v>0</v>
      </c>
      <c r="P2225" s="49">
        <f ca="1">IF(M2225="","",IF(N2225&lt;&gt;"",MAX(N2225-M2225,0),IF(TODAY()&gt;M2225,TODAY()-M2225,0)))</f>
        <v>0</v>
      </c>
      <c r="Q2225" s="18" t="str">
        <f>VLOOKUP(B2225,辅助信息!E:M,9,FALSE)</f>
        <v>ZTWM-CDGS-XS-2024-0134-商投建工达州中医药科技成果示范园项目</v>
      </c>
      <c r="R2225" s="18" t="str">
        <f>_xlfn._xlws.FILTER(辅助信息!D:D,辅助信息!E:E=B2225)</f>
        <v>商投建工达州中医药科技园</v>
      </c>
    </row>
    <row r="2226" spans="2:18">
      <c r="B2226" s="29" t="s">
        <v>147</v>
      </c>
      <c r="C2226" s="57">
        <v>45853</v>
      </c>
      <c r="D2226" s="29" t="str">
        <f>VLOOKUP(B2226,辅助信息!E:K,7,FALSE)</f>
        <v>JWDDCD2025052800131</v>
      </c>
      <c r="E2226" s="29" t="str">
        <f>VLOOKUP(F2226,辅助信息!A:B,2,FALSE)</f>
        <v>盘螺</v>
      </c>
      <c r="F2226" s="29" t="s">
        <v>41</v>
      </c>
      <c r="G2226" s="25">
        <v>5</v>
      </c>
      <c r="H2226" s="121" t="str">
        <f>_xlfn.XLOOKUP(C2226&amp;F2226&amp;I2226&amp;J2226,'[1]2025年已发货'!$F:$F&amp;'[1]2025年已发货'!$C:$C&amp;'[1]2025年已发货'!$G:$G&amp;'[1]2025年已发货'!$H:$H,'[1]2025年已发货'!$E:$E,"未发货")</f>
        <v>未发货</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6" t="str">
        <f>VLOOKUP(B2226,辅助信息!E:J,6,FALSE)</f>
        <v>控制炉批号！多了现场不收！,优先安排达钢,提前联系到场规格及数量</v>
      </c>
      <c r="M2226" s="78"/>
      <c r="O2226" s="49" t="str">
        <f ca="1">IF(OR(M2226="",N2226&lt;&gt;""),"",MAX(M2226-TODAY(),0))</f>
        <v/>
      </c>
      <c r="P2226" s="49" t="str">
        <f ca="1">IF(M2226="","",IF(N2226&lt;&gt;"",MAX(N2226-M2226,0),IF(TODAY()&gt;M2226,TODAY()-M2226,0)))</f>
        <v/>
      </c>
      <c r="Q2226" s="18" t="str">
        <f>VLOOKUP(B2226,辅助信息!E:M,9,FALSE)</f>
        <v>ZTWM-CDGS-XS-2024-0134-商投建工达州中医药科技成果示范园项目</v>
      </c>
      <c r="R2226" s="18" t="str">
        <f>_xlfn._xlws.FILTER(辅助信息!D:D,辅助信息!E:E=B2226)</f>
        <v>商投建工达州中医药科技园</v>
      </c>
    </row>
    <row r="2227" spans="2:18">
      <c r="B2227" s="29" t="s">
        <v>147</v>
      </c>
      <c r="C2227" s="57">
        <v>45853</v>
      </c>
      <c r="D2227" s="29" t="str">
        <f>VLOOKUP(B2227,辅助信息!E:K,7,FALSE)</f>
        <v>JWDDCD2025052800131</v>
      </c>
      <c r="E2227" s="29" t="str">
        <f>VLOOKUP(F2227,辅助信息!A:B,2,FALSE)</f>
        <v>螺纹钢</v>
      </c>
      <c r="F2227" s="29" t="s">
        <v>30</v>
      </c>
      <c r="G2227" s="25">
        <v>9</v>
      </c>
      <c r="H2227" s="121"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6" t="str">
        <f>VLOOKUP(B2227,辅助信息!E:J,6,FALSE)</f>
        <v>控制炉批号！多了现场不收！,优先安排达钢,提前联系到场规格及数量</v>
      </c>
      <c r="M2227" s="78">
        <v>45853</v>
      </c>
      <c r="O2227" s="49">
        <f ca="1">IF(OR(M2227="",N2227&lt;&gt;""),"",MAX(M2227-TODAY(),0))</f>
        <v>0</v>
      </c>
      <c r="P2227" s="49">
        <f ca="1">IF(M2227="","",IF(N2227&lt;&gt;"",MAX(N2227-M2227,0),IF(TODAY()&gt;M2227,TODAY()-M2227,0)))</f>
        <v>0</v>
      </c>
      <c r="Q2227" s="18" t="str">
        <f>VLOOKUP(B2227,辅助信息!E:M,9,FALSE)</f>
        <v>ZTWM-CDGS-XS-2024-0134-商投建工达州中医药科技成果示范园项目</v>
      </c>
      <c r="R2227" s="18" t="str">
        <f>_xlfn._xlws.FILTER(辅助信息!D:D,辅助信息!E:E=B2227)</f>
        <v>商投建工达州中医药科技园</v>
      </c>
    </row>
    <row r="2228" spans="2:18">
      <c r="B2228" s="29" t="s">
        <v>147</v>
      </c>
      <c r="C2228" s="57">
        <v>45853</v>
      </c>
      <c r="D2228" s="29" t="str">
        <f>VLOOKUP(B2228,辅助信息!E:K,7,FALSE)</f>
        <v>JWDDCD2025052800131</v>
      </c>
      <c r="E2228" s="29" t="str">
        <f>VLOOKUP(F2228,辅助信息!A:B,2,FALSE)</f>
        <v>螺纹钢</v>
      </c>
      <c r="F2228" s="29" t="s">
        <v>33</v>
      </c>
      <c r="G2228" s="25">
        <v>3</v>
      </c>
      <c r="H2228" s="121" t="str">
        <f>_xlfn.XLOOKUP(C2228&amp;F2228&amp;I2228&amp;J2228,'[1]2025年已发货'!$F:$F&amp;'[1]2025年已发货'!$C:$C&amp;'[1]2025年已发货'!$G:$G&amp;'[1]2025年已发货'!$H:$H,'[1]2025年已发货'!$E:$E,"未发货")</f>
        <v>未发货</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6" t="str">
        <f>VLOOKUP(B2228,辅助信息!E:J,6,FALSE)</f>
        <v>控制炉批号！多了现场不收！,优先安排达钢,提前联系到场规格及数量</v>
      </c>
      <c r="M2228" s="78">
        <v>45853</v>
      </c>
      <c r="O2228" s="49">
        <f ca="1">IF(OR(M2228="",N2228&lt;&gt;""),"",MAX(M2228-TODAY(),0))</f>
        <v>0</v>
      </c>
      <c r="P2228" s="49">
        <f ca="1">IF(M2228="","",IF(N2228&lt;&gt;"",MAX(N2228-M2228,0),IF(TODAY()&gt;M2228,TODAY()-M2228,0)))</f>
        <v>0</v>
      </c>
      <c r="Q2228" s="18" t="str">
        <f>VLOOKUP(B2228,辅助信息!E:M,9,FALSE)</f>
        <v>ZTWM-CDGS-XS-2024-0134-商投建工达州中医药科技成果示范园项目</v>
      </c>
      <c r="R2228" s="18" t="str">
        <f>_xlfn._xlws.FILTER(辅助信息!D:D,辅助信息!E:E=B2228)</f>
        <v>商投建工达州中医药科技园</v>
      </c>
    </row>
    <row r="2229" spans="2:18">
      <c r="B2229" s="29" t="s">
        <v>147</v>
      </c>
      <c r="C2229" s="57">
        <v>45853</v>
      </c>
      <c r="D2229" s="29" t="str">
        <f>VLOOKUP(B2229,辅助信息!E:K,7,FALSE)</f>
        <v>JWDDCD2025052800131</v>
      </c>
      <c r="E2229" s="29" t="str">
        <f>VLOOKUP(F2229,辅助信息!A:B,2,FALSE)</f>
        <v>螺纹钢</v>
      </c>
      <c r="F2229" s="29" t="s">
        <v>18</v>
      </c>
      <c r="G2229" s="25">
        <v>12</v>
      </c>
      <c r="H2229" s="121" t="str">
        <f>_xlfn.XLOOKUP(C2229&amp;F2229&amp;I2229&amp;J2229,'[1]2025年已发货'!$F:$F&amp;'[1]2025年已发货'!$C:$C&amp;'[1]2025年已发货'!$G:$G&amp;'[1]2025年已发货'!$H:$H,'[1]2025年已发货'!$E:$E,"未发货")</f>
        <v>未发货</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6" t="str">
        <f>VLOOKUP(B2229,辅助信息!E:J,6,FALSE)</f>
        <v>控制炉批号！多了现场不收！,优先安排达钢,提前联系到场规格及数量</v>
      </c>
      <c r="M2229" s="78">
        <v>45853</v>
      </c>
      <c r="O2229" s="49">
        <f ca="1">IF(OR(M2229="",N2229&lt;&gt;""),"",MAX(M2229-TODAY(),0))</f>
        <v>0</v>
      </c>
      <c r="P2229" s="49">
        <f ca="1">IF(M2229="","",IF(N2229&lt;&gt;"",MAX(N2229-M2229,0),IF(TODAY()&gt;M2229,TODAY()-M2229,0)))</f>
        <v>0</v>
      </c>
      <c r="Q2229" s="18" t="str">
        <f>VLOOKUP(B2229,辅助信息!E:M,9,FALSE)</f>
        <v>ZTWM-CDGS-XS-2024-0134-商投建工达州中医药科技成果示范园项目</v>
      </c>
      <c r="R2229" s="18" t="str">
        <f>_xlfn._xlws.FILTER(辅助信息!D:D,辅助信息!E:E=B2229)</f>
        <v>商投建工达州中医药科技园</v>
      </c>
    </row>
    <row r="2230" spans="1:18">
      <c r="A2230" s="58" t="s">
        <v>191</v>
      </c>
      <c r="B2230" s="122" t="s">
        <v>156</v>
      </c>
      <c r="C2230" s="57">
        <v>45853</v>
      </c>
      <c r="D2230" s="29" t="str">
        <f>VLOOKUP(B2230,辅助信息!E:K,7,FALSE)</f>
        <v>JWDDCD2025052800131</v>
      </c>
      <c r="E2230" s="29" t="str">
        <f>VLOOKUP(F2230,辅助信息!A:B,2,FALSE)</f>
        <v>螺纹钢</v>
      </c>
      <c r="F2230" s="29" t="s">
        <v>27</v>
      </c>
      <c r="G2230" s="25">
        <v>3</v>
      </c>
      <c r="H2230" s="121" t="str">
        <f>_xlfn.XLOOKUP(C2230&amp;F2230&amp;I2230&amp;J2230,'[1]2025年已发货'!$F:$F&amp;'[1]2025年已发货'!$C:$C&amp;'[1]2025年已发货'!$G:$G&amp;'[1]2025年已发货'!$H:$H,'[1]2025年已发货'!$E:$E,"未发货")</f>
        <v>未发货</v>
      </c>
      <c r="I2230" s="29" t="str">
        <f>VLOOKUP(B2230,辅助信息!E:I,3,FALSE)</f>
        <v>（商投建工达州中医药科技园-2工区-2号桥）达州市通川区达州中医药职业学院犀牛大道北段</v>
      </c>
      <c r="J2230" s="29" t="str">
        <f>VLOOKUP(B2230,辅助信息!E:I,4,FALSE)</f>
        <v>李波</v>
      </c>
      <c r="K2230" s="29">
        <f>VLOOKUP(J2230,辅助信息!H:I,2,FALSE)</f>
        <v>18381899787</v>
      </c>
      <c r="L2230" s="96" t="str">
        <f>VLOOKUP(B2230,辅助信息!E:J,6,FALSE)</f>
        <v>控制炉批号！多了现场不收！,优先安排达钢,提前联系到场规格及数量</v>
      </c>
      <c r="M2230" s="78">
        <v>45855</v>
      </c>
      <c r="O2230" s="49">
        <f ca="1">IF(OR(M2230="",N2230&lt;&gt;""),"",MAX(M2230-TODAY(),0))</f>
        <v>2</v>
      </c>
      <c r="P2230" s="49">
        <f ca="1">IF(M2230="","",IF(N2230&lt;&gt;"",MAX(N2230-M2230,0),IF(TODAY()&gt;M2230,TODAY()-M2230,0)))</f>
        <v>0</v>
      </c>
      <c r="Q2230" s="18" t="str">
        <f>VLOOKUP(B2230,辅助信息!E:M,9,FALSE)</f>
        <v>ZTWM-CDGS-XS-2024-0134-商投建工达州中医药科技成果示范园项目</v>
      </c>
      <c r="R2230" s="18" t="str">
        <f>_xlfn._xlws.FILTER(辅助信息!D:D,辅助信息!E:E=B2230)</f>
        <v>商投建工达州中医药科技园</v>
      </c>
    </row>
    <row r="2231" spans="1:18">
      <c r="A2231" s="58"/>
      <c r="B2231" s="122" t="s">
        <v>156</v>
      </c>
      <c r="C2231" s="57">
        <v>45853</v>
      </c>
      <c r="D2231" s="29" t="str">
        <f>VLOOKUP(B2231,辅助信息!E:K,7,FALSE)</f>
        <v>JWDDCD2025052800131</v>
      </c>
      <c r="E2231" s="29" t="str">
        <f>VLOOKUP(F2231,辅助信息!A:B,2,FALSE)</f>
        <v>螺纹钢</v>
      </c>
      <c r="F2231" s="29" t="s">
        <v>19</v>
      </c>
      <c r="G2231" s="25">
        <v>8</v>
      </c>
      <c r="H2231" s="121" t="str">
        <f>_xlfn.XLOOKUP(C2231&amp;F2231&amp;I2231&amp;J2231,'[1]2025年已发货'!$F:$F&amp;'[1]2025年已发货'!$C:$C&amp;'[1]2025年已发货'!$G:$G&amp;'[1]2025年已发货'!$H:$H,'[1]2025年已发货'!$E:$E,"未发货")</f>
        <v>未发货</v>
      </c>
      <c r="I2231" s="29" t="str">
        <f>VLOOKUP(B2231,辅助信息!E:I,3,FALSE)</f>
        <v>（商投建工达州中医药科技园-2工区-2号桥）达州市通川区达州中医药职业学院犀牛大道北段</v>
      </c>
      <c r="J2231" s="29" t="str">
        <f>VLOOKUP(B2231,辅助信息!E:I,4,FALSE)</f>
        <v>李波</v>
      </c>
      <c r="K2231" s="29">
        <f>VLOOKUP(J2231,辅助信息!H:I,2,FALSE)</f>
        <v>18381899787</v>
      </c>
      <c r="L2231" s="96" t="str">
        <f>VLOOKUP(B2231,辅助信息!E:J,6,FALSE)</f>
        <v>控制炉批号！多了现场不收！,优先安排达钢,提前联系到场规格及数量</v>
      </c>
      <c r="M2231" s="78">
        <v>45855</v>
      </c>
      <c r="O2231" s="49">
        <f ca="1">IF(OR(M2231="",N2231&lt;&gt;""),"",MAX(M2231-TODAY(),0))</f>
        <v>2</v>
      </c>
      <c r="P2231" s="49">
        <f ca="1">IF(M2231="","",IF(N2231&lt;&gt;"",MAX(N2231-M2231,0),IF(TODAY()&gt;M2231,TODAY()-M2231,0)))</f>
        <v>0</v>
      </c>
      <c r="Q2231" s="18" t="str">
        <f>VLOOKUP(B2231,辅助信息!E:M,9,FALSE)</f>
        <v>ZTWM-CDGS-XS-2024-0134-商投建工达州中医药科技成果示范园项目</v>
      </c>
      <c r="R2231" s="18" t="str">
        <f>_xlfn._xlws.FILTER(辅助信息!D:D,辅助信息!E:E=B2231)</f>
        <v>商投建工达州中医药科技园</v>
      </c>
    </row>
    <row r="2232" spans="1:18">
      <c r="A2232" s="58"/>
      <c r="B2232" s="122" t="s">
        <v>156</v>
      </c>
      <c r="C2232" s="57">
        <v>45853</v>
      </c>
      <c r="D2232" s="29" t="str">
        <f>VLOOKUP(B2232,辅助信息!E:K,7,FALSE)</f>
        <v>JWDDCD2025052800131</v>
      </c>
      <c r="E2232" s="29" t="str">
        <f>VLOOKUP(F2232,辅助信息!A:B,2,FALSE)</f>
        <v>螺纹钢</v>
      </c>
      <c r="F2232" s="29" t="s">
        <v>30</v>
      </c>
      <c r="G2232" s="25">
        <v>17</v>
      </c>
      <c r="H2232" s="121" t="str">
        <f>_xlfn.XLOOKUP(C2232&amp;F2232&amp;I2232&amp;J2232,'[1]2025年已发货'!$F:$F&amp;'[1]2025年已发货'!$C:$C&amp;'[1]2025年已发货'!$G:$G&amp;'[1]2025年已发货'!$H:$H,'[1]2025年已发货'!$E:$E,"未发货")</f>
        <v>未发货</v>
      </c>
      <c r="I2232" s="29" t="str">
        <f>VLOOKUP(B2232,辅助信息!E:I,3,FALSE)</f>
        <v>（商投建工达州中医药科技园-2工区-2号桥）达州市通川区达州中医药职业学院犀牛大道北段</v>
      </c>
      <c r="J2232" s="29" t="str">
        <f>VLOOKUP(B2232,辅助信息!E:I,4,FALSE)</f>
        <v>李波</v>
      </c>
      <c r="K2232" s="29">
        <f>VLOOKUP(J2232,辅助信息!H:I,2,FALSE)</f>
        <v>18381899787</v>
      </c>
      <c r="L2232" s="96" t="str">
        <f>VLOOKUP(B2232,辅助信息!E:J,6,FALSE)</f>
        <v>控制炉批号！多了现场不收！,优先安排达钢,提前联系到场规格及数量</v>
      </c>
      <c r="M2232" s="78">
        <v>45855</v>
      </c>
      <c r="O2232" s="49">
        <f ca="1">IF(OR(M2232="",N2232&lt;&gt;""),"",MAX(M2232-TODAY(),0))</f>
        <v>2</v>
      </c>
      <c r="P2232" s="49">
        <f ca="1">IF(M2232="","",IF(N2232&lt;&gt;"",MAX(N2232-M2232,0),IF(TODAY()&gt;M2232,TODAY()-M2232,0)))</f>
        <v>0</v>
      </c>
      <c r="Q2232" s="18" t="str">
        <f>VLOOKUP(B2232,辅助信息!E:M,9,FALSE)</f>
        <v>ZTWM-CDGS-XS-2024-0134-商投建工达州中医药科技成果示范园项目</v>
      </c>
      <c r="R2232" s="18" t="str">
        <f>_xlfn._xlws.FILTER(辅助信息!D:D,辅助信息!E:E=B2232)</f>
        <v>商投建工达州中医药科技园</v>
      </c>
    </row>
    <row r="2233" spans="1:18">
      <c r="A2233" s="58"/>
      <c r="B2233" s="122" t="s">
        <v>156</v>
      </c>
      <c r="C2233" s="57">
        <v>45853</v>
      </c>
      <c r="D2233" s="29" t="str">
        <f>VLOOKUP(B2233,辅助信息!E:K,7,FALSE)</f>
        <v>JWDDCD2025052800131</v>
      </c>
      <c r="E2233" s="29" t="str">
        <f>VLOOKUP(F2233,辅助信息!A:B,2,FALSE)</f>
        <v>螺纹钢</v>
      </c>
      <c r="F2233" s="29" t="s">
        <v>18</v>
      </c>
      <c r="G2233" s="25">
        <v>8</v>
      </c>
      <c r="H2233" s="121" t="str">
        <f>_xlfn.XLOOKUP(C2233&amp;F2233&amp;I2233&amp;J2233,'[1]2025年已发货'!$F:$F&amp;'[1]2025年已发货'!$C:$C&amp;'[1]2025年已发货'!$G:$G&amp;'[1]2025年已发货'!$H:$H,'[1]2025年已发货'!$E:$E,"未发货")</f>
        <v>未发货</v>
      </c>
      <c r="I2233" s="29" t="str">
        <f>VLOOKUP(B2233,辅助信息!E:I,3,FALSE)</f>
        <v>（商投建工达州中医药科技园-2工区-2号桥）达州市通川区达州中医药职业学院犀牛大道北段</v>
      </c>
      <c r="J2233" s="29" t="str">
        <f>VLOOKUP(B2233,辅助信息!E:I,4,FALSE)</f>
        <v>李波</v>
      </c>
      <c r="K2233" s="29">
        <f>VLOOKUP(J2233,辅助信息!H:I,2,FALSE)</f>
        <v>18381899787</v>
      </c>
      <c r="L2233" s="96" t="str">
        <f>VLOOKUP(B2233,辅助信息!E:J,6,FALSE)</f>
        <v>控制炉批号！多了现场不收！,优先安排达钢,提前联系到场规格及数量</v>
      </c>
      <c r="M2233" s="78">
        <v>45855</v>
      </c>
      <c r="O2233" s="49">
        <f ca="1">IF(OR(M2233="",N2233&lt;&gt;""),"",MAX(M2233-TODAY(),0))</f>
        <v>2</v>
      </c>
      <c r="P2233" s="49">
        <f ca="1">IF(M2233="","",IF(N2233&lt;&gt;"",MAX(N2233-M2233,0),IF(TODAY()&gt;M2233,TODAY()-M2233,0)))</f>
        <v>0</v>
      </c>
      <c r="Q2233" s="18" t="str">
        <f>VLOOKUP(B2233,辅助信息!E:M,9,FALSE)</f>
        <v>ZTWM-CDGS-XS-2024-0134-商投建工达州中医药科技成果示范园项目</v>
      </c>
      <c r="R2233" s="18" t="str">
        <f>_xlfn._xlws.FILTER(辅助信息!D:D,辅助信息!E:E=B2233)</f>
        <v>商投建工达州中医药科技园</v>
      </c>
    </row>
    <row r="2234" spans="2:18">
      <c r="B2234" s="123" t="s">
        <v>47</v>
      </c>
      <c r="C2234" s="57">
        <v>45853</v>
      </c>
      <c r="D2234" s="107" t="str">
        <f>VLOOKUP(B2234,辅助信息!E:K,7,FALSE)</f>
        <v>JWDDCD2025052800131</v>
      </c>
      <c r="E2234" s="107" t="str">
        <f>VLOOKUP(F2234,辅助信息!A:B,2,FALSE)</f>
        <v>螺纹钢</v>
      </c>
      <c r="F2234" s="107" t="s">
        <v>66</v>
      </c>
      <c r="G2234" s="108">
        <v>6</v>
      </c>
      <c r="H2234" s="121" t="str">
        <f>_xlfn.XLOOKUP(C2234&amp;F2234&amp;I2234&amp;J2234,'[1]2025年已发货'!$F:$F&amp;'[1]2025年已发货'!$C:$C&amp;'[1]2025年已发货'!$G:$G&amp;'[1]2025年已发货'!$H:$H,'[1]2025年已发货'!$E:$E,"未发货")</f>
        <v>未发货</v>
      </c>
      <c r="I2234" s="107" t="str">
        <f>VLOOKUP(B2234,辅助信息!E:I,3,FALSE)</f>
        <v>（商投建工达州中医药科技园-1工区）达州市通川区达州中医药职业学院犀牛大道北段</v>
      </c>
      <c r="J2234" s="107" t="str">
        <f>VLOOKUP(B2234,辅助信息!E:I,4,FALSE)</f>
        <v>程黄刚</v>
      </c>
      <c r="K2234" s="107">
        <f>VLOOKUP(J2234,辅助信息!H:I,2,FALSE)</f>
        <v>15108211617</v>
      </c>
      <c r="L2234" s="109" t="str">
        <f>VLOOKUP(B2234,辅助信息!E:J,6,FALSE)</f>
        <v>控制炉批号！多了现场不收！,优先安排达钢,提前联系到场规格及数量</v>
      </c>
      <c r="M2234" s="78">
        <v>45845</v>
      </c>
      <c r="O2234" s="49">
        <f ca="1">IF(OR(M2234="",N2234&lt;&gt;""),"",MAX(M2234-TODAY(),0))</f>
        <v>0</v>
      </c>
      <c r="P2234" s="49">
        <f ca="1">IF(M2234="","",IF(N2234&lt;&gt;"",MAX(N2234-M2234,0),IF(TODAY()&gt;M2234,TODAY()-M2234,0)))</f>
        <v>8</v>
      </c>
      <c r="Q2234" s="18" t="str">
        <f>VLOOKUP(B2234,辅助信息!E:M,9,FALSE)</f>
        <v>ZTWM-CDGS-XS-2024-0134-商投建工达州中医药科技成果示范园项目</v>
      </c>
      <c r="R2234" s="18" t="str">
        <f>_xlfn._xlws.FILTER(辅助信息!D:D,辅助信息!E:E=B2234)</f>
        <v>商投建工达州中医药科技园</v>
      </c>
    </row>
    <row r="2235" spans="2:18">
      <c r="B2235" s="123" t="s">
        <v>47</v>
      </c>
      <c r="C2235" s="57">
        <v>45853</v>
      </c>
      <c r="D2235" s="107" t="str">
        <f>VLOOKUP(B2235,辅助信息!E:K,7,FALSE)</f>
        <v>JWDDCD2025052800131</v>
      </c>
      <c r="E2235" s="107" t="str">
        <f>VLOOKUP(F2235,辅助信息!A:B,2,FALSE)</f>
        <v>螺纹钢</v>
      </c>
      <c r="F2235" s="107" t="s">
        <v>45</v>
      </c>
      <c r="G2235" s="108">
        <v>6</v>
      </c>
      <c r="H2235" s="121" t="str">
        <f>_xlfn.XLOOKUP(C2235&amp;F2235&amp;I2235&amp;J2235,'[1]2025年已发货'!$F:$F&amp;'[1]2025年已发货'!$C:$C&amp;'[1]2025年已发货'!$G:$G&amp;'[1]2025年已发货'!$H:$H,'[1]2025年已发货'!$E:$E,"未发货")</f>
        <v>未发货</v>
      </c>
      <c r="I2235" s="107" t="str">
        <f>VLOOKUP(B2235,辅助信息!E:I,3,FALSE)</f>
        <v>（商投建工达州中医药科技园-1工区）达州市通川区达州中医药职业学院犀牛大道北段</v>
      </c>
      <c r="J2235" s="107" t="str">
        <f>VLOOKUP(B2235,辅助信息!E:I,4,FALSE)</f>
        <v>程黄刚</v>
      </c>
      <c r="K2235" s="107">
        <f>VLOOKUP(J2235,辅助信息!H:I,2,FALSE)</f>
        <v>15108211617</v>
      </c>
      <c r="L2235" s="109" t="str">
        <f>VLOOKUP(B2235,辅助信息!E:J,6,FALSE)</f>
        <v>控制炉批号！多了现场不收！,优先安排达钢,提前联系到场规格及数量</v>
      </c>
      <c r="M2235" s="78">
        <v>45845</v>
      </c>
      <c r="O2235" s="49">
        <f ca="1">IF(OR(M2235="",N2235&lt;&gt;""),"",MAX(M2235-TODAY(),0))</f>
        <v>0</v>
      </c>
      <c r="P2235" s="49">
        <f ca="1">IF(M2235="","",IF(N2235&lt;&gt;"",MAX(N2235-M2235,0),IF(TODAY()&gt;M2235,TODAY()-M2235,0)))</f>
        <v>8</v>
      </c>
      <c r="Q2235" s="18" t="str">
        <f>VLOOKUP(B2235,辅助信息!E:M,9,FALSE)</f>
        <v>ZTWM-CDGS-XS-2024-0134-商投建工达州中医药科技成果示范园项目</v>
      </c>
      <c r="R2235" s="18" t="str">
        <f>_xlfn._xlws.FILTER(辅助信息!D:D,辅助信息!E:E=B2235)</f>
        <v>商投建工达州中医药科技园</v>
      </c>
    </row>
    <row r="2236" spans="2:18">
      <c r="B2236" s="123" t="s">
        <v>47</v>
      </c>
      <c r="C2236" s="57">
        <v>45853</v>
      </c>
      <c r="D2236" s="107" t="str">
        <f>VLOOKUP(B2236,辅助信息!E:K,7,FALSE)</f>
        <v>JWDDCD2025052800131</v>
      </c>
      <c r="E2236" s="107" t="str">
        <f>VLOOKUP(F2236,辅助信息!A:B,2,FALSE)</f>
        <v>螺纹钢</v>
      </c>
      <c r="F2236" s="107" t="s">
        <v>21</v>
      </c>
      <c r="G2236" s="108">
        <v>6</v>
      </c>
      <c r="H2236" s="121" t="str">
        <f>_xlfn.XLOOKUP(C2236&amp;F2236&amp;I2236&amp;J2236,'[1]2025年已发货'!$F:$F&amp;'[1]2025年已发货'!$C:$C&amp;'[1]2025年已发货'!$G:$G&amp;'[1]2025年已发货'!$H:$H,'[1]2025年已发货'!$E:$E,"未发货")</f>
        <v>未发货</v>
      </c>
      <c r="I2236" s="107" t="str">
        <f>VLOOKUP(B2236,辅助信息!E:I,3,FALSE)</f>
        <v>（商投建工达州中医药科技园-1工区）达州市通川区达州中医药职业学院犀牛大道北段</v>
      </c>
      <c r="J2236" s="107" t="str">
        <f>VLOOKUP(B2236,辅助信息!E:I,4,FALSE)</f>
        <v>程黄刚</v>
      </c>
      <c r="K2236" s="107">
        <f>VLOOKUP(J2236,辅助信息!H:I,2,FALSE)</f>
        <v>15108211617</v>
      </c>
      <c r="L2236" s="109" t="str">
        <f>VLOOKUP(B2236,辅助信息!E:J,6,FALSE)</f>
        <v>控制炉批号！多了现场不收！,优先安排达钢,提前联系到场规格及数量</v>
      </c>
      <c r="M2236" s="78">
        <v>45845</v>
      </c>
      <c r="O2236" s="49">
        <f ca="1">IF(OR(M2236="",N2236&lt;&gt;""),"",MAX(M2236-TODAY(),0))</f>
        <v>0</v>
      </c>
      <c r="P2236" s="49">
        <f ca="1">IF(M2236="","",IF(N2236&lt;&gt;"",MAX(N2236-M2236,0),IF(TODAY()&gt;M2236,TODAY()-M2236,0)))</f>
        <v>8</v>
      </c>
      <c r="Q2236" s="18" t="str">
        <f>VLOOKUP(B2236,辅助信息!E:M,9,FALSE)</f>
        <v>ZTWM-CDGS-XS-2024-0134-商投建工达州中医药科技成果示范园项目</v>
      </c>
      <c r="R2236" s="18" t="str">
        <f>_xlfn._xlws.FILTER(辅助信息!D:D,辅助信息!E:E=B2236)</f>
        <v>商投建工达州中医药科技园</v>
      </c>
    </row>
    <row r="2237" spans="2:18">
      <c r="B2237" s="123" t="s">
        <v>47</v>
      </c>
      <c r="C2237" s="57">
        <v>45853</v>
      </c>
      <c r="D2237" s="107" t="str">
        <f>VLOOKUP(B2237,辅助信息!E:K,7,FALSE)</f>
        <v>JWDDCD2025052800131</v>
      </c>
      <c r="E2237" s="107" t="str">
        <f>VLOOKUP(F2237,辅助信息!A:B,2,FALSE)</f>
        <v>螺纹钢</v>
      </c>
      <c r="F2237" s="107" t="s">
        <v>46</v>
      </c>
      <c r="G2237" s="108">
        <v>17</v>
      </c>
      <c r="H2237" s="121" t="str">
        <f>_xlfn.XLOOKUP(C2237&amp;F2237&amp;I2237&amp;J2237,'[1]2025年已发货'!$F:$F&amp;'[1]2025年已发货'!$C:$C&amp;'[1]2025年已发货'!$G:$G&amp;'[1]2025年已发货'!$H:$H,'[1]2025年已发货'!$E:$E,"未发货")</f>
        <v>未发货</v>
      </c>
      <c r="I2237" s="107" t="str">
        <f>VLOOKUP(B2237,辅助信息!E:I,3,FALSE)</f>
        <v>（商投建工达州中医药科技园-1工区）达州市通川区达州中医药职业学院犀牛大道北段</v>
      </c>
      <c r="J2237" s="107" t="str">
        <f>VLOOKUP(B2237,辅助信息!E:I,4,FALSE)</f>
        <v>程黄刚</v>
      </c>
      <c r="K2237" s="107">
        <f>VLOOKUP(J2237,辅助信息!H:I,2,FALSE)</f>
        <v>15108211617</v>
      </c>
      <c r="L2237" s="109" t="str">
        <f>VLOOKUP(B2237,辅助信息!E:J,6,FALSE)</f>
        <v>控制炉批号！多了现场不收！,优先安排达钢,提前联系到场规格及数量</v>
      </c>
      <c r="M2237" s="78">
        <v>45845</v>
      </c>
      <c r="O2237" s="49">
        <f ca="1">IF(OR(M2237="",N2237&lt;&gt;""),"",MAX(M2237-TODAY(),0))</f>
        <v>0</v>
      </c>
      <c r="P2237" s="49">
        <f ca="1">IF(M2237="","",IF(N2237&lt;&gt;"",MAX(N2237-M2237,0),IF(TODAY()&gt;M2237,TODAY()-M2237,0)))</f>
        <v>8</v>
      </c>
      <c r="Q2237" s="18" t="str">
        <f>VLOOKUP(B2237,辅助信息!E:M,9,FALSE)</f>
        <v>ZTWM-CDGS-XS-2024-0134-商投建工达州中医药科技成果示范园项目</v>
      </c>
      <c r="R2237" s="18" t="str">
        <f>_xlfn._xlws.FILTER(辅助信息!D:D,辅助信息!E:E=B2237)</f>
        <v>商投建工达州中医药科技园</v>
      </c>
    </row>
  </sheetData>
  <autoFilter ref="A1:Q2237">
    <filterColumn colId="2">
      <filters>
        <dateGroupItem year="2025" month="7" day="14" dateTimeGrouping="day"/>
      </filters>
    </filterColumn>
    <extLst/>
  </autoFilter>
  <mergeCells count="296">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s>
  <conditionalFormatting sqref="Q1:R1">
    <cfRule type="cellIs" dxfId="0" priority="562" operator="lessThan">
      <formula>TODAY()</formula>
    </cfRule>
  </conditionalFormatting>
  <conditionalFormatting sqref="L32:O32">
    <cfRule type="containsText" dxfId="1" priority="1369" operator="between" text="送货车型9.6米">
      <formula>NOT(ISERROR(SEARCH("送货车型9.6米",L32)))</formula>
    </cfRule>
  </conditionalFormatting>
  <conditionalFormatting sqref="L40:O40">
    <cfRule type="containsText" dxfId="1" priority="1366" operator="between" text="送货车型9.6米">
      <formula>NOT(ISERROR(SEARCH("送货车型9.6米",L40)))</formula>
    </cfRule>
  </conditionalFormatting>
  <conditionalFormatting sqref="L45:O45">
    <cfRule type="containsText" dxfId="1" priority="1368" operator="between" text="送货车型9.6米">
      <formula>NOT(ISERROR(SEARCH("送货车型9.6米",L45)))</formula>
    </cfRule>
  </conditionalFormatting>
  <conditionalFormatting sqref="L50:O50">
    <cfRule type="containsText" dxfId="1" priority="1365" operator="between" text="送货车型9.6米">
      <formula>NOT(ISERROR(SEARCH("送货车型9.6米",L50)))</formula>
    </cfRule>
  </conditionalFormatting>
  <conditionalFormatting sqref="L85:O85">
    <cfRule type="containsText" dxfId="1" priority="1360" operator="between" text="送货车型9.6米">
      <formula>NOT(ISERROR(SEARCH("送货车型9.6米",L85)))</formula>
    </cfRule>
  </conditionalFormatting>
  <conditionalFormatting sqref="L89:O89">
    <cfRule type="containsText" dxfId="1" priority="1359" operator="between" text="送货车型9.6米">
      <formula>NOT(ISERROR(SEARCH("送货车型9.6米",L89)))</formula>
    </cfRule>
  </conditionalFormatting>
  <conditionalFormatting sqref="L166:O166">
    <cfRule type="containsText" dxfId="1" priority="1355" operator="between" text="送货车型9.6米">
      <formula>NOT(ISERROR(SEARCH("送货车型9.6米",L166)))</formula>
    </cfRule>
  </conditionalFormatting>
  <conditionalFormatting sqref="L178:O178">
    <cfRule type="containsText" dxfId="1" priority="1350" operator="between" text="送货车型9.6米">
      <formula>NOT(ISERROR(SEARCH("送货车型9.6米",L178)))</formula>
    </cfRule>
  </conditionalFormatting>
  <conditionalFormatting sqref="L193:O193">
    <cfRule type="containsText" dxfId="1" priority="1347" operator="between" text="送货车型9.6米">
      <formula>NOT(ISERROR(SEARCH("送货车型9.6米",L193)))</formula>
    </cfRule>
  </conditionalFormatting>
  <conditionalFormatting sqref="L197:O197">
    <cfRule type="containsText" dxfId="1" priority="1346" operator="between" text="送货车型9.6米">
      <formula>NOT(ISERROR(SEARCH("送货车型9.6米",L197)))</formula>
    </cfRule>
  </conditionalFormatting>
  <conditionalFormatting sqref="L270:O270">
    <cfRule type="containsText" dxfId="1" priority="1326" operator="between" text="送货车型9.6米">
      <formula>NOT(ISERROR(SEARCH("送货车型9.6米",L270)))</formula>
    </cfRule>
  </conditionalFormatting>
  <conditionalFormatting sqref="L274:O274">
    <cfRule type="containsText" dxfId="1" priority="1325" operator="between" text="送货车型9.6米">
      <formula>NOT(ISERROR(SEARCH("送货车型9.6米",L274)))</formula>
    </cfRule>
  </conditionalFormatting>
  <conditionalFormatting sqref="L278:O278">
    <cfRule type="containsText" dxfId="1" priority="1324" operator="between" text="送货车型9.6米">
      <formula>NOT(ISERROR(SEARCH("送货车型9.6米",L278)))</formula>
    </cfRule>
  </conditionalFormatting>
  <conditionalFormatting sqref="L284:O284">
    <cfRule type="containsText" dxfId="1" priority="1323" operator="between" text="送货车型9.6米">
      <formula>NOT(ISERROR(SEARCH("送货车型9.6米",L284)))</formula>
    </cfRule>
  </conditionalFormatting>
  <conditionalFormatting sqref="L288:O288">
    <cfRule type="containsText" dxfId="1" priority="1322" operator="between" text="送货车型9.6米">
      <formula>NOT(ISERROR(SEARCH("送货车型9.6米",L288)))</formula>
    </cfRule>
  </conditionalFormatting>
  <conditionalFormatting sqref="L290:O290">
    <cfRule type="containsText" dxfId="1" priority="1321" operator="between" text="送货车型9.6米">
      <formula>NOT(ISERROR(SEARCH("送货车型9.6米",L290)))</formula>
    </cfRule>
  </conditionalFormatting>
  <conditionalFormatting sqref="L295:O295">
    <cfRule type="containsText" dxfId="1" priority="1320" operator="between" text="送货车型9.6米">
      <formula>NOT(ISERROR(SEARCH("送货车型9.6米",L295)))</formula>
    </cfRule>
  </conditionalFormatting>
  <conditionalFormatting sqref="L299:O299">
    <cfRule type="containsText" dxfId="1" priority="1319" operator="between" text="送货车型9.6米">
      <formula>NOT(ISERROR(SEARCH("送货车型9.6米",L299)))</formula>
    </cfRule>
  </conditionalFormatting>
  <conditionalFormatting sqref="L307:O307">
    <cfRule type="containsText" dxfId="1" priority="1318" operator="between" text="送货车型9.6米">
      <formula>NOT(ISERROR(SEARCH("送货车型9.6米",L307)))</formula>
    </cfRule>
  </conditionalFormatting>
  <conditionalFormatting sqref="L310:O310">
    <cfRule type="containsText" dxfId="1" priority="1317" operator="between" text="送货车型9.6米">
      <formula>NOT(ISERROR(SEARCH("送货车型9.6米",L310)))</formula>
    </cfRule>
  </conditionalFormatting>
  <conditionalFormatting sqref="L318">
    <cfRule type="containsText" dxfId="1" priority="1316" operator="between" text="送货车型9.6米">
      <formula>NOT(ISERROR(SEARCH("送货车型9.6米",L318)))</formula>
    </cfRule>
  </conditionalFormatting>
  <conditionalFormatting sqref="L328">
    <cfRule type="containsText" dxfId="1" priority="1315" operator="between" text="送货车型9.6米">
      <formula>NOT(ISERROR(SEARCH("送货车型9.6米",L328)))</formula>
    </cfRule>
  </conditionalFormatting>
  <conditionalFormatting sqref="L332">
    <cfRule type="containsText" dxfId="1" priority="1312" operator="between" text="送货车型9.6米">
      <formula>NOT(ISERROR(SEARCH("送货车型9.6米",L332)))</formula>
    </cfRule>
  </conditionalFormatting>
  <conditionalFormatting sqref="L350:O350">
    <cfRule type="containsText" dxfId="1" priority="1310" operator="between" text="送货车型9.6米">
      <formula>NOT(ISERROR(SEARCH("送货车型9.6米",L350)))</formula>
    </cfRule>
  </conditionalFormatting>
  <conditionalFormatting sqref="L353">
    <cfRule type="containsText" dxfId="1" priority="1304" operator="between" text="送货车型9.6米">
      <formula>NOT(ISERROR(SEARCH("送货车型9.6米",L353)))</formula>
    </cfRule>
  </conditionalFormatting>
  <conditionalFormatting sqref="L357">
    <cfRule type="containsText" dxfId="1" priority="1303" operator="between" text="送货车型9.6米">
      <formula>NOT(ISERROR(SEARCH("送货车型9.6米",L357)))</formula>
    </cfRule>
  </conditionalFormatting>
  <conditionalFormatting sqref="L362">
    <cfRule type="containsText" dxfId="1" priority="1302" operator="between" text="送货车型9.6米">
      <formula>NOT(ISERROR(SEARCH("送货车型9.6米",L362)))</formula>
    </cfRule>
  </conditionalFormatting>
  <conditionalFormatting sqref="L365">
    <cfRule type="containsText" dxfId="1" priority="1301" operator="between" text="送货车型9.6米">
      <formula>NOT(ISERROR(SEARCH("送货车型9.6米",L365)))</formula>
    </cfRule>
  </conditionalFormatting>
  <conditionalFormatting sqref="L368">
    <cfRule type="containsText" dxfId="1" priority="1300" operator="between" text="送货车型9.6米">
      <formula>NOT(ISERROR(SEARCH("送货车型9.6米",L368)))</formula>
    </cfRule>
  </conditionalFormatting>
  <conditionalFormatting sqref="L395">
    <cfRule type="containsText" dxfId="1" priority="1271" operator="between" text="送货车型9.6米">
      <formula>NOT(ISERROR(SEARCH("送货车型9.6米",L395)))</formula>
    </cfRule>
  </conditionalFormatting>
  <conditionalFormatting sqref="L417:O417">
    <cfRule type="containsText" dxfId="1" priority="1263" operator="between" text="送货车型9.6米">
      <formula>NOT(ISERROR(SEARCH("送货车型9.6米",L417)))</formula>
    </cfRule>
  </conditionalFormatting>
  <conditionalFormatting sqref="L509">
    <cfRule type="containsText" dxfId="1" priority="1261" operator="between" text="送货车型9.6米">
      <formula>NOT(ISERROR(SEARCH("送货车型9.6米",L509)))</formula>
    </cfRule>
  </conditionalFormatting>
  <conditionalFormatting sqref="L559">
    <cfRule type="containsText" dxfId="1" priority="1260" operator="between" text="送货车型9.6米">
      <formula>NOT(ISERROR(SEARCH("送货车型9.6米",L559)))</formula>
    </cfRule>
  </conditionalFormatting>
  <conditionalFormatting sqref="L702">
    <cfRule type="containsText" dxfId="1" priority="1255" operator="between" text="送货车型9.6米">
      <formula>NOT(ISERROR(SEARCH("送货车型9.6米",L702)))</formula>
    </cfRule>
  </conditionalFormatting>
  <conditionalFormatting sqref="L713">
    <cfRule type="containsText" dxfId="1" priority="1252" operator="between" text="送货车型9.6米">
      <formula>NOT(ISERROR(SEARCH("送货车型9.6米",L713)))</formula>
    </cfRule>
  </conditionalFormatting>
  <conditionalFormatting sqref="L719">
    <cfRule type="containsText" dxfId="1" priority="1245" operator="between" text="送货车型9.6米">
      <formula>NOT(ISERROR(SEARCH("送货车型9.6米",L719)))</formula>
    </cfRule>
  </conditionalFormatting>
  <conditionalFormatting sqref="L726">
    <cfRule type="containsText" dxfId="1" priority="1244" operator="between" text="送货车型9.6米">
      <formula>NOT(ISERROR(SEARCH("送货车型9.6米",L726)))</formula>
    </cfRule>
  </conditionalFormatting>
  <conditionalFormatting sqref="L733">
    <cfRule type="containsText" dxfId="1" priority="1237" operator="between" text="送货车型9.6米">
      <formula>NOT(ISERROR(SEARCH("送货车型9.6米",L733)))</formula>
    </cfRule>
  </conditionalFormatting>
  <conditionalFormatting sqref="L738">
    <cfRule type="containsText" dxfId="1" priority="1241" operator="between" text="送货车型9.6米">
      <formula>NOT(ISERROR(SEARCH("送货车型9.6米",L738)))</formula>
    </cfRule>
  </conditionalFormatting>
  <conditionalFormatting sqref="L740">
    <cfRule type="containsText" dxfId="1" priority="1239" operator="between" text="送货车型9.6米">
      <formula>NOT(ISERROR(SEARCH("送货车型9.6米",L740)))</formula>
    </cfRule>
  </conditionalFormatting>
  <conditionalFormatting sqref="L746">
    <cfRule type="containsText" dxfId="1" priority="1236" operator="between" text="送货车型9.6米">
      <formula>NOT(ISERROR(SEARCH("送货车型9.6米",L746)))</formula>
    </cfRule>
  </conditionalFormatting>
  <conditionalFormatting sqref="L752">
    <cfRule type="containsText" dxfId="1" priority="1190" operator="between" text="送货车型9.6米">
      <formula>NOT(ISERROR(SEARCH("送货车型9.6米",L752)))</formula>
    </cfRule>
  </conditionalFormatting>
  <conditionalFormatting sqref="L755">
    <cfRule type="containsText" dxfId="1" priority="1182" operator="between" text="送货车型9.6米">
      <formula>NOT(ISERROR(SEARCH("送货车型9.6米",L755)))</formula>
    </cfRule>
  </conditionalFormatting>
  <conditionalFormatting sqref="L767">
    <cfRule type="containsText" dxfId="1" priority="1176" operator="between" text="送货车型9.6米">
      <formula>NOT(ISERROR(SEARCH("送货车型9.6米",L767)))</formula>
    </cfRule>
  </conditionalFormatting>
  <conditionalFormatting sqref="L793">
    <cfRule type="containsText" dxfId="1" priority="1160" operator="between" text="送货车型9.6米">
      <formula>NOT(ISERROR(SEARCH("送货车型9.6米",L793)))</formula>
    </cfRule>
  </conditionalFormatting>
  <conditionalFormatting sqref="L795">
    <cfRule type="containsText" dxfId="1" priority="1169" operator="between" text="送货车型9.6米">
      <formula>NOT(ISERROR(SEARCH("送货车型9.6米",L795)))</formula>
    </cfRule>
  </conditionalFormatting>
  <conditionalFormatting sqref="L799">
    <cfRule type="containsText" dxfId="1" priority="1168" operator="between" text="送货车型9.6米">
      <formula>NOT(ISERROR(SEARCH("送货车型9.6米",L799)))</formula>
    </cfRule>
  </conditionalFormatting>
  <conditionalFormatting sqref="L801">
    <cfRule type="containsText" dxfId="1" priority="1164" operator="between" text="送货车型9.6米">
      <formula>NOT(ISERROR(SEARCH("送货车型9.6米",L801)))</formula>
    </cfRule>
  </conditionalFormatting>
  <conditionalFormatting sqref="L803:N803">
    <cfRule type="containsText" dxfId="1" priority="1163" operator="between" text="送货车型9.6米">
      <formula>NOT(ISERROR(SEARCH("送货车型9.6米",L803)))</formula>
    </cfRule>
  </conditionalFormatting>
  <conditionalFormatting sqref="L805">
    <cfRule type="containsText" dxfId="1" priority="1162" operator="between" text="送货车型9.6米">
      <formula>NOT(ISERROR(SEARCH("送货车型9.6米",L805)))</formula>
    </cfRule>
  </conditionalFormatting>
  <conditionalFormatting sqref="L809">
    <cfRule type="containsText" dxfId="1" priority="1161" operator="between" text="送货车型9.6米">
      <formula>NOT(ISERROR(SEARCH("送货车型9.6米",L809)))</formula>
    </cfRule>
  </conditionalFormatting>
  <conditionalFormatting sqref="L820">
    <cfRule type="containsText" dxfId="1" priority="1158" operator="between" text="送货车型9.6米">
      <formula>NOT(ISERROR(SEARCH("送货车型9.6米",L820)))</formula>
    </cfRule>
  </conditionalFormatting>
  <conditionalFormatting sqref="L825">
    <cfRule type="containsText" dxfId="1" priority="1155" operator="between" text="送货车型9.6米">
      <formula>NOT(ISERROR(SEARCH("送货车型9.6米",L825)))</formula>
    </cfRule>
  </conditionalFormatting>
  <conditionalFormatting sqref="L827">
    <cfRule type="containsText" dxfId="1" priority="1154" operator="between" text="送货车型9.6米">
      <formula>NOT(ISERROR(SEARCH("送货车型9.6米",L827)))</formula>
    </cfRule>
  </conditionalFormatting>
  <conditionalFormatting sqref="L883">
    <cfRule type="containsText" dxfId="1" priority="1131" operator="between" text="送货车型9.6米">
      <formula>NOT(ISERROR(SEARCH("送货车型9.6米",L883)))</formula>
    </cfRule>
  </conditionalFormatting>
  <conditionalFormatting sqref="L887">
    <cfRule type="containsText" dxfId="1" priority="1129" operator="between" text="送货车型9.6米">
      <formula>NOT(ISERROR(SEARCH("送货车型9.6米",L887)))</formula>
    </cfRule>
  </conditionalFormatting>
  <conditionalFormatting sqref="N887">
    <cfRule type="expression" dxfId="2" priority="1112">
      <formula>N887&gt;0</formula>
    </cfRule>
  </conditionalFormatting>
  <conditionalFormatting sqref="L894">
    <cfRule type="containsText" dxfId="1" priority="1128" operator="between" text="送货车型9.6米">
      <formula>NOT(ISERROR(SEARCH("送货车型9.6米",L894)))</formula>
    </cfRule>
  </conditionalFormatting>
  <conditionalFormatting sqref="L901">
    <cfRule type="containsText" dxfId="1" priority="1085" operator="between" text="送货车型9.6米">
      <formula>NOT(ISERROR(SEARCH("送货车型9.6米",L901)))</formula>
    </cfRule>
  </conditionalFormatting>
  <conditionalFormatting sqref="L905">
    <cfRule type="containsText" dxfId="1" priority="1083" operator="between" text="送货车型9.6米">
      <formula>NOT(ISERROR(SEARCH("送货车型9.6米",L905)))</formula>
    </cfRule>
  </conditionalFormatting>
  <conditionalFormatting sqref="L908">
    <cfRule type="containsText" dxfId="1" priority="1082" operator="between" text="送货车型9.6米">
      <formula>NOT(ISERROR(SEARCH("送货车型9.6米",L908)))</formula>
    </cfRule>
  </conditionalFormatting>
  <conditionalFormatting sqref="L911">
    <cfRule type="containsText" dxfId="1" priority="1081" operator="between" text="送货车型9.6米">
      <formula>NOT(ISERROR(SEARCH("送货车型9.6米",L911)))</formula>
    </cfRule>
  </conditionalFormatting>
  <conditionalFormatting sqref="L923">
    <cfRule type="containsText" dxfId="1" priority="1078" operator="between" text="送货车型9.6米">
      <formula>NOT(ISERROR(SEARCH("送货车型9.6米",L923)))</formula>
    </cfRule>
  </conditionalFormatting>
  <conditionalFormatting sqref="L951">
    <cfRule type="containsText" dxfId="1" priority="1076" operator="between" text="送货车型9.6米">
      <formula>NOT(ISERROR(SEARCH("送货车型9.6米",L951)))</formula>
    </cfRule>
  </conditionalFormatting>
  <conditionalFormatting sqref="L955">
    <cfRule type="containsText" dxfId="1" priority="988" operator="between" text="送货车型9.6米">
      <formula>NOT(ISERROR(SEARCH("送货车型9.6米",L955)))</formula>
    </cfRule>
  </conditionalFormatting>
  <conditionalFormatting sqref="L961">
    <cfRule type="containsText" dxfId="1" priority="987" operator="between" text="送货车型9.6米">
      <formula>NOT(ISERROR(SEARCH("送货车型9.6米",L961)))</formula>
    </cfRule>
  </conditionalFormatting>
  <conditionalFormatting sqref="L964">
    <cfRule type="containsText" dxfId="1" priority="986" operator="between" text="送货车型9.6米">
      <formula>NOT(ISERROR(SEARCH("送货车型9.6米",L964)))</formula>
    </cfRule>
  </conditionalFormatting>
  <conditionalFormatting sqref="L972">
    <cfRule type="containsText" dxfId="1" priority="983" operator="between" text="送货车型9.6米">
      <formula>NOT(ISERROR(SEARCH("送货车型9.6米",L972)))</formula>
    </cfRule>
  </conditionalFormatting>
  <conditionalFormatting sqref="L976">
    <cfRule type="containsText" dxfId="1" priority="982" operator="between" text="送货车型9.6米">
      <formula>NOT(ISERROR(SEARCH("送货车型9.6米",L976)))</formula>
    </cfRule>
  </conditionalFormatting>
  <conditionalFormatting sqref="L981">
    <cfRule type="containsText" dxfId="1" priority="981" operator="between" text="送货车型9.6米">
      <formula>NOT(ISERROR(SEARCH("送货车型9.6米",L981)))</formula>
    </cfRule>
  </conditionalFormatting>
  <conditionalFormatting sqref="L987">
    <cfRule type="containsText" dxfId="1" priority="980" operator="between" text="送货车型9.6米">
      <formula>NOT(ISERROR(SEARCH("送货车型9.6米",L987)))</formula>
    </cfRule>
  </conditionalFormatting>
  <conditionalFormatting sqref="L991">
    <cfRule type="containsText" dxfId="1" priority="979" operator="between" text="送货车型9.6米">
      <formula>NOT(ISERROR(SEARCH("送货车型9.6米",L991)))</formula>
    </cfRule>
  </conditionalFormatting>
  <conditionalFormatting sqref="L998:O998">
    <cfRule type="containsText" dxfId="1" priority="781" operator="between" text="送货车型9.6米">
      <formula>NOT(ISERROR(SEARCH("送货车型9.6米",L998)))</formula>
    </cfRule>
  </conditionalFormatting>
  <conditionalFormatting sqref="L1004">
    <cfRule type="containsText" dxfId="1" priority="762" operator="between" text="送货车型9.6米">
      <formula>NOT(ISERROR(SEARCH("送货车型9.6米",L1004)))</formula>
    </cfRule>
  </conditionalFormatting>
  <conditionalFormatting sqref="L1006">
    <cfRule type="containsText" dxfId="1" priority="766" operator="between" text="送货车型9.6米">
      <formula>NOT(ISERROR(SEARCH("送货车型9.6米",L1006)))</formula>
    </cfRule>
  </conditionalFormatting>
  <conditionalFormatting sqref="L1008">
    <cfRule type="containsText" dxfId="1" priority="765" operator="between" text="送货车型9.6米">
      <formula>NOT(ISERROR(SEARCH("送货车型9.6米",L1008)))</formula>
    </cfRule>
  </conditionalFormatting>
  <conditionalFormatting sqref="L1012">
    <cfRule type="containsText" dxfId="1" priority="764" operator="between" text="送货车型9.6米">
      <formula>NOT(ISERROR(SEARCH("送货车型9.6米",L1012)))</formula>
    </cfRule>
  </conditionalFormatting>
  <conditionalFormatting sqref="L1017">
    <cfRule type="containsText" dxfId="1" priority="763" operator="between" text="送货车型9.6米">
      <formula>NOT(ISERROR(SEARCH("送货车型9.6米",L1017)))</formula>
    </cfRule>
  </conditionalFormatting>
  <conditionalFormatting sqref="L1028">
    <cfRule type="containsText" dxfId="1" priority="741" operator="between" text="送货车型9.6米">
      <formula>NOT(ISERROR(SEARCH("送货车型9.6米",L1028)))</formula>
    </cfRule>
  </conditionalFormatting>
  <conditionalFormatting sqref="L1032">
    <cfRule type="containsText" dxfId="1" priority="740" operator="between" text="送货车型9.6米">
      <formula>NOT(ISERROR(SEARCH("送货车型9.6米",L1032)))</formula>
    </cfRule>
  </conditionalFormatting>
  <conditionalFormatting sqref="L1034">
    <cfRule type="containsText" dxfId="1" priority="739" operator="between" text="送货车型9.6米">
      <formula>NOT(ISERROR(SEARCH("送货车型9.6米",L1034)))</formula>
    </cfRule>
  </conditionalFormatting>
  <conditionalFormatting sqref="L1041">
    <cfRule type="containsText" dxfId="1" priority="738" operator="between" text="送货车型9.6米">
      <formula>NOT(ISERROR(SEARCH("送货车型9.6米",L1041)))</formula>
    </cfRule>
  </conditionalFormatting>
  <conditionalFormatting sqref="L1045">
    <cfRule type="containsText" dxfId="1" priority="737" operator="between" text="送货车型9.6米">
      <formula>NOT(ISERROR(SEARCH("送货车型9.6米",L1045)))</formula>
    </cfRule>
  </conditionalFormatting>
  <conditionalFormatting sqref="L1050">
    <cfRule type="containsText" dxfId="1" priority="736" operator="between" text="送货车型9.6米">
      <formula>NOT(ISERROR(SEARCH("送货车型9.6米",L1050)))</formula>
    </cfRule>
  </conditionalFormatting>
  <conditionalFormatting sqref="L1054">
    <cfRule type="containsText" dxfId="1" priority="735" operator="between" text="送货车型9.6米">
      <formula>NOT(ISERROR(SEARCH("送货车型9.6米",L1054)))</formula>
    </cfRule>
  </conditionalFormatting>
  <conditionalFormatting sqref="L1056">
    <cfRule type="containsText" dxfId="1" priority="734" operator="between" text="送货车型9.6米">
      <formula>NOT(ISERROR(SEARCH("送货车型9.6米",L1056)))</formula>
    </cfRule>
  </conditionalFormatting>
  <conditionalFormatting sqref="L1059">
    <cfRule type="containsText" dxfId="1" priority="733" operator="between" text="送货车型9.6米">
      <formula>NOT(ISERROR(SEARCH("送货车型9.6米",L1059)))</formula>
    </cfRule>
  </conditionalFormatting>
  <conditionalFormatting sqref="L1062">
    <cfRule type="containsText" dxfId="1" priority="732" operator="between" text="送货车型9.6米">
      <formula>NOT(ISERROR(SEARCH("送货车型9.6米",L1062)))</formula>
    </cfRule>
  </conditionalFormatting>
  <conditionalFormatting sqref="L1066">
    <cfRule type="containsText" dxfId="1" priority="731" operator="between" text="送货车型9.6米">
      <formula>NOT(ISERROR(SEARCH("送货车型9.6米",L1066)))</formula>
    </cfRule>
  </conditionalFormatting>
  <conditionalFormatting sqref="D1419:E1419">
    <cfRule type="expression" dxfId="3" priority="7097">
      <formula>AND(NOT(HasFormula(XEZ1419)),XEZ1419&lt;&gt;"")</formula>
    </cfRule>
    <cfRule type="expression" dxfId="4" priority="7096">
      <formula>AND(NOT(HasFormula(#REF!)),#REF!&lt;&gt;"")</formula>
    </cfRule>
  </conditionalFormatting>
  <conditionalFormatting sqref="H1419:L1419">
    <cfRule type="expression" dxfId="4" priority="7098">
      <formula>AND(NOT(HasFormula(#REF!)),#REF!&lt;&gt;"")</formula>
    </cfRule>
    <cfRule type="expression" dxfId="3" priority="7099">
      <formula>AND(NOT(HasFormula(XFD1419)),XFD1419&lt;&gt;"")</formula>
    </cfRule>
  </conditionalFormatting>
  <conditionalFormatting sqref="D1420">
    <cfRule type="expression" dxfId="4" priority="7052">
      <formula>AND(NOT(HasFormula(XFD1422)),XFD1422&lt;&gt;"")</formula>
    </cfRule>
    <cfRule type="expression" dxfId="3" priority="7053">
      <formula>AND(NOT(HasFormula(XEZ1420)),XEZ1420&lt;&gt;"")</formula>
    </cfRule>
  </conditionalFormatting>
  <conditionalFormatting sqref="D1421">
    <cfRule type="expression" dxfId="4" priority="7044">
      <formula>AND(NOT(HasFormula(#REF!)),#REF!&lt;&gt;"")</formula>
    </cfRule>
    <cfRule type="expression" dxfId="3" priority="7045">
      <formula>AND(NOT(HasFormula(XEZ1421)),XEZ1421&lt;&gt;"")</formula>
    </cfRule>
  </conditionalFormatting>
  <conditionalFormatting sqref="H1428:L1428">
    <cfRule type="expression" dxfId="4" priority="7068">
      <formula>AND(NOT(HasFormula(D1432)),D1432&lt;&gt;"")</formula>
    </cfRule>
    <cfRule type="expression" dxfId="3" priority="7069">
      <formula>AND(NOT(HasFormula(XFD1428)),XFD1428&lt;&gt;"")</formula>
    </cfRule>
  </conditionalFormatting>
  <conditionalFormatting sqref="H1431:L1431">
    <cfRule type="expression" dxfId="4" priority="7076">
      <formula>AND(NOT(HasFormula(D1435)),D1435&lt;&gt;"")</formula>
    </cfRule>
    <cfRule type="expression" dxfId="3" priority="7077">
      <formula>AND(NOT(HasFormula(XFD1431)),XFD1431&lt;&gt;"")</formula>
    </cfRule>
  </conditionalFormatting>
  <conditionalFormatting sqref="D1487:E1487">
    <cfRule type="expression" dxfId="4" priority="7120">
      <formula>AND(NOT(HasFormula(#REF!)),#REF!&lt;&gt;"")</formula>
    </cfRule>
    <cfRule type="expression" dxfId="3" priority="7121">
      <formula>AND(NOT(HasFormula(XEZ1487)),XEZ1487&lt;&gt;"")</formula>
    </cfRule>
  </conditionalFormatting>
  <conditionalFormatting sqref="H1487:L1487">
    <cfRule type="expression" dxfId="4" priority="7122">
      <formula>AND(NOT(HasFormula(#REF!)),#REF!&lt;&gt;"")</formula>
    </cfRule>
    <cfRule type="expression" dxfId="3" priority="7123">
      <formula>AND(NOT(HasFormula(XFD1487)),XFD1487&lt;&gt;"")</formula>
    </cfRule>
  </conditionalFormatting>
  <conditionalFormatting sqref="D1497:E1497">
    <cfRule type="expression" dxfId="4" priority="7138">
      <formula>AND(NOT(HasFormula(#REF!)),#REF!&lt;&gt;"")</formula>
    </cfRule>
    <cfRule type="expression" dxfId="3" priority="7139">
      <formula>AND(NOT(HasFormula(XEZ1497)),XEZ1497&lt;&gt;"")</formula>
    </cfRule>
  </conditionalFormatting>
  <conditionalFormatting sqref="H1497:L1497">
    <cfRule type="expression" dxfId="4" priority="7140">
      <formula>AND(NOT(HasFormula(#REF!)),#REF!&lt;&gt;"")</formula>
    </cfRule>
    <cfRule type="expression" dxfId="3" priority="7141">
      <formula>AND(NOT(HasFormula(XFD1497)),XFD1497&lt;&gt;"")</formula>
    </cfRule>
  </conditionalFormatting>
  <conditionalFormatting sqref="D1502:E1502">
    <cfRule type="expression" dxfId="4" priority="7126">
      <formula>AND(NOT(HasFormula(#REF!)),#REF!&lt;&gt;"")</formula>
    </cfRule>
    <cfRule type="expression" dxfId="3" priority="7127">
      <formula>AND(NOT(HasFormula(XEZ1502)),XEZ1502&lt;&gt;"")</formula>
    </cfRule>
  </conditionalFormatting>
  <conditionalFormatting sqref="D1503:E1503">
    <cfRule type="expression" dxfId="4" priority="351">
      <formula>AND(NOT(HasFormula(XFD1506)),XFD1506&lt;&gt;"")</formula>
    </cfRule>
    <cfRule type="expression" dxfId="3" priority="352">
      <formula>AND(NOT(HasFormula(XEZ1503)),XEZ1503&lt;&gt;"")</formula>
    </cfRule>
  </conditionalFormatting>
  <conditionalFormatting sqref="D1504:E1504">
    <cfRule type="expression" dxfId="4" priority="381">
      <formula>AND(NOT(HasFormula(XFD1505)),XFD1505&lt;&gt;"")</formula>
    </cfRule>
  </conditionalFormatting>
  <conditionalFormatting sqref="D1505:E1505">
    <cfRule type="expression" dxfId="4" priority="380">
      <formula>AND(NOT(HasFormula(XFD1514)),XFD1514&lt;&gt;"")</formula>
    </cfRule>
  </conditionalFormatting>
  <conditionalFormatting sqref="D1513:E1513">
    <cfRule type="expression" dxfId="4" priority="382">
      <formula>AND(NOT(HasFormula(XFD1504)),XFD1504&lt;&gt;"")</formula>
    </cfRule>
  </conditionalFormatting>
  <conditionalFormatting sqref="D1563">
    <cfRule type="expression" dxfId="4" priority="7146">
      <formula>AND(NOT(HasFormula(#REF!)),#REF!&lt;&gt;"")</formula>
    </cfRule>
  </conditionalFormatting>
  <conditionalFormatting sqref="H1563">
    <cfRule type="expression" dxfId="4" priority="7156">
      <formula>AND(NOT(HasFormula(#REF!)),#REF!&lt;&gt;"")</formula>
    </cfRule>
    <cfRule type="expression" dxfId="3" priority="7157">
      <formula>AND(NOT(HasFormula(XFD1563)),XFD1563&lt;&gt;"")</formula>
    </cfRule>
  </conditionalFormatting>
  <conditionalFormatting sqref="I1563:L1563">
    <cfRule type="expression" dxfId="4" priority="7142">
      <formula>AND(NOT(HasFormula(#REF!)),#REF!&lt;&gt;"")</formula>
    </cfRule>
    <cfRule type="expression" dxfId="3" priority="7143">
      <formula>AND(NOT(HasFormula(A1563)),A1563&lt;&gt;"")</formula>
    </cfRule>
  </conditionalFormatting>
  <conditionalFormatting sqref="D1565">
    <cfRule type="expression" dxfId="4" priority="7161">
      <formula>AND(NOT(HasFormula(#REF!)),#REF!&lt;&gt;"")</formula>
    </cfRule>
  </conditionalFormatting>
  <conditionalFormatting sqref="E1565">
    <cfRule type="expression" dxfId="4" priority="7158">
      <formula>AND(NOT(HasFormula(#REF!)),#REF!&lt;&gt;"")</formula>
    </cfRule>
  </conditionalFormatting>
  <conditionalFormatting sqref="H1565">
    <cfRule type="expression" dxfId="4" priority="7159">
      <formula>AND(NOT(HasFormula(#REF!)),#REF!&lt;&gt;"")</formula>
    </cfRule>
    <cfRule type="expression" dxfId="3" priority="7160">
      <formula>AND(NOT(HasFormula(XFD1565)),XFD1565&lt;&gt;"")</formula>
    </cfRule>
  </conditionalFormatting>
  <conditionalFormatting sqref="I1565:L1565">
    <cfRule type="expression" dxfId="4" priority="7162">
      <formula>AND(NOT(HasFormula(#REF!)),#REF!&lt;&gt;"")</formula>
    </cfRule>
    <cfRule type="expression" dxfId="3" priority="7163">
      <formula>AND(NOT(HasFormula(A1565)),A1565&lt;&gt;"")</formula>
    </cfRule>
  </conditionalFormatting>
  <conditionalFormatting sqref="D1609">
    <cfRule type="expression" dxfId="4" priority="7169">
      <formula>AND(NOT(HasFormula(#REF!)),#REF!&lt;&gt;"")</formula>
    </cfRule>
  </conditionalFormatting>
  <conditionalFormatting sqref="E1609">
    <cfRule type="expression" dxfId="4" priority="7170">
      <formula>AND(NOT(HasFormula(#REF!)),#REF!&lt;&gt;"")</formula>
    </cfRule>
  </conditionalFormatting>
  <conditionalFormatting sqref="H1609">
    <cfRule type="expression" dxfId="4" priority="7167">
      <formula>AND(NOT(HasFormula(#REF!)),#REF!&lt;&gt;"")</formula>
    </cfRule>
    <cfRule type="expression" dxfId="3" priority="7168">
      <formula>AND(NOT(HasFormula(XFD1609)),XFD1609&lt;&gt;"")</formula>
    </cfRule>
  </conditionalFormatting>
  <conditionalFormatting sqref="I1609:L1609">
    <cfRule type="expression" dxfId="4" priority="7171">
      <formula>AND(NOT(HasFormula(#REF!)),#REF!&lt;&gt;"")</formula>
    </cfRule>
    <cfRule type="expression" dxfId="3" priority="7172">
      <formula>AND(NOT(HasFormula(A1609)),A1609&lt;&gt;"")</formula>
    </cfRule>
  </conditionalFormatting>
  <conditionalFormatting sqref="M1630:O1630">
    <cfRule type="containsText" dxfId="1" priority="311" operator="between" text="送货车型9.6米">
      <formula>NOT(ISERROR(SEARCH("送货车型9.6米",M1630)))</formula>
    </cfRule>
  </conditionalFormatting>
  <conditionalFormatting sqref="M1631:O1631">
    <cfRule type="containsText" dxfId="1" priority="280" operator="between" text="送货车型9.6米">
      <formula>NOT(ISERROR(SEARCH("送货车型9.6米",M1631)))</formula>
    </cfRule>
  </conditionalFormatting>
  <conditionalFormatting sqref="M1632:O1632">
    <cfRule type="containsText" dxfId="1" priority="279" operator="between" text="送货车型9.6米">
      <formula>NOT(ISERROR(SEARCH("送货车型9.6米",M1632)))</formula>
    </cfRule>
  </conditionalFormatting>
  <conditionalFormatting sqref="M1633:O1633">
    <cfRule type="containsText" dxfId="1" priority="278" operator="between" text="送货车型9.6米">
      <formula>NOT(ISERROR(SEARCH("送货车型9.6米",M1633)))</formula>
    </cfRule>
  </conditionalFormatting>
  <conditionalFormatting sqref="M1634:O1634">
    <cfRule type="containsText" dxfId="1" priority="277" operator="between" text="送货车型9.6米">
      <formula>NOT(ISERROR(SEARCH("送货车型9.6米",M1634)))</formula>
    </cfRule>
  </conditionalFormatting>
  <conditionalFormatting sqref="D1650:E1650">
    <cfRule type="expression" dxfId="3" priority="264">
      <formula>AND(NOT(HasFormula(XEZ1650)),XEZ1650&lt;&gt;"")</formula>
    </cfRule>
  </conditionalFormatting>
  <conditionalFormatting sqref="D1650">
    <cfRule type="expression" dxfId="2" priority="262">
      <formula>AND(NOT(_xlfn.ISFORMULA(D1650)),D1650&lt;&gt;"")</formula>
    </cfRule>
    <cfRule type="expression" dxfId="4" priority="263">
      <formula>AND(NOT(HasFormula(#REF!)),#REF!&lt;&gt;"")</formula>
    </cfRule>
  </conditionalFormatting>
  <conditionalFormatting sqref="E1650">
    <cfRule type="expression" dxfId="4" priority="271">
      <formula>AND(NOT(HasFormula(#REF!)),#REF!&lt;&gt;"")</formula>
    </cfRule>
  </conditionalFormatting>
  <conditionalFormatting sqref="F1650">
    <cfRule type="containsText" dxfId="5" priority="266" operator="between" text="HRB500E">
      <formula>NOT(ISERROR(SEARCH("HRB500E",F1650)))</formula>
    </cfRule>
    <cfRule type="containsText" dxfId="6" priority="265" operator="between" text="12m">
      <formula>NOT(ISERROR(SEARCH("12m",F1650)))</formula>
    </cfRule>
  </conditionalFormatting>
  <conditionalFormatting sqref="H1650">
    <cfRule type="expression" dxfId="4" priority="267">
      <formula>AND(NOT(HasFormula(#REF!)),#REF!&lt;&gt;"")</formula>
    </cfRule>
    <cfRule type="expression" dxfId="3" priority="268">
      <formula>AND(NOT(HasFormula(XFD1650)),XFD1650&lt;&gt;"")</formula>
    </cfRule>
  </conditionalFormatting>
  <conditionalFormatting sqref="I1650:L1650">
    <cfRule type="expression" dxfId="4" priority="269">
      <formula>AND(NOT(HasFormula(#REF!)),#REF!&lt;&gt;"")</formula>
    </cfRule>
    <cfRule type="expression" dxfId="3" priority="270">
      <formula>AND(NOT(HasFormula(A1650)),A1650&lt;&gt;"")</formula>
    </cfRule>
  </conditionalFormatting>
  <conditionalFormatting sqref="L1650:N1650">
    <cfRule type="containsText" dxfId="1" priority="261" operator="between" text="送货车型9.6米">
      <formula>NOT(ISERROR(SEARCH("送货车型9.6米",L1650)))</formula>
    </cfRule>
  </conditionalFormatting>
  <conditionalFormatting sqref="O1650">
    <cfRule type="containsText" dxfId="1" priority="259" operator="between" text="送货车型9.6米">
      <formula>NOT(ISERROR(SEARCH("送货车型9.6米",O1650)))</formula>
    </cfRule>
  </conditionalFormatting>
  <conditionalFormatting sqref="O1665">
    <cfRule type="containsText" dxfId="1" priority="258" operator="between" text="送货车型9.6米">
      <formula>NOT(ISERROR(SEARCH("送货车型9.6米",O1665)))</formula>
    </cfRule>
  </conditionalFormatting>
  <conditionalFormatting sqref="O1666">
    <cfRule type="containsText" dxfId="1" priority="257" operator="between" text="送货车型9.6米">
      <formula>NOT(ISERROR(SEARCH("送货车型9.6米",O1666)))</formula>
    </cfRule>
  </conditionalFormatting>
  <conditionalFormatting sqref="O1667">
    <cfRule type="containsText" dxfId="1" priority="256" operator="between" text="送货车型9.6米">
      <formula>NOT(ISERROR(SEARCH("送货车型9.6米",O1667)))</formula>
    </cfRule>
  </conditionalFormatting>
  <conditionalFormatting sqref="O1668">
    <cfRule type="containsText" dxfId="1" priority="255" operator="between" text="送货车型9.6米">
      <formula>NOT(ISERROR(SEARCH("送货车型9.6米",O1668)))</formula>
    </cfRule>
  </conditionalFormatting>
  <conditionalFormatting sqref="O1669">
    <cfRule type="containsText" dxfId="1" priority="254" operator="between" text="送货车型9.6米">
      <formula>NOT(ISERROR(SEARCH("送货车型9.6米",O1669)))</formula>
    </cfRule>
  </conditionalFormatting>
  <conditionalFormatting sqref="O1670">
    <cfRule type="containsText" dxfId="1" priority="253" operator="between" text="送货车型9.6米">
      <formula>NOT(ISERROR(SEARCH("送货车型9.6米",O1670)))</formula>
    </cfRule>
  </conditionalFormatting>
  <conditionalFormatting sqref="O1671">
    <cfRule type="containsText" dxfId="1" priority="252" operator="between" text="送货车型9.6米">
      <formula>NOT(ISERROR(SEARCH("送货车型9.6米",O1671)))</formula>
    </cfRule>
  </conditionalFormatting>
  <conditionalFormatting sqref="O1672">
    <cfRule type="containsText" dxfId="1" priority="251" operator="between" text="送货车型9.6米">
      <formula>NOT(ISERROR(SEARCH("送货车型9.6米",O1672)))</formula>
    </cfRule>
  </conditionalFormatting>
  <conditionalFormatting sqref="N1673">
    <cfRule type="containsText" dxfId="1" priority="250" operator="between" text="送货车型9.6米">
      <formula>NOT(ISERROR(SEARCH("送货车型9.6米",N1673)))</formula>
    </cfRule>
  </conditionalFormatting>
  <conditionalFormatting sqref="O1673">
    <cfRule type="containsText" dxfId="1" priority="246" operator="between" text="送货车型9.6米">
      <formula>NOT(ISERROR(SEARCH("送货车型9.6米",O1673)))</formula>
    </cfRule>
  </conditionalFormatting>
  <conditionalFormatting sqref="N1674">
    <cfRule type="containsText" dxfId="1" priority="249" operator="between" text="送货车型9.6米">
      <formula>NOT(ISERROR(SEARCH("送货车型9.6米",N1674)))</formula>
    </cfRule>
  </conditionalFormatting>
  <conditionalFormatting sqref="O1674">
    <cfRule type="containsText" dxfId="1" priority="245" operator="between" text="送货车型9.6米">
      <formula>NOT(ISERROR(SEARCH("送货车型9.6米",O1674)))</formula>
    </cfRule>
  </conditionalFormatting>
  <conditionalFormatting sqref="N1675">
    <cfRule type="containsText" dxfId="1" priority="248" operator="between" text="送货车型9.6米">
      <formula>NOT(ISERROR(SEARCH("送货车型9.6米",N1675)))</formula>
    </cfRule>
  </conditionalFormatting>
  <conditionalFormatting sqref="O1675">
    <cfRule type="containsText" dxfId="1" priority="244" operator="between" text="送货车型9.6米">
      <formula>NOT(ISERROR(SEARCH("送货车型9.6米",O1675)))</formula>
    </cfRule>
  </conditionalFormatting>
  <conditionalFormatting sqref="N1676">
    <cfRule type="containsText" dxfId="1" priority="247" operator="between" text="送货车型9.6米">
      <formula>NOT(ISERROR(SEARCH("送货车型9.6米",N1676)))</formula>
    </cfRule>
  </conditionalFormatting>
  <conditionalFormatting sqref="O1676">
    <cfRule type="containsText" dxfId="1" priority="243" operator="between" text="送货车型9.6米">
      <formula>NOT(ISERROR(SEARCH("送货车型9.6米",O1676)))</formula>
    </cfRule>
  </conditionalFormatting>
  <conditionalFormatting sqref="M1811:O1811">
    <cfRule type="containsText" dxfId="1" priority="238" operator="between" text="送货车型9.6米">
      <formula>NOT(ISERROR(SEARCH("送货车型9.6米",M1811)))</formula>
    </cfRule>
  </conditionalFormatting>
  <conditionalFormatting sqref="D1844">
    <cfRule type="expression" dxfId="4" priority="7211">
      <formula>AND(NOT(HasFormula(XFD1846)),XFD1846&lt;&gt;"")</formula>
    </cfRule>
  </conditionalFormatting>
  <conditionalFormatting sqref="E1844">
    <cfRule type="expression" dxfId="4" priority="7212">
      <formula>AND(NOT(HasFormula(A1846)),A1846&lt;&gt;"")</formula>
    </cfRule>
  </conditionalFormatting>
  <conditionalFormatting sqref="H1844">
    <cfRule type="expression" dxfId="4" priority="7209">
      <formula>AND(NOT(HasFormula(D1846)),D1846&lt;&gt;"")</formula>
    </cfRule>
    <cfRule type="expression" dxfId="3" priority="7210">
      <formula>AND(NOT(HasFormula(XFD1844)),XFD1844&lt;&gt;"")</formula>
    </cfRule>
  </conditionalFormatting>
  <conditionalFormatting sqref="I1844:L1844">
    <cfRule type="expression" dxfId="4" priority="7213">
      <formula>AND(NOT(HasFormula(E1846)),E1846&lt;&gt;"")</formula>
    </cfRule>
    <cfRule type="expression" dxfId="3" priority="7214">
      <formula>AND(NOT(HasFormula(A1844)),A1844&lt;&gt;"")</formula>
    </cfRule>
  </conditionalFormatting>
  <conditionalFormatting sqref="C1845">
    <cfRule type="timePeriod" dxfId="7" priority="225" timePeriod="yesterday">
      <formula>FLOOR(C1845,1)=TODAY()-1</formula>
    </cfRule>
  </conditionalFormatting>
  <conditionalFormatting sqref="D1845:E1845">
    <cfRule type="expression" dxfId="3" priority="230">
      <formula>AND(NOT(HasFormula(XEZ1845)),XEZ1845&lt;&gt;"")</formula>
    </cfRule>
  </conditionalFormatting>
  <conditionalFormatting sqref="D1845">
    <cfRule type="expression" dxfId="4" priority="229">
      <formula>AND(NOT(HasFormula(XFD1846)),XFD1846&lt;&gt;"")</formula>
    </cfRule>
    <cfRule type="expression" dxfId="2" priority="227">
      <formula>AND(NOT(_xlfn.ISFORMULA(D1845)),D1845&lt;&gt;"")</formula>
    </cfRule>
  </conditionalFormatting>
  <conditionalFormatting sqref="E1845">
    <cfRule type="expression" dxfId="4" priority="237">
      <formula>AND(NOT(HasFormula(A1846)),A1846&lt;&gt;"")</formula>
    </cfRule>
  </conditionalFormatting>
  <conditionalFormatting sqref="F1845">
    <cfRule type="containsText" dxfId="5" priority="232" operator="between" text="HRB500E">
      <formula>NOT(ISERROR(SEARCH("HRB500E",F1845)))</formula>
    </cfRule>
    <cfRule type="containsText" dxfId="6" priority="231" operator="between" text="12m">
      <formula>NOT(ISERROR(SEARCH("12m",F1845)))</formula>
    </cfRule>
  </conditionalFormatting>
  <conditionalFormatting sqref="H1845">
    <cfRule type="expression" dxfId="3" priority="234">
      <formula>AND(NOT(HasFormula(XFD1845)),XFD1845&lt;&gt;"")</formula>
    </cfRule>
    <cfRule type="expression" dxfId="4" priority="233">
      <formula>AND(NOT(HasFormula(D1846)),D1846&lt;&gt;"")</formula>
    </cfRule>
  </conditionalFormatting>
  <conditionalFormatting sqref="I1845:L1845">
    <cfRule type="expression" dxfId="3" priority="236">
      <formula>AND(NOT(HasFormula(A1845)),A1845&lt;&gt;"")</formula>
    </cfRule>
    <cfRule type="expression" dxfId="4" priority="235">
      <formula>AND(NOT(HasFormula(E1846)),E1846&lt;&gt;"")</formula>
    </cfRule>
  </conditionalFormatting>
  <conditionalFormatting sqref="L1845:O1845">
    <cfRule type="containsText" dxfId="1" priority="226" operator="between" text="送货车型9.6米">
      <formula>NOT(ISERROR(SEARCH("送货车型9.6米",L1845)))</formula>
    </cfRule>
  </conditionalFormatting>
  <conditionalFormatting sqref="H1846">
    <cfRule type="expression" dxfId="3" priority="224">
      <formula>AND(NOT(HasFormula(XFD1846)),XFD1846&lt;&gt;"")</formula>
    </cfRule>
    <cfRule type="expression" dxfId="4" priority="223">
      <formula>AND(NOT(HasFormula(D1847)),D1847&lt;&gt;"")</formula>
    </cfRule>
  </conditionalFormatting>
  <conditionalFormatting sqref="O1871">
    <cfRule type="containsText" dxfId="1" priority="208" operator="between" text="送货车型9.6米">
      <formula>NOT(ISERROR(SEARCH("送货车型9.6米",O1871)))</formula>
    </cfRule>
  </conditionalFormatting>
  <conditionalFormatting sqref="O1872">
    <cfRule type="containsText" dxfId="1" priority="207" operator="between" text="送货车型9.6米">
      <formula>NOT(ISERROR(SEARCH("送货车型9.6米",O1872)))</formula>
    </cfRule>
  </conditionalFormatting>
  <conditionalFormatting sqref="O1873">
    <cfRule type="containsText" dxfId="1" priority="206" operator="between" text="送货车型9.6米">
      <formula>NOT(ISERROR(SEARCH("送货车型9.6米",O1873)))</formula>
    </cfRule>
  </conditionalFormatting>
  <conditionalFormatting sqref="O1874">
    <cfRule type="containsText" dxfId="1" priority="205" operator="between" text="送货车型9.6米">
      <formula>NOT(ISERROR(SEARCH("送货车型9.6米",O1874)))</formula>
    </cfRule>
  </conditionalFormatting>
  <conditionalFormatting sqref="O1875">
    <cfRule type="containsText" dxfId="1" priority="204" operator="between" text="送货车型9.6米">
      <formula>NOT(ISERROR(SEARCH("送货车型9.6米",O1875)))</formula>
    </cfRule>
  </conditionalFormatting>
  <conditionalFormatting sqref="O1876">
    <cfRule type="containsText" dxfId="1" priority="203" operator="between" text="送货车型9.6米">
      <formula>NOT(ISERROR(SEARCH("送货车型9.6米",O1876)))</formula>
    </cfRule>
  </conditionalFormatting>
  <conditionalFormatting sqref="O1877">
    <cfRule type="containsText" dxfId="1" priority="202" operator="between" text="送货车型9.6米">
      <formula>NOT(ISERROR(SEARCH("送货车型9.6米",O1877)))</formula>
    </cfRule>
  </conditionalFormatting>
  <conditionalFormatting sqref="O1878">
    <cfRule type="containsText" dxfId="1" priority="201" operator="between" text="送货车型9.6米">
      <formula>NOT(ISERROR(SEARCH("送货车型9.6米",O1878)))</formula>
    </cfRule>
  </conditionalFormatting>
  <conditionalFormatting sqref="O1879">
    <cfRule type="containsText" dxfId="1" priority="200" operator="between" text="送货车型9.6米">
      <formula>NOT(ISERROR(SEARCH("送货车型9.6米",O1879)))</formula>
    </cfRule>
  </conditionalFormatting>
  <conditionalFormatting sqref="O1880">
    <cfRule type="containsText" dxfId="1" priority="199" operator="between" text="送货车型9.6米">
      <formula>NOT(ISERROR(SEARCH("送货车型9.6米",O1880)))</formula>
    </cfRule>
  </conditionalFormatting>
  <conditionalFormatting sqref="D1897">
    <cfRule type="expression" dxfId="4" priority="7217">
      <formula>AND(NOT(HasFormula(#REF!)),#REF!&lt;&gt;"")</formula>
    </cfRule>
  </conditionalFormatting>
  <conditionalFormatting sqref="E1897">
    <cfRule type="expression" dxfId="4" priority="7218">
      <formula>AND(NOT(HasFormula(#REF!)),#REF!&lt;&gt;"")</formula>
    </cfRule>
  </conditionalFormatting>
  <conditionalFormatting sqref="H1897">
    <cfRule type="expression" dxfId="4" priority="7215">
      <formula>AND(NOT(HasFormula(#REF!)),#REF!&lt;&gt;"")</formula>
    </cfRule>
    <cfRule type="expression" dxfId="3" priority="7216">
      <formula>AND(NOT(HasFormula(XFD1897)),XFD1897&lt;&gt;"")</formula>
    </cfRule>
  </conditionalFormatting>
  <conditionalFormatting sqref="I1897:L1897">
    <cfRule type="expression" dxfId="4" priority="7219">
      <formula>AND(NOT(HasFormula(#REF!)),#REF!&lt;&gt;"")</formula>
    </cfRule>
    <cfRule type="expression" dxfId="3" priority="7220">
      <formula>AND(NOT(HasFormula(A1897)),A1897&lt;&gt;"")</formula>
    </cfRule>
  </conditionalFormatting>
  <conditionalFormatting sqref="J1907:L1907">
    <cfRule type="expression" dxfId="4" priority="7225">
      <formula>AND(NOT(HasFormula(#REF!)),#REF!&lt;&gt;"")</formula>
    </cfRule>
    <cfRule type="expression" dxfId="3" priority="7226">
      <formula>AND(NOT(HasFormula(B1907)),B1907&lt;&gt;"")</formula>
    </cfRule>
  </conditionalFormatting>
  <conditionalFormatting sqref="J1908:L1908">
    <cfRule type="expression" dxfId="3" priority="166">
      <formula>AND(NOT(HasFormula(B1908)),B1908&lt;&gt;"")</formula>
    </cfRule>
    <cfRule type="expression" dxfId="4" priority="155">
      <formula>AND(NOT(HasFormula(F1909)),F1909&lt;&gt;"")</formula>
    </cfRule>
  </conditionalFormatting>
  <conditionalFormatting sqref="J1909:L1909">
    <cfRule type="expression" dxfId="3" priority="165">
      <formula>AND(NOT(HasFormula(B1909)),B1909&lt;&gt;"")</formula>
    </cfRule>
    <cfRule type="expression" dxfId="4" priority="154">
      <formula>AND(NOT(HasFormula(F1910)),F1910&lt;&gt;"")</formula>
    </cfRule>
  </conditionalFormatting>
  <conditionalFormatting sqref="J1910:L1910">
    <cfRule type="expression" dxfId="3" priority="164">
      <formula>AND(NOT(HasFormula(B1910)),B1910&lt;&gt;"")</formula>
    </cfRule>
    <cfRule type="expression" dxfId="4" priority="153">
      <formula>AND(NOT(HasFormula(F1911)),F1911&lt;&gt;"")</formula>
    </cfRule>
  </conditionalFormatting>
  <conditionalFormatting sqref="J1911:L1911">
    <cfRule type="expression" dxfId="3" priority="163">
      <formula>AND(NOT(HasFormula(B1911)),B1911&lt;&gt;"")</formula>
    </cfRule>
    <cfRule type="expression" dxfId="4" priority="152">
      <formula>AND(NOT(HasFormula(F1912)),F1912&lt;&gt;"")</formula>
    </cfRule>
  </conditionalFormatting>
  <conditionalFormatting sqref="J1912:L1912">
    <cfRule type="expression" dxfId="3" priority="162">
      <formula>AND(NOT(HasFormula(B1912)),B1912&lt;&gt;"")</formula>
    </cfRule>
    <cfRule type="expression" dxfId="4" priority="151">
      <formula>AND(NOT(HasFormula(F1913)),F1913&lt;&gt;"")</formula>
    </cfRule>
  </conditionalFormatting>
  <conditionalFormatting sqref="J1913:L1913">
    <cfRule type="expression" dxfId="3" priority="161">
      <formula>AND(NOT(HasFormula(B1913)),B1913&lt;&gt;"")</formula>
    </cfRule>
    <cfRule type="expression" dxfId="4" priority="150">
      <formula>AND(NOT(HasFormula(F1914)),F1914&lt;&gt;"")</formula>
    </cfRule>
  </conditionalFormatting>
  <conditionalFormatting sqref="J1914:L1914">
    <cfRule type="expression" dxfId="3" priority="160">
      <formula>AND(NOT(HasFormula(B1914)),B1914&lt;&gt;"")</formula>
    </cfRule>
    <cfRule type="expression" dxfId="4" priority="149">
      <formula>AND(NOT(HasFormula(F1915)),F1915&lt;&gt;"")</formula>
    </cfRule>
  </conditionalFormatting>
  <conditionalFormatting sqref="J1915:L1915">
    <cfRule type="expression" dxfId="3" priority="159">
      <formula>AND(NOT(HasFormula(B1915)),B1915&lt;&gt;"")</formula>
    </cfRule>
    <cfRule type="expression" dxfId="4" priority="148">
      <formula>AND(NOT(HasFormula(F1916)),F1916&lt;&gt;"")</formula>
    </cfRule>
  </conditionalFormatting>
  <conditionalFormatting sqref="J1916:L1916">
    <cfRule type="expression" dxfId="3" priority="158">
      <formula>AND(NOT(HasFormula(B1916)),B1916&lt;&gt;"")</formula>
    </cfRule>
    <cfRule type="expression" dxfId="4" priority="147">
      <formula>AND(NOT(HasFormula(F1917)),F1917&lt;&gt;"")</formula>
    </cfRule>
  </conditionalFormatting>
  <conditionalFormatting sqref="J1917:L1917">
    <cfRule type="expression" dxfId="3" priority="157">
      <formula>AND(NOT(HasFormula(B1917)),B1917&lt;&gt;"")</formula>
    </cfRule>
    <cfRule type="expression" dxfId="4" priority="146">
      <formula>AND(NOT(HasFormula(F1918)),F1918&lt;&gt;"")</formula>
    </cfRule>
  </conditionalFormatting>
  <conditionalFormatting sqref="J1918:L1918">
    <cfRule type="expression" dxfId="3" priority="156">
      <formula>AND(NOT(HasFormula(B1918)),B1918&lt;&gt;"")</formula>
    </cfRule>
    <cfRule type="expression" dxfId="4" priority="145">
      <formula>AND(NOT(HasFormula(F1919)),F1919&lt;&gt;"")</formula>
    </cfRule>
  </conditionalFormatting>
  <conditionalFormatting sqref="C1936">
    <cfRule type="timePeriod" dxfId="7" priority="106" timePeriod="yesterday">
      <formula>FLOOR(C1936,1)=TODAY()-1</formula>
    </cfRule>
  </conditionalFormatting>
  <conditionalFormatting sqref="D1936:E1936">
    <cfRule type="expression" dxfId="3" priority="118">
      <formula>AND(NOT(HasFormula(XEZ1936)),XEZ1936&lt;&gt;"")</formula>
    </cfRule>
  </conditionalFormatting>
  <conditionalFormatting sqref="D1936">
    <cfRule type="expression" dxfId="4" priority="114">
      <formula>AND(NOT(HasFormula(XFD1937)),XFD1937&lt;&gt;"")</formula>
    </cfRule>
    <cfRule type="expression" dxfId="2" priority="110">
      <formula>AND(NOT(_xlfn.ISFORMULA(D1936)),D1936&lt;&gt;"")</formula>
    </cfRule>
  </conditionalFormatting>
  <conditionalFormatting sqref="E1936">
    <cfRule type="expression" dxfId="4" priority="122">
      <formula>AND(NOT(HasFormula(A1937)),A1937&lt;&gt;"")</formula>
    </cfRule>
  </conditionalFormatting>
  <conditionalFormatting sqref="C1937">
    <cfRule type="timePeriod" dxfId="7" priority="105" timePeriod="yesterday">
      <formula>FLOOR(C1937,1)=TODAY()-1</formula>
    </cfRule>
  </conditionalFormatting>
  <conditionalFormatting sqref="D1937:E1937">
    <cfRule type="expression" dxfId="3" priority="117">
      <formula>AND(NOT(HasFormula(XEZ1937)),XEZ1937&lt;&gt;"")</formula>
    </cfRule>
  </conditionalFormatting>
  <conditionalFormatting sqref="D1937">
    <cfRule type="expression" dxfId="4" priority="113">
      <formula>AND(NOT(HasFormula(XFD1938)),XFD1938&lt;&gt;"")</formula>
    </cfRule>
    <cfRule type="expression" dxfId="2" priority="109">
      <formula>AND(NOT(_xlfn.ISFORMULA(D1937)),D1937&lt;&gt;"")</formula>
    </cfRule>
  </conditionalFormatting>
  <conditionalFormatting sqref="E1937">
    <cfRule type="expression" dxfId="4" priority="121">
      <formula>AND(NOT(HasFormula(A1938)),A1938&lt;&gt;"")</formula>
    </cfRule>
  </conditionalFormatting>
  <conditionalFormatting sqref="C1938">
    <cfRule type="timePeriod" dxfId="7" priority="104" timePeriod="yesterday">
      <formula>FLOOR(C1938,1)=TODAY()-1</formula>
    </cfRule>
  </conditionalFormatting>
  <conditionalFormatting sqref="D1938:E1938">
    <cfRule type="expression" dxfId="3" priority="116">
      <formula>AND(NOT(HasFormula(XEZ1938)),XEZ1938&lt;&gt;"")</formula>
    </cfRule>
  </conditionalFormatting>
  <conditionalFormatting sqref="D1938">
    <cfRule type="expression" dxfId="4" priority="112">
      <formula>AND(NOT(HasFormula(XFD1939)),XFD1939&lt;&gt;"")</formula>
    </cfRule>
    <cfRule type="expression" dxfId="2" priority="108">
      <formula>AND(NOT(_xlfn.ISFORMULA(D1938)),D1938&lt;&gt;"")</formula>
    </cfRule>
  </conditionalFormatting>
  <conditionalFormatting sqref="E1938">
    <cfRule type="expression" dxfId="4" priority="120">
      <formula>AND(NOT(HasFormula(A1939)),A1939&lt;&gt;"")</formula>
    </cfRule>
  </conditionalFormatting>
  <conditionalFormatting sqref="C1939">
    <cfRule type="timePeriod" dxfId="7" priority="103" timePeriod="yesterday">
      <formula>FLOOR(C1939,1)=TODAY()-1</formula>
    </cfRule>
  </conditionalFormatting>
  <conditionalFormatting sqref="D1939:E1939">
    <cfRule type="expression" dxfId="3" priority="115">
      <formula>AND(NOT(HasFormula(XEZ1939)),XEZ1939&lt;&gt;"")</formula>
    </cfRule>
  </conditionalFormatting>
  <conditionalFormatting sqref="D1939">
    <cfRule type="expression" dxfId="4" priority="111">
      <formula>AND(NOT(HasFormula(XFD1940)),XFD1940&lt;&gt;"")</formula>
    </cfRule>
    <cfRule type="expression" dxfId="2" priority="107">
      <formula>AND(NOT(_xlfn.ISFORMULA(D1939)),D1939&lt;&gt;"")</formula>
    </cfRule>
  </conditionalFormatting>
  <conditionalFormatting sqref="E1939">
    <cfRule type="expression" dxfId="4" priority="119">
      <formula>AND(NOT(HasFormula(A1940)),A1940&lt;&gt;"")</formula>
    </cfRule>
  </conditionalFormatting>
  <conditionalFormatting sqref="D2022">
    <cfRule type="expression" dxfId="4" priority="7229">
      <formula>AND(NOT(HasFormula(#REF!)),#REF!&lt;&gt;"")</formula>
    </cfRule>
  </conditionalFormatting>
  <conditionalFormatting sqref="E2022">
    <cfRule type="expression" dxfId="4" priority="7230">
      <formula>AND(NOT(HasFormula(#REF!)),#REF!&lt;&gt;"")</formula>
    </cfRule>
  </conditionalFormatting>
  <conditionalFormatting sqref="H2022">
    <cfRule type="expression" dxfId="4" priority="7227">
      <formula>AND(NOT(HasFormula(#REF!)),#REF!&lt;&gt;"")</formula>
    </cfRule>
    <cfRule type="expression" dxfId="3" priority="7228">
      <formula>AND(NOT(HasFormula(XFD2022)),XFD2022&lt;&gt;"")</formula>
    </cfRule>
  </conditionalFormatting>
  <conditionalFormatting sqref="I2022:L2022">
    <cfRule type="expression" dxfId="4" priority="7231">
      <formula>AND(NOT(HasFormula(#REF!)),#REF!&lt;&gt;"")</formula>
    </cfRule>
    <cfRule type="expression" dxfId="3" priority="7232">
      <formula>AND(NOT(HasFormula(A2022)),A2022&lt;&gt;"")</formula>
    </cfRule>
  </conditionalFormatting>
  <conditionalFormatting sqref="M2109:O2109">
    <cfRule type="containsText" dxfId="1" priority="80" operator="between" text="送货车型9.6米">
      <formula>NOT(ISERROR(SEARCH("送货车型9.6米",M2109)))</formula>
    </cfRule>
  </conditionalFormatting>
  <conditionalFormatting sqref="M2110:O2110">
    <cfRule type="containsText" dxfId="1" priority="79" operator="between" text="送货车型9.6米">
      <formula>NOT(ISERROR(SEARCH("送货车型9.6米",M2110)))</formula>
    </cfRule>
  </conditionalFormatting>
  <conditionalFormatting sqref="M2111:O2111">
    <cfRule type="containsText" dxfId="1" priority="78" operator="between" text="送货车型9.6米">
      <formula>NOT(ISERROR(SEARCH("送货车型9.6米",M2111)))</formula>
    </cfRule>
  </conditionalFormatting>
  <conditionalFormatting sqref="M2112:O2112">
    <cfRule type="containsText" dxfId="1" priority="77" operator="between" text="送货车型9.6米">
      <formula>NOT(ISERROR(SEARCH("送货车型9.6米",M2112)))</formula>
    </cfRule>
  </conditionalFormatting>
  <conditionalFormatting sqref="M2113:O2113">
    <cfRule type="containsText" dxfId="1" priority="76" operator="between" text="送货车型9.6米">
      <formula>NOT(ISERROR(SEARCH("送货车型9.6米",M2113)))</formula>
    </cfRule>
  </conditionalFormatting>
  <conditionalFormatting sqref="M2114:O2114">
    <cfRule type="containsText" dxfId="1" priority="75" operator="between" text="送货车型9.6米">
      <formula>NOT(ISERROR(SEARCH("送货车型9.6米",M2114)))</formula>
    </cfRule>
  </conditionalFormatting>
  <conditionalFormatting sqref="M2115:O2115">
    <cfRule type="containsText" dxfId="1" priority="74" operator="between" text="送货车型9.6米">
      <formula>NOT(ISERROR(SEARCH("送货车型9.6米",M2115)))</formula>
    </cfRule>
  </conditionalFormatting>
  <conditionalFormatting sqref="M2116:O2116">
    <cfRule type="containsText" dxfId="1" priority="73" operator="between" text="送货车型9.6米">
      <formula>NOT(ISERROR(SEARCH("送货车型9.6米",M2116)))</formula>
    </cfRule>
  </conditionalFormatting>
  <conditionalFormatting sqref="M2117:O2117">
    <cfRule type="containsText" dxfId="1" priority="72" operator="between" text="送货车型9.6米">
      <formula>NOT(ISERROR(SEARCH("送货车型9.6米",M2117)))</formula>
    </cfRule>
  </conditionalFormatting>
  <conditionalFormatting sqref="M2118:O2118">
    <cfRule type="containsText" dxfId="1" priority="71" operator="between" text="送货车型9.6米">
      <formula>NOT(ISERROR(SEARCH("送货车型9.6米",M2118)))</formula>
    </cfRule>
  </conditionalFormatting>
  <conditionalFormatting sqref="M2119:O2119">
    <cfRule type="containsText" dxfId="1" priority="70" operator="between" text="送货车型9.6米">
      <formula>NOT(ISERROR(SEARCH("送货车型9.6米",M2119)))</formula>
    </cfRule>
  </conditionalFormatting>
  <conditionalFormatting sqref="M2129:O2129">
    <cfRule type="containsText" dxfId="1" priority="68" operator="between" text="送货车型9.6米">
      <formula>NOT(ISERROR(SEARCH("送货车型9.6米",M2129)))</formula>
    </cfRule>
  </conditionalFormatting>
  <conditionalFormatting sqref="M2130:O2130">
    <cfRule type="containsText" dxfId="1" priority="67" operator="between" text="送货车型9.6米">
      <formula>NOT(ISERROR(SEARCH("送货车型9.6米",M2130)))</formula>
    </cfRule>
  </conditionalFormatting>
  <conditionalFormatting sqref="M2131:O2131">
    <cfRule type="containsText" dxfId="1" priority="66" operator="between" text="送货车型9.6米">
      <formula>NOT(ISERROR(SEARCH("送货车型9.6米",M2131)))</formula>
    </cfRule>
  </conditionalFormatting>
  <conditionalFormatting sqref="M2132:O2132">
    <cfRule type="containsText" dxfId="1" priority="65" operator="between" text="送货车型9.6米">
      <formula>NOT(ISERROR(SEARCH("送货车型9.6米",M2132)))</formula>
    </cfRule>
  </conditionalFormatting>
  <conditionalFormatting sqref="M2133:O2133">
    <cfRule type="containsText" dxfId="1" priority="64" operator="between" text="送货车型9.6米">
      <formula>NOT(ISERROR(SEARCH("送货车型9.6米",M2133)))</formula>
    </cfRule>
  </conditionalFormatting>
  <conditionalFormatting sqref="M2134:O2134">
    <cfRule type="containsText" dxfId="1" priority="63" operator="between" text="送货车型9.6米">
      <formula>NOT(ISERROR(SEARCH("送货车型9.6米",M2134)))</formula>
    </cfRule>
  </conditionalFormatting>
  <conditionalFormatting sqref="D2135">
    <cfRule type="expression" dxfId="4" priority="7298">
      <formula>AND(NOT(HasFormula(#REF!)),#REF!&lt;&gt;"")</formula>
    </cfRule>
  </conditionalFormatting>
  <conditionalFormatting sqref="E2135">
    <cfRule type="expression" dxfId="4" priority="7299">
      <formula>AND(NOT(HasFormula(#REF!)),#REF!&lt;&gt;"")</formula>
    </cfRule>
  </conditionalFormatting>
  <conditionalFormatting sqref="H2135">
    <cfRule type="expression" dxfId="4" priority="7296">
      <formula>AND(NOT(HasFormula(#REF!)),#REF!&lt;&gt;"")</formula>
    </cfRule>
    <cfRule type="expression" dxfId="3" priority="7297">
      <formula>AND(NOT(HasFormula(XFD2135)),XFD2135&lt;&gt;"")</formula>
    </cfRule>
  </conditionalFormatting>
  <conditionalFormatting sqref="I2135:L2135">
    <cfRule type="expression" dxfId="4" priority="7300">
      <formula>AND(NOT(HasFormula(#REF!)),#REF!&lt;&gt;"")</formula>
    </cfRule>
    <cfRule type="expression" dxfId="3" priority="7301">
      <formula>AND(NOT(HasFormula(A2135)),A2135&lt;&gt;"")</formula>
    </cfRule>
  </conditionalFormatting>
  <conditionalFormatting sqref="M2135:O2135">
    <cfRule type="containsText" dxfId="1" priority="62" operator="between" text="送货车型9.6米">
      <formula>NOT(ISERROR(SEARCH("送货车型9.6米",M2135)))</formula>
    </cfRule>
  </conditionalFormatting>
  <conditionalFormatting sqref="M2136:O2136">
    <cfRule type="containsText" dxfId="1" priority="33" operator="between" text="送货车型9.6米">
      <formula>NOT(ISERROR(SEARCH("送货车型9.6米",M2136)))</formula>
    </cfRule>
  </conditionalFormatting>
  <conditionalFormatting sqref="M2137:O2137">
    <cfRule type="containsText" dxfId="1" priority="32" operator="between" text="送货车型9.6米">
      <formula>NOT(ISERROR(SEARCH("送货车型9.6米",M2137)))</formula>
    </cfRule>
  </conditionalFormatting>
  <conditionalFormatting sqref="M2138:O2138">
    <cfRule type="containsText" dxfId="1" priority="31" operator="between" text="送货车型9.6米">
      <formula>NOT(ISERROR(SEARCH("送货车型9.6米",M2138)))</formula>
    </cfRule>
  </conditionalFormatting>
  <conditionalFormatting sqref="M2139:O2139">
    <cfRule type="containsText" dxfId="1" priority="29" operator="between" text="送货车型9.6米">
      <formula>NOT(ISERROR(SEARCH("送货车型9.6米",M2139)))</formula>
    </cfRule>
  </conditionalFormatting>
  <conditionalFormatting sqref="M2140:O2140">
    <cfRule type="containsText" dxfId="1" priority="27" operator="between" text="送货车型9.6米">
      <formula>NOT(ISERROR(SEARCH("送货车型9.6米",M2140)))</formula>
    </cfRule>
  </conditionalFormatting>
  <conditionalFormatting sqref="M2141:O2141">
    <cfRule type="containsText" dxfId="1" priority="26" operator="between" text="送货车型9.6米">
      <formula>NOT(ISERROR(SEARCH("送货车型9.6米",M2141)))</formula>
    </cfRule>
  </conditionalFormatting>
  <conditionalFormatting sqref="M2142:O2142">
    <cfRule type="containsText" dxfId="1" priority="25" operator="between" text="送货车型9.6米">
      <formula>NOT(ISERROR(SEARCH("送货车型9.6米",M2142)))</formula>
    </cfRule>
  </conditionalFormatting>
  <conditionalFormatting sqref="E2165">
    <cfRule type="expression" dxfId="4" priority="7322">
      <formula>AND(NOT(HasFormula(#REF!)),#REF!&lt;&gt;"")</formula>
    </cfRule>
  </conditionalFormatting>
  <conditionalFormatting sqref="D2167">
    <cfRule type="expression" dxfId="4" priority="7364">
      <formula>AND(NOT(HasFormula(#REF!)),#REF!&lt;&gt;"")</formula>
    </cfRule>
  </conditionalFormatting>
  <conditionalFormatting sqref="H2167">
    <cfRule type="expression" dxfId="4" priority="7365">
      <formula>AND(NOT(HasFormula(#REF!)),#REF!&lt;&gt;"")</formula>
    </cfRule>
    <cfRule type="expression" dxfId="3" priority="7366">
      <formula>AND(NOT(HasFormula(XFD2167)),XFD2167&lt;&gt;"")</formula>
    </cfRule>
  </conditionalFormatting>
  <conditionalFormatting sqref="I2167:L2167">
    <cfRule type="expression" dxfId="4" priority="7368">
      <formula>AND(NOT(HasFormula(#REF!)),#REF!&lt;&gt;"")</formula>
    </cfRule>
    <cfRule type="expression" dxfId="3" priority="7369">
      <formula>AND(NOT(HasFormula(A2167)),A2167&lt;&gt;"")</formula>
    </cfRule>
  </conditionalFormatting>
  <conditionalFormatting sqref="E2168">
    <cfRule type="expression" dxfId="4" priority="7313">
      <formula>AND(NOT(HasFormula(#REF!)),#REF!&lt;&gt;"")</formula>
    </cfRule>
  </conditionalFormatting>
  <conditionalFormatting sqref="I2168:L2168">
    <cfRule type="expression" dxfId="4" priority="7354">
      <formula>AND(NOT(HasFormula(#REF!)),#REF!&lt;&gt;"")</formula>
    </cfRule>
    <cfRule type="expression" dxfId="3" priority="7355">
      <formula>AND(NOT(HasFormula(A2168)),A2168&lt;&gt;"")</formula>
    </cfRule>
  </conditionalFormatting>
  <conditionalFormatting sqref="D2173">
    <cfRule type="expression" dxfId="4" priority="7382">
      <formula>AND(NOT(HasFormula(#REF!)),#REF!&lt;&gt;"")</formula>
    </cfRule>
  </conditionalFormatting>
  <conditionalFormatting sqref="E2173">
    <cfRule type="expression" dxfId="4" priority="7383">
      <formula>AND(NOT(HasFormula(#REF!)),#REF!&lt;&gt;"")</formula>
    </cfRule>
  </conditionalFormatting>
  <conditionalFormatting sqref="I2173:L2173">
    <cfRule type="expression" dxfId="4" priority="7384">
      <formula>AND(NOT(HasFormula(#REF!)),#REF!&lt;&gt;"")</formula>
    </cfRule>
    <cfRule type="expression" dxfId="3" priority="7385">
      <formula>AND(NOT(HasFormula(A2173)),A2173&lt;&gt;"")</formula>
    </cfRule>
  </conditionalFormatting>
  <conditionalFormatting sqref="D2188">
    <cfRule type="expression" dxfId="4" priority="7378">
      <formula>AND(NOT(HasFormula(#REF!)),#REF!&lt;&gt;"")</formula>
    </cfRule>
  </conditionalFormatting>
  <conditionalFormatting sqref="E2188">
    <cfRule type="expression" dxfId="4" priority="7379">
      <formula>AND(NOT(HasFormula(#REF!)),#REF!&lt;&gt;"")</formula>
    </cfRule>
  </conditionalFormatting>
  <conditionalFormatting sqref="H2188">
    <cfRule type="expression" dxfId="4" priority="7376">
      <formula>AND(NOT(HasFormula(#REF!)),#REF!&lt;&gt;"")</formula>
    </cfRule>
    <cfRule type="expression" dxfId="3" priority="7377">
      <formula>AND(NOT(HasFormula(XFD2188)),XFD2188&lt;&gt;"")</formula>
    </cfRule>
  </conditionalFormatting>
  <conditionalFormatting sqref="I2188:L2188">
    <cfRule type="expression" dxfId="4" priority="7380">
      <formula>AND(NOT(HasFormula(#REF!)),#REF!&lt;&gt;"")</formula>
    </cfRule>
    <cfRule type="expression" dxfId="3" priority="7381">
      <formula>AND(NOT(HasFormula(A2188)),A2188&lt;&gt;"")</formula>
    </cfRule>
  </conditionalFormatting>
  <conditionalFormatting sqref="D2190">
    <cfRule type="expression" dxfId="4" priority="7372">
      <formula>AND(NOT(HasFormula(#REF!)),#REF!&lt;&gt;"")</formula>
    </cfRule>
  </conditionalFormatting>
  <conditionalFormatting sqref="E2190">
    <cfRule type="expression" dxfId="4" priority="7373">
      <formula>AND(NOT(HasFormula(#REF!)),#REF!&lt;&gt;"")</formula>
    </cfRule>
  </conditionalFormatting>
  <conditionalFormatting sqref="H2190">
    <cfRule type="expression" dxfId="4" priority="7370">
      <formula>AND(NOT(HasFormula(#REF!)),#REF!&lt;&gt;"")</formula>
    </cfRule>
    <cfRule type="expression" dxfId="3" priority="7371">
      <formula>AND(NOT(HasFormula(XFD2190)),XFD2190&lt;&gt;"")</formula>
    </cfRule>
  </conditionalFormatting>
  <conditionalFormatting sqref="I2190:L2190">
    <cfRule type="expression" dxfId="4" priority="7374">
      <formula>AND(NOT(HasFormula(#REF!)),#REF!&lt;&gt;"")</formula>
    </cfRule>
    <cfRule type="expression" dxfId="3" priority="7375">
      <formula>AND(NOT(HasFormula(A2190)),A2190&lt;&gt;"")</formula>
    </cfRule>
  </conditionalFormatting>
  <conditionalFormatting sqref="D2200">
    <cfRule type="expression" dxfId="4" priority="7394">
      <formula>AND(NOT(HasFormula(#REF!)),#REF!&lt;&gt;"")</formula>
    </cfRule>
  </conditionalFormatting>
  <conditionalFormatting sqref="E2200">
    <cfRule type="expression" dxfId="4" priority="7395">
      <formula>AND(NOT(HasFormula(#REF!)),#REF!&lt;&gt;"")</formula>
    </cfRule>
  </conditionalFormatting>
  <conditionalFormatting sqref="H2200">
    <cfRule type="expression" dxfId="4" priority="7392">
      <formula>AND(NOT(HasFormula(#REF!)),#REF!&lt;&gt;"")</formula>
    </cfRule>
    <cfRule type="expression" dxfId="3" priority="7393">
      <formula>AND(NOT(HasFormula(XFD2200)),XFD2200&lt;&gt;"")</formula>
    </cfRule>
  </conditionalFormatting>
  <conditionalFormatting sqref="I2200:L2200">
    <cfRule type="expression" dxfId="4" priority="7396">
      <formula>AND(NOT(HasFormula(#REF!)),#REF!&lt;&gt;"")</formula>
    </cfRule>
    <cfRule type="expression" dxfId="3" priority="7397">
      <formula>AND(NOT(HasFormula(A2200)),A2200&lt;&gt;"")</formula>
    </cfRule>
  </conditionalFormatting>
  <conditionalFormatting sqref="D2216">
    <cfRule type="expression" dxfId="4" priority="7388">
      <formula>AND(NOT(HasFormula(#REF!)),#REF!&lt;&gt;"")</formula>
    </cfRule>
  </conditionalFormatting>
  <conditionalFormatting sqref="E2216">
    <cfRule type="expression" dxfId="4" priority="7389">
      <formula>AND(NOT(HasFormula(#REF!)),#REF!&lt;&gt;"")</formula>
    </cfRule>
  </conditionalFormatting>
  <conditionalFormatting sqref="I2216:L2216">
    <cfRule type="expression" dxfId="4" priority="7390">
      <formula>AND(NOT(HasFormula(#REF!)),#REF!&lt;&gt;"")</formula>
    </cfRule>
    <cfRule type="expression" dxfId="3" priority="7391">
      <formula>AND(NOT(HasFormula(A2216)),A2216&lt;&gt;"")</formula>
    </cfRule>
  </conditionalFormatting>
  <conditionalFormatting sqref="D2219">
    <cfRule type="expression" dxfId="4" priority="7400">
      <formula>AND(NOT(HasFormula(#REF!)),#REF!&lt;&gt;"")</formula>
    </cfRule>
  </conditionalFormatting>
  <conditionalFormatting sqref="E2219">
    <cfRule type="expression" dxfId="4" priority="7401">
      <formula>AND(NOT(HasFormula(#REF!)),#REF!&lt;&gt;"")</formula>
    </cfRule>
  </conditionalFormatting>
  <conditionalFormatting sqref="I2219:L2219">
    <cfRule type="expression" dxfId="4" priority="7402">
      <formula>AND(NOT(HasFormula(#REF!)),#REF!&lt;&gt;"")</formula>
    </cfRule>
    <cfRule type="expression" dxfId="3" priority="7403">
      <formula>AND(NOT(HasFormula(A2219)),A2219&lt;&gt;"")</formula>
    </cfRule>
  </conditionalFormatting>
  <conditionalFormatting sqref="D2229">
    <cfRule type="expression" dxfId="4" priority="7424">
      <formula>AND(NOT(HasFormula(#REF!)),#REF!&lt;&gt;"")</formula>
    </cfRule>
  </conditionalFormatting>
  <conditionalFormatting sqref="E2229">
    <cfRule type="expression" dxfId="4" priority="7425">
      <formula>AND(NOT(HasFormula(#REF!)),#REF!&lt;&gt;"")</formula>
    </cfRule>
  </conditionalFormatting>
  <conditionalFormatting sqref="I2229:L2229">
    <cfRule type="expression" dxfId="4" priority="7426">
      <formula>AND(NOT(HasFormula(#REF!)),#REF!&lt;&gt;"")</formula>
    </cfRule>
    <cfRule type="expression" dxfId="3" priority="7427">
      <formula>AND(NOT(HasFormula(A2229)),A2229&lt;&gt;"")</formula>
    </cfRule>
  </conditionalFormatting>
  <conditionalFormatting sqref="D2233">
    <cfRule type="expression" dxfId="4" priority="7436">
      <formula>AND(NOT(HasFormula(#REF!)),#REF!&lt;&gt;"")</formula>
    </cfRule>
  </conditionalFormatting>
  <conditionalFormatting sqref="E2233">
    <cfRule type="expression" dxfId="4" priority="7437">
      <formula>AND(NOT(HasFormula(#REF!)),#REF!&lt;&gt;"")</formula>
    </cfRule>
  </conditionalFormatting>
  <conditionalFormatting sqref="I2233:L2233">
    <cfRule type="expression" dxfId="4" priority="7438">
      <formula>AND(NOT(HasFormula(#REF!)),#REF!&lt;&gt;"")</formula>
    </cfRule>
    <cfRule type="expression" dxfId="3" priority="7439">
      <formula>AND(NOT(HasFormula(A2233)),A2233&lt;&gt;"")</formula>
    </cfRule>
  </conditionalFormatting>
  <conditionalFormatting sqref="C1589:C1625">
    <cfRule type="timePeriod" dxfId="7" priority="315" timePeriod="yesterday">
      <formula>FLOOR(C1589,1)=TODAY()-1</formula>
    </cfRule>
  </conditionalFormatting>
  <conditionalFormatting sqref="C1962:C1966">
    <cfRule type="timePeriod" dxfId="7" priority="101" timePeriod="yesterday">
      <formula>FLOOR(C1962,1)=TODAY()-1</formula>
    </cfRule>
  </conditionalFormatting>
  <conditionalFormatting sqref="C2043:C2046">
    <cfRule type="timePeriod" dxfId="7" priority="88" timePeriod="yesterday">
      <formula>FLOOR(C2043,1)=TODAY()-1</formula>
    </cfRule>
  </conditionalFormatting>
  <conditionalFormatting sqref="C2053:C2057">
    <cfRule type="timePeriod" dxfId="7" priority="87" timePeriod="yesterday">
      <formula>FLOOR(C2053,1)=TODAY()-1</formula>
    </cfRule>
  </conditionalFormatting>
  <conditionalFormatting sqref="C2058:C2086">
    <cfRule type="timePeriod" dxfId="7" priority="86" timePeriod="yesterday">
      <formula>FLOOR(C2058,1)=TODAY()-1</formula>
    </cfRule>
  </conditionalFormatting>
  <conditionalFormatting sqref="C2220:C2237">
    <cfRule type="timePeriod" dxfId="7" priority="1" timePeriod="yesterday">
      <formula>FLOOR(C2220,1)=TODAY()-1</formula>
    </cfRule>
  </conditionalFormatting>
  <conditionalFormatting sqref="D1401:D1402">
    <cfRule type="expression" dxfId="3" priority="7103">
      <formula>AND(NOT(HasFormula(XEZ1401)),XEZ1401&lt;&gt;"")</formula>
    </cfRule>
    <cfRule type="expression" dxfId="4" priority="7102">
      <formula>AND(NOT(HasFormula(#REF!)),#REF!&lt;&gt;"")</formula>
    </cfRule>
  </conditionalFormatting>
  <conditionalFormatting sqref="D1589:D1597">
    <cfRule type="expression" dxfId="2" priority="314">
      <formula>AND(NOT(_xlfn.ISFORMULA(D1589)),D1589&lt;&gt;"")</formula>
    </cfRule>
    <cfRule type="expression" dxfId="4" priority="316">
      <formula>AND(NOT(HasFormula(XFD1590)),XFD1590&lt;&gt;"")</formula>
    </cfRule>
  </conditionalFormatting>
  <conditionalFormatting sqref="D1598:D1604">
    <cfRule type="expression" dxfId="2" priority="7164">
      <formula>AND(NOT(_xlfn.ISFORMULA(D1598)),D1598&lt;&gt;"")</formula>
    </cfRule>
    <cfRule type="expression" dxfId="4" priority="7165">
      <formula>AND(NOT(HasFormula(#REF!)),#REF!&lt;&gt;"")</formula>
    </cfRule>
  </conditionalFormatting>
  <conditionalFormatting sqref="D1702:D1706">
    <cfRule type="expression" dxfId="4" priority="7187">
      <formula>AND(NOT(HasFormula(#REF!)),#REF!&lt;&gt;"")</formula>
    </cfRule>
  </conditionalFormatting>
  <conditionalFormatting sqref="D1708:D1740">
    <cfRule type="expression" dxfId="4" priority="7193">
      <formula>AND(NOT(HasFormula(#REF!)),#REF!&lt;&gt;"")</formula>
    </cfRule>
  </conditionalFormatting>
  <conditionalFormatting sqref="D1762:D1769">
    <cfRule type="expression" dxfId="4" priority="7199">
      <formula>AND(NOT(HasFormula(#REF!)),#REF!&lt;&gt;"")</formula>
    </cfRule>
  </conditionalFormatting>
  <conditionalFormatting sqref="D1881:D1882">
    <cfRule type="expression" dxfId="4" priority="214">
      <formula>AND(NOT(HasFormula(XFD1882)),XFD1882&lt;&gt;"")</formula>
    </cfRule>
    <cfRule type="expression" dxfId="2" priority="212">
      <formula>AND(NOT(_xlfn.ISFORMULA(D1881)),D1881&lt;&gt;"")</formula>
    </cfRule>
  </conditionalFormatting>
  <conditionalFormatting sqref="D1907:D1918">
    <cfRule type="expression" dxfId="4" priority="7223">
      <formula>AND(NOT(HasFormula(#REF!)),#REF!&lt;&gt;"")</formula>
    </cfRule>
  </conditionalFormatting>
  <conditionalFormatting sqref="D1919:D1924">
    <cfRule type="expression" dxfId="4" priority="172">
      <formula>AND(NOT(HasFormula(XFD1920)),XFD1920&lt;&gt;"")</formula>
    </cfRule>
  </conditionalFormatting>
  <conditionalFormatting sqref="D2053:D2054">
    <cfRule type="expression" dxfId="4" priority="7241">
      <formula>AND(NOT(HasFormula(#REF!)),#REF!&lt;&gt;"")</formula>
    </cfRule>
  </conditionalFormatting>
  <conditionalFormatting sqref="D2056:D2057">
    <cfRule type="expression" dxfId="4" priority="7247">
      <formula>AND(NOT(HasFormula(#REF!)),#REF!&lt;&gt;"")</formula>
    </cfRule>
  </conditionalFormatting>
  <conditionalFormatting sqref="D2058:D2086">
    <cfRule type="expression" dxfId="2" priority="91">
      <formula>AND(NOT(_xlfn.ISFORMULA(D2058)),D2058&lt;&gt;"")</formula>
    </cfRule>
    <cfRule type="expression" dxfId="4" priority="93">
      <formula>AND(NOT(HasFormula(XFD2059)),XFD2059&lt;&gt;"")</formula>
    </cfRule>
  </conditionalFormatting>
  <conditionalFormatting sqref="D2090:D2108">
    <cfRule type="expression" dxfId="4" priority="7264">
      <formula>AND(NOT(HasFormula(#REF!)),#REF!&lt;&gt;"")</formula>
    </cfRule>
  </conditionalFormatting>
  <conditionalFormatting sqref="D2110:D2111">
    <cfRule type="expression" dxfId="4" priority="7270">
      <formula>AND(NOT(HasFormula(XFD2119)),XFD2119&lt;&gt;"")</formula>
    </cfRule>
  </conditionalFormatting>
  <conditionalFormatting sqref="D2112:D2118">
    <cfRule type="expression" dxfId="4" priority="7274">
      <formula>AND(NOT(HasFormula(XFD2129)),XFD2129&lt;&gt;"")</formula>
    </cfRule>
  </conditionalFormatting>
  <conditionalFormatting sqref="D2120:D2126">
    <cfRule type="expression" dxfId="4" priority="7286">
      <formula>AND(NOT(HasFormula(XFD2129)),XFD2129&lt;&gt;"")</formula>
    </cfRule>
  </conditionalFormatting>
  <conditionalFormatting sqref="D2127:D2128">
    <cfRule type="expression" dxfId="4" priority="7292">
      <formula>AND(NOT(HasFormula(#REF!)),#REF!&lt;&gt;"")</formula>
    </cfRule>
  </conditionalFormatting>
  <conditionalFormatting sqref="D2138:D2139">
    <cfRule type="expression" dxfId="4" priority="7306">
      <formula>AND(NOT(HasFormula(#REF!)),#REF!&lt;&gt;"")</formula>
    </cfRule>
  </conditionalFormatting>
  <conditionalFormatting sqref="D2165:D2166">
    <cfRule type="expression" dxfId="4" priority="7312">
      <formula>AND(NOT(HasFormula(#REF!)),#REF!&lt;&gt;"")</formula>
    </cfRule>
  </conditionalFormatting>
  <conditionalFormatting sqref="D2168:D2170">
    <cfRule type="expression" dxfId="4" priority="7347">
      <formula>AND(NOT(HasFormula(#REF!)),#REF!&lt;&gt;"")</formula>
    </cfRule>
  </conditionalFormatting>
  <conditionalFormatting sqref="D2225:D2226">
    <cfRule type="expression" dxfId="4" priority="7430">
      <formula>AND(NOT(HasFormula(XFD2227)),XFD2227&lt;&gt;"")</formula>
    </cfRule>
  </conditionalFormatting>
  <conditionalFormatting sqref="D2234:D2237">
    <cfRule type="expression" dxfId="2" priority="6">
      <formula>AND(NOT(_xlfn.ISFORMULA(D2234)),D2234&lt;&gt;"")</formula>
    </cfRule>
    <cfRule type="expression" dxfId="4" priority="8">
      <formula>AND(NOT(HasFormula(XFD2235)),XFD2235&lt;&gt;"")</formula>
    </cfRule>
  </conditionalFormatting>
  <conditionalFormatting sqref="E1589:E1597">
    <cfRule type="expression" dxfId="4" priority="324">
      <formula>AND(NOT(HasFormula(A1590)),A1590&lt;&gt;"")</formula>
    </cfRule>
  </conditionalFormatting>
  <conditionalFormatting sqref="E1598:E1604">
    <cfRule type="expression" dxfId="4" priority="7166">
      <formula>AND(NOT(HasFormula(#REF!)),#REF!&lt;&gt;"")</formula>
    </cfRule>
  </conditionalFormatting>
  <conditionalFormatting sqref="E1702:E1706">
    <cfRule type="expression" dxfId="4" priority="7188">
      <formula>AND(NOT(HasFormula(#REF!)),#REF!&lt;&gt;"")</formula>
    </cfRule>
  </conditionalFormatting>
  <conditionalFormatting sqref="E1708:E1740">
    <cfRule type="expression" dxfId="4" priority="7194">
      <formula>AND(NOT(HasFormula(#REF!)),#REF!&lt;&gt;"")</formula>
    </cfRule>
  </conditionalFormatting>
  <conditionalFormatting sqref="E1762:E1769">
    <cfRule type="expression" dxfId="4" priority="7200">
      <formula>AND(NOT(HasFormula(#REF!)),#REF!&lt;&gt;"")</formula>
    </cfRule>
  </conditionalFormatting>
  <conditionalFormatting sqref="E1881:E1882">
    <cfRule type="expression" dxfId="4" priority="222">
      <formula>AND(NOT(HasFormula(A1882)),A1882&lt;&gt;"")</formula>
    </cfRule>
  </conditionalFormatting>
  <conditionalFormatting sqref="E1907:E1918">
    <cfRule type="expression" dxfId="4" priority="7224">
      <formula>AND(NOT(HasFormula(#REF!)),#REF!&lt;&gt;"")</formula>
    </cfRule>
  </conditionalFormatting>
  <conditionalFormatting sqref="E1919:E1924">
    <cfRule type="expression" dxfId="4" priority="180">
      <formula>AND(NOT(HasFormula(A1920)),A1920&lt;&gt;"")</formula>
    </cfRule>
  </conditionalFormatting>
  <conditionalFormatting sqref="E2053:E2054">
    <cfRule type="expression" dxfId="4" priority="7242">
      <formula>AND(NOT(HasFormula(#REF!)),#REF!&lt;&gt;"")</formula>
    </cfRule>
  </conditionalFormatting>
  <conditionalFormatting sqref="E2056:E2057">
    <cfRule type="expression" dxfId="4" priority="7248">
      <formula>AND(NOT(HasFormula(#REF!)),#REF!&lt;&gt;"")</formula>
    </cfRule>
  </conditionalFormatting>
  <conditionalFormatting sqref="E2058:E2086">
    <cfRule type="expression" dxfId="4" priority="99">
      <formula>AND(NOT(HasFormula(A2059)),A2059&lt;&gt;"")</formula>
    </cfRule>
  </conditionalFormatting>
  <conditionalFormatting sqref="E2090:E2108">
    <cfRule type="expression" dxfId="4" priority="7265">
      <formula>AND(NOT(HasFormula(#REF!)),#REF!&lt;&gt;"")</formula>
    </cfRule>
  </conditionalFormatting>
  <conditionalFormatting sqref="E2110:E2111">
    <cfRule type="expression" dxfId="4" priority="7271">
      <formula>AND(NOT(HasFormula(A2119)),A2119&lt;&gt;"")</formula>
    </cfRule>
  </conditionalFormatting>
  <conditionalFormatting sqref="E2112:E2118">
    <cfRule type="expression" dxfId="4" priority="7275">
      <formula>AND(NOT(HasFormula(A2129)),A2129&lt;&gt;"")</formula>
    </cfRule>
  </conditionalFormatting>
  <conditionalFormatting sqref="E2120:E2126">
    <cfRule type="expression" dxfId="4" priority="7287">
      <formula>AND(NOT(HasFormula(A2129)),A2129&lt;&gt;"")</formula>
    </cfRule>
  </conditionalFormatting>
  <conditionalFormatting sqref="E2127:E2128">
    <cfRule type="expression" dxfId="4" priority="7293">
      <formula>AND(NOT(HasFormula(#REF!)),#REF!&lt;&gt;"")</formula>
    </cfRule>
  </conditionalFormatting>
  <conditionalFormatting sqref="E2138:E2139">
    <cfRule type="expression" dxfId="4" priority="7307">
      <formula>AND(NOT(HasFormula(#REF!)),#REF!&lt;&gt;"")</formula>
    </cfRule>
  </conditionalFormatting>
  <conditionalFormatting sqref="E2166:E2167">
    <cfRule type="expression" dxfId="4" priority="7367">
      <formula>AND(NOT(HasFormula(#REF!)),#REF!&lt;&gt;"")</formula>
    </cfRule>
  </conditionalFormatting>
  <conditionalFormatting sqref="E2169:E2170">
    <cfRule type="expression" dxfId="4" priority="7361">
      <formula>AND(NOT(HasFormula(#REF!)),#REF!&lt;&gt;"")</formula>
    </cfRule>
  </conditionalFormatting>
  <conditionalFormatting sqref="E2225:E2226">
    <cfRule type="expression" dxfId="4" priority="7431">
      <formula>AND(NOT(HasFormula(A2227)),A2227&lt;&gt;"")</formula>
    </cfRule>
  </conditionalFormatting>
  <conditionalFormatting sqref="E2234:E2237">
    <cfRule type="expression" dxfId="4" priority="16">
      <formula>AND(NOT(HasFormula(A2235)),A2235&lt;&gt;"")</formula>
    </cfRule>
  </conditionalFormatting>
  <conditionalFormatting sqref="F1:F170">
    <cfRule type="containsText" dxfId="6" priority="1363" operator="between" text="12m">
      <formula>NOT(ISERROR(SEARCH("12m",F1)))</formula>
    </cfRule>
    <cfRule type="containsText" dxfId="5" priority="1364" operator="between" text="HRB500E">
      <formula>NOT(ISERROR(SEARCH("HRB500E",F1)))</formula>
    </cfRule>
  </conditionalFormatting>
  <conditionalFormatting sqref="F172:F607">
    <cfRule type="containsText" dxfId="5" priority="1265" operator="between" text="HRB500E">
      <formula>NOT(ISERROR(SEARCH("HRB500E",F172)))</formula>
    </cfRule>
    <cfRule type="containsText" dxfId="6" priority="1264" operator="between" text="12m">
      <formula>NOT(ISERROR(SEARCH("12m",F172)))</formula>
    </cfRule>
  </conditionalFormatting>
  <conditionalFormatting sqref="F1589:F1591">
    <cfRule type="containsText" dxfId="5" priority="319" operator="between" text="HRB500E">
      <formula>NOT(ISERROR(SEARCH("HRB500E",F1589)))</formula>
    </cfRule>
    <cfRule type="containsText" dxfId="6" priority="318" operator="between" text="12m">
      <formula>NOT(ISERROR(SEARCH("12m",F1589)))</formula>
    </cfRule>
  </conditionalFormatting>
  <conditionalFormatting sqref="F1881:F1882">
    <cfRule type="containsText" dxfId="5" priority="217" operator="between" text="HRB500E">
      <formula>NOT(ISERROR(SEARCH("HRB500E",F1881)))</formula>
    </cfRule>
    <cfRule type="containsText" dxfId="6" priority="216" operator="between" text="12m">
      <formula>NOT(ISERROR(SEARCH("12m",F1881)))</formula>
    </cfRule>
  </conditionalFormatting>
  <conditionalFormatting sqref="F1919:F1925">
    <cfRule type="containsText" dxfId="5" priority="175" operator="between" text="HRB500E">
      <formula>NOT(ISERROR(SEARCH("HRB500E",F1919)))</formula>
    </cfRule>
    <cfRule type="containsText" dxfId="6" priority="174" operator="between" text="12m">
      <formula>NOT(ISERROR(SEARCH("12m",F1919)))</formula>
    </cfRule>
  </conditionalFormatting>
  <conditionalFormatting sqref="F2234:F2237">
    <cfRule type="containsText" dxfId="6" priority="10" operator="between" text="12m">
      <formula>NOT(ISERROR(SEARCH("12m",F2234)))</formula>
    </cfRule>
    <cfRule type="containsText" dxfId="5" priority="11" operator="between" text="HRB500E">
      <formula>NOT(ISERROR(SEARCH("HRB500E",F2234)))</formula>
    </cfRule>
  </conditionalFormatting>
  <conditionalFormatting sqref="H1589:H1604">
    <cfRule type="expression" dxfId="3" priority="321">
      <formula>AND(NOT(HasFormula(XFD1589)),XFD1589&lt;&gt;"")</formula>
    </cfRule>
    <cfRule type="expression" dxfId="4" priority="320">
      <formula>AND(NOT(HasFormula(D1590)),D1590&lt;&gt;"")</formula>
    </cfRule>
  </conditionalFormatting>
  <conditionalFormatting sqref="H1702:H1706">
    <cfRule type="expression" dxfId="4" priority="7185">
      <formula>AND(NOT(HasFormula(#REF!)),#REF!&lt;&gt;"")</formula>
    </cfRule>
    <cfRule type="expression" dxfId="3" priority="7186">
      <formula>AND(NOT(HasFormula(XFD1702)),XFD1702&lt;&gt;"")</formula>
    </cfRule>
  </conditionalFormatting>
  <conditionalFormatting sqref="H1708:H1740">
    <cfRule type="expression" dxfId="4" priority="7191">
      <formula>AND(NOT(HasFormula(#REF!)),#REF!&lt;&gt;"")</formula>
    </cfRule>
    <cfRule type="expression" dxfId="3" priority="7192">
      <formula>AND(NOT(HasFormula(XFD1708)),XFD1708&lt;&gt;"")</formula>
    </cfRule>
  </conditionalFormatting>
  <conditionalFormatting sqref="H1753:H1769">
    <cfRule type="expression" dxfId="3" priority="240">
      <formula>AND(NOT(HasFormula(XFD1753)),XFD1753&lt;&gt;"")</formula>
    </cfRule>
    <cfRule type="expression" dxfId="4" priority="239">
      <formula>AND(NOT(HasFormula(D1754)),D1754&lt;&gt;"")</formula>
    </cfRule>
  </conditionalFormatting>
  <conditionalFormatting sqref="H1881:H1882">
    <cfRule type="expression" dxfId="3" priority="219">
      <formula>AND(NOT(HasFormula(XFD1881)),XFD1881&lt;&gt;"")</formula>
    </cfRule>
    <cfRule type="expression" dxfId="4" priority="218">
      <formula>AND(NOT(HasFormula(D1882)),D1882&lt;&gt;"")</formula>
    </cfRule>
  </conditionalFormatting>
  <conditionalFormatting sqref="H2053:H2054">
    <cfRule type="expression" dxfId="4" priority="7239">
      <formula>AND(NOT(HasFormula(#REF!)),#REF!&lt;&gt;"")</formula>
    </cfRule>
    <cfRule type="expression" dxfId="3" priority="7240">
      <formula>AND(NOT(HasFormula(XFD2053)),XFD2053&lt;&gt;"")</formula>
    </cfRule>
  </conditionalFormatting>
  <conditionalFormatting sqref="H2056:H2057">
    <cfRule type="expression" dxfId="4" priority="7245">
      <formula>AND(NOT(HasFormula(#REF!)),#REF!&lt;&gt;"")</formula>
    </cfRule>
    <cfRule type="expression" dxfId="3" priority="7246">
      <formula>AND(NOT(HasFormula(XFD2056)),XFD2056&lt;&gt;"")</formula>
    </cfRule>
  </conditionalFormatting>
  <conditionalFormatting sqref="H2090:H2108">
    <cfRule type="expression" dxfId="4" priority="7262">
      <formula>AND(NOT(HasFormula(#REF!)),#REF!&lt;&gt;"")</formula>
    </cfRule>
    <cfRule type="expression" dxfId="3" priority="7263">
      <formula>AND(NOT(HasFormula(XFD2090)),XFD2090&lt;&gt;"")</formula>
    </cfRule>
  </conditionalFormatting>
  <conditionalFormatting sqref="H2110:H2111">
    <cfRule type="expression" dxfId="4" priority="7268">
      <formula>AND(NOT(HasFormula(D2119)),D2119&lt;&gt;"")</formula>
    </cfRule>
    <cfRule type="expression" dxfId="3" priority="7269">
      <formula>AND(NOT(HasFormula(XFD2110)),XFD2110&lt;&gt;"")</formula>
    </cfRule>
  </conditionalFormatting>
  <conditionalFormatting sqref="H2112:H2118">
    <cfRule type="expression" dxfId="4" priority="7276">
      <formula>AND(NOT(HasFormula(D2129)),D2129&lt;&gt;"")</formula>
    </cfRule>
    <cfRule type="expression" dxfId="3" priority="7277">
      <formula>AND(NOT(HasFormula(XFD2112)),XFD2112&lt;&gt;"")</formula>
    </cfRule>
  </conditionalFormatting>
  <conditionalFormatting sqref="H2120:H2126">
    <cfRule type="expression" dxfId="4" priority="7288">
      <formula>AND(NOT(HasFormula(D2129)),D2129&lt;&gt;"")</formula>
    </cfRule>
    <cfRule type="expression" dxfId="3" priority="7289">
      <formula>AND(NOT(HasFormula(XFD2120)),XFD2120&lt;&gt;"")</formula>
    </cfRule>
  </conditionalFormatting>
  <conditionalFormatting sqref="H2127:H2128">
    <cfRule type="expression" dxfId="4" priority="7294">
      <formula>AND(NOT(HasFormula(#REF!)),#REF!&lt;&gt;"")</formula>
    </cfRule>
    <cfRule type="expression" dxfId="3" priority="7295">
      <formula>AND(NOT(HasFormula(XFD2127)),XFD2127&lt;&gt;"")</formula>
    </cfRule>
  </conditionalFormatting>
  <conditionalFormatting sqref="H2138:H2139">
    <cfRule type="expression" dxfId="4" priority="7304">
      <formula>AND(NOT(HasFormula(#REF!)),#REF!&lt;&gt;"")</formula>
    </cfRule>
    <cfRule type="expression" dxfId="3" priority="7305">
      <formula>AND(NOT(HasFormula(XFD2138)),XFD2138&lt;&gt;"")</formula>
    </cfRule>
  </conditionalFormatting>
  <conditionalFormatting sqref="H2165:H2166">
    <cfRule type="expression" dxfId="4" priority="7310">
      <formula>AND(NOT(HasFormula(#REF!)),#REF!&lt;&gt;"")</formula>
    </cfRule>
    <cfRule type="expression" dxfId="3" priority="7311">
      <formula>AND(NOT(HasFormula(XFD2165)),XFD2165&lt;&gt;"")</formula>
    </cfRule>
  </conditionalFormatting>
  <conditionalFormatting sqref="H2168:H2173">
    <cfRule type="expression" dxfId="4" priority="7349">
      <formula>AND(NOT(HasFormula(#REF!)),#REF!&lt;&gt;"")</formula>
    </cfRule>
    <cfRule type="expression" dxfId="3" priority="7350">
      <formula>AND(NOT(HasFormula(XFD2168)),XFD2168&lt;&gt;"")</formula>
    </cfRule>
  </conditionalFormatting>
  <conditionalFormatting sqref="H1048261:H1048576">
    <cfRule type="expression" dxfId="4" priority="7086">
      <formula>AND(NOT(HasFormula(D1)),D1&lt;&gt;"")</formula>
    </cfRule>
    <cfRule type="expression" dxfId="3" priority="7087">
      <formula>AND(NOT(HasFormula(XFD1048261)),XFD1048261&lt;&gt;"")</formula>
    </cfRule>
  </conditionalFormatting>
  <conditionalFormatting sqref="L880:L881">
    <cfRule type="containsText" dxfId="1" priority="1084" operator="between" text="送货车型9.6米">
      <formula>NOT(ISERROR(SEARCH("送货车型9.6米",L880)))</formula>
    </cfRule>
  </conditionalFormatting>
  <conditionalFormatting sqref="L917:L918">
    <cfRule type="containsText" dxfId="1" priority="1079" operator="between" text="送货车型9.6米">
      <formula>NOT(ISERROR(SEARCH("送货车型9.6米",L917)))</formula>
    </cfRule>
  </conditionalFormatting>
  <conditionalFormatting sqref="L968:L969">
    <cfRule type="containsText" dxfId="1" priority="984" operator="between" text="送货车型9.6米">
      <formula>NOT(ISERROR(SEARCH("送货车型9.6米",L968)))</formula>
    </cfRule>
  </conditionalFormatting>
  <conditionalFormatting sqref="L1000:L1002">
    <cfRule type="containsText" dxfId="1" priority="761" operator="between" text="送货车型9.6米">
      <formula>NOT(ISERROR(SEARCH("送货车型9.6米",L1000)))</formula>
    </cfRule>
  </conditionalFormatting>
  <conditionalFormatting sqref="L1069:L1137">
    <cfRule type="containsText" dxfId="1" priority="573" operator="between" text="送货车型9.6米">
      <formula>NOT(ISERROR(SEARCH("送货车型9.6米",L1069)))</formula>
    </cfRule>
  </conditionalFormatting>
  <conditionalFormatting sqref="M887:M904">
    <cfRule type="containsText" dxfId="1" priority="1094" operator="between" text="送货车型9.6米">
      <formula>NOT(ISERROR(SEARCH("送货车型9.6米",M887)))</formula>
    </cfRule>
  </conditionalFormatting>
  <conditionalFormatting sqref="M1599:M1601">
    <cfRule type="containsText" dxfId="1" priority="312" operator="between" text="送货车型9.6米">
      <formula>NOT(ISERROR(SEARCH("送货车型9.6米",M1599)))</formula>
    </cfRule>
  </conditionalFormatting>
  <conditionalFormatting sqref="M1636:M1637">
    <cfRule type="containsText" dxfId="1" priority="275" operator="between" text="送货车型9.6米">
      <formula>NOT(ISERROR(SEARCH("送货车型9.6米",M1636)))</formula>
    </cfRule>
  </conditionalFormatting>
  <conditionalFormatting sqref="M1638:M1643">
    <cfRule type="containsText" dxfId="1" priority="274" operator="between" text="送货车型9.6米">
      <formula>NOT(ISERROR(SEARCH("送货车型9.6米",M1638)))</formula>
    </cfRule>
  </conditionalFormatting>
  <conditionalFormatting sqref="M1644:M1645">
    <cfRule type="containsText" dxfId="1" priority="273" operator="between" text="送货车型9.6米">
      <formula>NOT(ISERROR(SEARCH("送货车型9.6米",M1644)))</formula>
    </cfRule>
  </conditionalFormatting>
  <conditionalFormatting sqref="M1646:M1649">
    <cfRule type="containsText" dxfId="1" priority="272" operator="between" text="送货车型9.6米">
      <formula>NOT(ISERROR(SEARCH("送货车型9.6米",M1646)))</formula>
    </cfRule>
  </conditionalFormatting>
  <conditionalFormatting sqref="M1665:M1685">
    <cfRule type="containsText" dxfId="1" priority="241" operator="between" text="送货车型9.6米">
      <formula>NOT(ISERROR(SEARCH("送货车型9.6米",M1665)))</formula>
    </cfRule>
  </conditionalFormatting>
  <conditionalFormatting sqref="M1871:M1880">
    <cfRule type="containsText" dxfId="1" priority="209" operator="between" text="送货车型9.6米">
      <formula>NOT(ISERROR(SEARCH("送货车型9.6米",M1871)))</formula>
    </cfRule>
  </conditionalFormatting>
  <conditionalFormatting sqref="M1883:M1899">
    <cfRule type="containsText" dxfId="1" priority="210" operator="between" text="送货车型9.6米">
      <formula>NOT(ISERROR(SEARCH("送货车型9.6米",M1883)))</formula>
    </cfRule>
  </conditionalFormatting>
  <conditionalFormatting sqref="M1908:M1925">
    <cfRule type="containsText" dxfId="1" priority="133" operator="between" text="送货车型9.6米">
      <formula>NOT(ISERROR(SEARCH("送货车型9.6米",M1908)))</formula>
    </cfRule>
  </conditionalFormatting>
  <conditionalFormatting sqref="M1936:M1939">
    <cfRule type="containsText" dxfId="1" priority="102" operator="between" text="送货车型9.6米">
      <formula>NOT(ISERROR(SEARCH("送货车型9.6米",M1936)))</formula>
    </cfRule>
  </conditionalFormatting>
  <conditionalFormatting sqref="M1967:M1986">
    <cfRule type="containsText" dxfId="1" priority="100" operator="between" text="送货车型9.6米">
      <formula>NOT(ISERROR(SEARCH("送货车型9.6米",M1967)))</formula>
    </cfRule>
  </conditionalFormatting>
  <conditionalFormatting sqref="N888:N904">
    <cfRule type="containsText" dxfId="1" priority="1106" operator="between" text="送货车型9.6米">
      <formula>NOT(ISERROR(SEARCH("送货车型9.6米",N888)))</formula>
    </cfRule>
  </conditionalFormatting>
  <conditionalFormatting sqref="O955:O996">
    <cfRule type="containsText" dxfId="1" priority="771" operator="between" text="送货车型9.6米">
      <formula>NOT(ISERROR(SEARCH("送货车型9.6米",O955)))</formula>
    </cfRule>
  </conditionalFormatting>
  <conditionalFormatting sqref="P598:P692">
    <cfRule type="expression" dxfId="2" priority="1257">
      <formula>P598&gt;0</formula>
    </cfRule>
  </conditionalFormatting>
  <conditionalFormatting sqref="P751:P773">
    <cfRule type="expression" dxfId="2" priority="1157">
      <formula>P751&gt;0</formula>
    </cfRule>
  </conditionalFormatting>
  <conditionalFormatting sqref="P812:P1315">
    <cfRule type="expression" dxfId="2" priority="460">
      <formula>P812&gt;0</formula>
    </cfRule>
  </conditionalFormatting>
  <conditionalFormatting sqref="P1402:P1524">
    <cfRule type="expression" dxfId="2" priority="458">
      <formula>P1402&gt;0</formula>
    </cfRule>
  </conditionalFormatting>
  <conditionalFormatting sqref="C1:C1588 C1626:C1844 C1846:C1907 C1967:C2042 C2047:C2052 C2087:C2219 C2238:C1048576">
    <cfRule type="timePeriod" dxfId="7" priority="334" timePeriod="yesterday">
      <formula>FLOOR(C1,1)=TODAY()-1</formula>
    </cfRule>
  </conditionalFormatting>
  <conditionalFormatting sqref="D2:E1400 D1403:E1404 D1407:E1418 D1422:E1427 D1429:E1430 D1432:E1433 D1436:E1486 D1488:E1496 E1 H1:L1401 E1401">
    <cfRule type="expression" dxfId="4" priority="464">
      <formula>AND(NOT(HasFormula(XFD2)),XFD2&lt;&gt;"")</formula>
    </cfRule>
  </conditionalFormatting>
  <conditionalFormatting sqref="E1 H1:L1401 D2:E1400 E1401 D1403:E1404 D1407:E1418 D1422:E1427 D1429:E1430 D1432:E1433 D1436:E1486 D1488:E1496">
    <cfRule type="expression" dxfId="3" priority="46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034" operator="between" text="送货车型9.6米">
      <formula>NOT(ISERROR(SEARCH("送货车型9.6米",L1)))</formula>
    </cfRule>
  </conditionalFormatting>
  <conditionalFormatting sqref="D2:D1588 D1605:D1649 D1651:D1844 D1846:D1880 D1883:D1918 D1962:D2057 D2087:D2233 D2238:D1048576">
    <cfRule type="expression" dxfId="2" priority="328">
      <formula>AND(NOT(_xlfn.ISFORMULA(D2)),D2&lt;&gt;"")</formula>
    </cfRule>
  </conditionalFormatting>
  <conditionalFormatting sqref="L13:O14">
    <cfRule type="containsText" dxfId="1" priority="1374" operator="between" text="送货车型9.6米">
      <formula>NOT(ISERROR(SEARCH("送货车型9.6米",L13)))</formula>
    </cfRule>
  </conditionalFormatting>
  <conditionalFormatting sqref="L18:O18 L21:O21 L23:O23">
    <cfRule type="containsText" dxfId="1" priority="1373" operator="between" text="送货车型9.6米">
      <formula>NOT(ISERROR(SEARCH("送货车型9.6米",L18)))</formula>
    </cfRule>
  </conditionalFormatting>
  <conditionalFormatting sqref="L27:O28">
    <cfRule type="containsText" dxfId="1" priority="1370" operator="between" text="送货车型9.6米">
      <formula>NOT(ISERROR(SEARCH("送货车型9.6米",L27)))</formula>
    </cfRule>
  </conditionalFormatting>
  <conditionalFormatting sqref="L174:O176">
    <cfRule type="containsText" dxfId="1" priority="1351" operator="between" text="送货车型9.6米">
      <formula>NOT(ISERROR(SEARCH("送货车型9.6米",L174)))</formula>
    </cfRule>
  </conditionalFormatting>
  <conditionalFormatting sqref="L185:O188">
    <cfRule type="containsText" dxfId="1" priority="1348" operator="between" text="送货车型9.6米">
      <formula>NOT(ISERROR(SEARCH("送货车型9.6米",L185)))</formula>
    </cfRule>
  </conditionalFormatting>
  <conditionalFormatting sqref="L200:O201">
    <cfRule type="containsText" dxfId="1" priority="1345" operator="between" text="送货车型9.6米">
      <formula>NOT(ISERROR(SEARCH("送货车型9.6米",L200)))</formula>
    </cfRule>
  </conditionalFormatting>
  <conditionalFormatting sqref="M318:O335">
    <cfRule type="containsText" dxfId="1" priority="1313" operator="between" text="送货车型9.6米">
      <formula>NOT(ISERROR(SEARCH("送货车型9.6米",M318)))</formula>
    </cfRule>
  </conditionalFormatting>
  <conditionalFormatting sqref="M351:O382">
    <cfRule type="containsText" dxfId="1" priority="1278" operator="between" text="送货车型9.6米">
      <formula>NOT(ISERROR(SEARCH("送货车型9.6米",M351)))</formula>
    </cfRule>
  </conditionalFormatting>
  <conditionalFormatting sqref="M391:O397">
    <cfRule type="containsText" dxfId="1" priority="1272" operator="between" text="送货车型9.6米">
      <formula>NOT(ISERROR(SEARCH("送货车型9.6米",M391)))</formula>
    </cfRule>
  </conditionalFormatting>
  <conditionalFormatting sqref="F613:F1588 F1592:F1649 F1651:F1844 F1846:F1880 F1883:F1918 F1926:F2233 F2238:F1048576">
    <cfRule type="containsText" dxfId="6" priority="487" operator="between" text="12m">
      <formula>NOT(ISERROR(SEARCH("12m",F613)))</formula>
    </cfRule>
    <cfRule type="containsText" dxfId="5" priority="488" operator="between" text="HRB500E">
      <formula>NOT(ISERROR(SEARCH("HRB500E",F613)))</formula>
    </cfRule>
  </conditionalFormatting>
  <conditionalFormatting sqref="M689:O696">
    <cfRule type="containsText" dxfId="1" priority="1253" operator="between" text="送货车型9.6米">
      <formula>NOT(ISERROR(SEARCH("送货车型9.6米",M689)))</formula>
    </cfRule>
  </conditionalFormatting>
  <conditionalFormatting sqref="M700:O717">
    <cfRule type="containsText" dxfId="1" priority="1246" operator="between" text="送货车型9.6米">
      <formula>NOT(ISERROR(SEARCH("送货车型9.6米",M700)))</formula>
    </cfRule>
  </conditionalFormatting>
  <conditionalFormatting sqref="M719:O758">
    <cfRule type="containsText" dxfId="1" priority="1178" operator="between" text="送货车型9.6米">
      <formula>NOT(ISERROR(SEARCH("送货车型9.6米",M719)))</formula>
    </cfRule>
  </conditionalFormatting>
  <conditionalFormatting sqref="M787:O800 O801:O803">
    <cfRule type="containsText" dxfId="1" priority="1170" operator="between" text="送货车型9.6米">
      <formula>NOT(ISERROR(SEARCH("送货车型9.6米",M787)))</formula>
    </cfRule>
  </conditionalFormatting>
  <conditionalFormatting sqref="M801:N802">
    <cfRule type="containsText" dxfId="1" priority="1167" operator="between" text="送货车型9.6米">
      <formula>NOT(ISERROR(SEARCH("送货车型9.6米",M801)))</formula>
    </cfRule>
  </conditionalFormatting>
  <conditionalFormatting sqref="M804:O811">
    <cfRule type="containsText" dxfId="1" priority="1165" operator="between" text="送货车型9.6米">
      <formula>NOT(ISERROR(SEARCH("送货车型9.6米",M804)))</formula>
    </cfRule>
  </conditionalFormatting>
  <conditionalFormatting sqref="M819:O833">
    <cfRule type="containsText" dxfId="1" priority="1147" operator="between" text="送货车型9.6米">
      <formula>NOT(ISERROR(SEARCH("送货车型9.6米",M819)))</formula>
    </cfRule>
  </conditionalFormatting>
  <conditionalFormatting sqref="M845:O855">
    <cfRule type="containsText" dxfId="1" priority="1135" operator="between" text="送货车型9.6米">
      <formula>NOT(ISERROR(SEARCH("送货车型9.6米",M845)))</formula>
    </cfRule>
  </conditionalFormatting>
  <conditionalFormatting sqref="L856:O857">
    <cfRule type="containsText" dxfId="1" priority="1139" operator="between" text="送货车型9.6米">
      <formula>NOT(ISERROR(SEARCH("送货车型9.6米",L856)))</formula>
    </cfRule>
  </conditionalFormatting>
  <conditionalFormatting sqref="M955:N994">
    <cfRule type="containsText" dxfId="1" priority="1071" operator="between" text="送货车型9.6米">
      <formula>NOT(ISERROR(SEARCH("送货车型9.6米",M955)))</formula>
    </cfRule>
  </conditionalFormatting>
  <conditionalFormatting sqref="L995:N996">
    <cfRule type="containsText" dxfId="1" priority="772" operator="between" text="送货车型9.6米">
      <formula>NOT(ISERROR(SEARCH("送货车型9.6米",L995)))</formula>
    </cfRule>
  </conditionalFormatting>
  <conditionalFormatting sqref="M999:O1019">
    <cfRule type="containsText" dxfId="1" priority="760" operator="between" text="送货车型9.6米">
      <formula>NOT(ISERROR(SEARCH("送货车型9.6米",M999)))</formula>
    </cfRule>
  </conditionalFormatting>
  <conditionalFormatting sqref="M1024:O1137">
    <cfRule type="containsText" dxfId="1" priority="485" operator="between" text="送货车型9.6米">
      <formula>NOT(ISERROR(SEARCH("送货车型9.6米",M1024)))</formula>
    </cfRule>
  </conditionalFormatting>
  <conditionalFormatting sqref="L1138:O1503">
    <cfRule type="containsText" dxfId="1" priority="325" operator="between" text="送货车型9.6米">
      <formula>NOT(ISERROR(SEARCH("送货车型9.6米",L1138)))</formula>
    </cfRule>
  </conditionalFormatting>
  <conditionalFormatting sqref="E1402 H1402:L1402">
    <cfRule type="expression" dxfId="4" priority="7104">
      <formula>AND(NOT(HasFormula(#REF!)),#REF!&lt;&gt;"")</formula>
    </cfRule>
    <cfRule type="expression" dxfId="3" priority="7105">
      <formula>AND(NOT(HasFormula(XFA1402)),XFA1402&lt;&gt;"")</formula>
    </cfRule>
  </conditionalFormatting>
  <conditionalFormatting sqref="H1403:L1404 H1407:L1418 E1420 H1420:L1420">
    <cfRule type="expression" dxfId="4" priority="7082">
      <formula>AND(NOT(HasFormula(A1404)),A1404&lt;&gt;"")</formula>
    </cfRule>
    <cfRule type="expression" dxfId="3" priority="7083">
      <formula>AND(NOT(HasFormula(XFA1403)),XFA1403&lt;&gt;"")</formula>
    </cfRule>
  </conditionalFormatting>
  <conditionalFormatting sqref="D1405:E1406">
    <cfRule type="expression" dxfId="4" priority="7108">
      <formula>AND(NOT(HasFormula(XFD1407)),XFD1407&lt;&gt;"")</formula>
    </cfRule>
    <cfRule type="expression" dxfId="3" priority="7109">
      <formula>AND(NOT(HasFormula(XEZ1405)),XEZ1405&lt;&gt;"")</formula>
    </cfRule>
  </conditionalFormatting>
  <conditionalFormatting sqref="H1405:L1406">
    <cfRule type="expression" dxfId="3" priority="7111">
      <formula>AND(NOT(HasFormula(XFD1405)),XFD1405&lt;&gt;"")</formula>
    </cfRule>
    <cfRule type="expression" dxfId="4" priority="7110">
      <formula>AND(NOT(HasFormula(D1407)),D1407&lt;&gt;"")</formula>
    </cfRule>
  </conditionalFormatting>
  <conditionalFormatting sqref="E1421 H1421:L1421">
    <cfRule type="expression" dxfId="3" priority="7061">
      <formula>AND(NOT(HasFormula(XFA1421)),XFA1421&lt;&gt;"")</formula>
    </cfRule>
    <cfRule type="expression" dxfId="4" priority="7060">
      <formula>AND(NOT(HasFormula(A1429)),A1429&lt;&gt;"")</formula>
    </cfRule>
  </conditionalFormatting>
  <conditionalFormatting sqref="H1422:L1427 H1432:L1433">
    <cfRule type="expression" dxfId="3" priority="7055">
      <formula>AND(NOT(HasFormula(XFD1422)),XFD1422&lt;&gt;"")</formula>
    </cfRule>
    <cfRule type="expression" dxfId="4" priority="7054">
      <formula>AND(NOT(HasFormula(D1423)),D1423&lt;&gt;"")</formula>
    </cfRule>
  </conditionalFormatting>
  <conditionalFormatting sqref="D1428:E1428 D1431:E1431">
    <cfRule type="expression" dxfId="3" priority="7067">
      <formula>AND(NOT(HasFormula(XEZ1428)),XEZ1428&lt;&gt;"")</formula>
    </cfRule>
    <cfRule type="expression" dxfId="4" priority="706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38:H1048260">
    <cfRule type="expression" dxfId="4" priority="7048">
      <formula>AND(NOT(HasFormula(D1430)),D1430&lt;&gt;"")</formula>
    </cfRule>
    <cfRule type="expression" dxfId="3" priority="7049">
      <formula>AND(NOT(HasFormula(XFD1429)),XFD1429&lt;&gt;"")</formula>
    </cfRule>
  </conditionalFormatting>
  <conditionalFormatting sqref="D1434:E1435">
    <cfRule type="expression" dxfId="3" priority="7057">
      <formula>AND(NOT(HasFormula(XEZ1434)),XEZ1434&lt;&gt;"")</formula>
    </cfRule>
    <cfRule type="expression" dxfId="4" priority="7056">
      <formula>AND(NOT(HasFormula(XFD1421)),XFD1421&lt;&gt;"")</formula>
    </cfRule>
  </conditionalFormatting>
  <conditionalFormatting sqref="H1434:L1435">
    <cfRule type="expression" dxfId="4" priority="7070">
      <formula>AND(NOT(HasFormula(D1429)),D1429&lt;&gt;"")</formula>
    </cfRule>
    <cfRule type="expression" dxfId="3" priority="7071">
      <formula>AND(NOT(HasFormula(XFD1434)),XFD1434&lt;&gt;"")</formula>
    </cfRule>
  </conditionalFormatting>
  <conditionalFormatting sqref="D1498:E1501">
    <cfRule type="expression" dxfId="4" priority="330">
      <formula>AND(NOT(HasFormula(XFD1499)),XFD1499&lt;&gt;"")</formula>
    </cfRule>
    <cfRule type="expression" dxfId="3" priority="332">
      <formula>AND(NOT(HasFormula(XEZ1498)),XEZ1498&lt;&gt;"")</formula>
    </cfRule>
  </conditionalFormatting>
  <conditionalFormatting sqref="H1498:L1501">
    <cfRule type="expression" dxfId="4" priority="342">
      <formula>AND(NOT(HasFormula(D1499)),D1499&lt;&gt;"")</formula>
    </cfRule>
    <cfRule type="expression" dxfId="3" priority="344">
      <formula>AND(NOT(HasFormula(XFD1498)),XFD1498&lt;&gt;"")</formula>
    </cfRule>
  </conditionalFormatting>
  <conditionalFormatting sqref="H1502:L1524">
    <cfRule type="expression" dxfId="3" priority="7129">
      <formula>AND(NOT(HasFormula(XFD1502)),XFD1502&lt;&gt;"")</formula>
    </cfRule>
    <cfRule type="expression" dxfId="4" priority="7128">
      <formula>AND(NOT(HasFormula(#REF!)),#REF!&lt;&gt;"")</formula>
    </cfRule>
  </conditionalFormatting>
  <conditionalFormatting sqref="D1504:E1588 D1605:E1649 D1651:E1844 D1846:E1880 D1883:E1918 D1962:E2057 D2087:E2233 D2238:E1048254">
    <cfRule type="expression" dxfId="3" priority="390">
      <formula>AND(NOT(HasFormula(XEZ1504)),XEZ1504&lt;&gt;"")</formula>
    </cfRule>
  </conditionalFormatting>
  <conditionalFormatting sqref="D1506:E1512">
    <cfRule type="expression" dxfId="4" priority="38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1048254">
    <cfRule type="expression" dxfId="4" priority="37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O1048576">
    <cfRule type="containsText" dxfId="1" priority="32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1048254">
    <cfRule type="expression" dxfId="4" priority="714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1048260">
    <cfRule type="expression" dxfId="4" priority="7144">
      <formula>AND(NOT(HasFormula(E1565)),E1565&lt;&gt;"")</formula>
    </cfRule>
    <cfRule type="expression" dxfId="3" priority="7145">
      <formula>AND(NOT(HasFormula(A1564)),A1564&lt;&gt;"")</formula>
    </cfRule>
  </conditionalFormatting>
  <conditionalFormatting sqref="D1589:E1604">
    <cfRule type="expression" dxfId="3" priority="317">
      <formula>AND(NOT(HasFormula(XEZ1589)),XEZ1589&lt;&gt;"")</formula>
    </cfRule>
  </conditionalFormatting>
  <conditionalFormatting sqref="I1589:L1604">
    <cfRule type="expression" dxfId="3" priority="323">
      <formula>AND(NOT(HasFormula(A1589)),A1589&lt;&gt;"")</formula>
    </cfRule>
    <cfRule type="expression" dxfId="4" priority="322">
      <formula>AND(NOT(HasFormula(E1590)),E1590&lt;&gt;"")</formula>
    </cfRule>
  </conditionalFormatting>
  <conditionalFormatting sqref="L1589:O1598 L1599:L1604 O1599:O1625">
    <cfRule type="containsText" dxfId="1" priority="313" operator="between" text="送货车型9.6米">
      <formula>NOT(ISERROR(SEARCH("送货车型9.6米",L1589)))</formula>
    </cfRule>
  </conditionalFormatting>
  <conditionalFormatting sqref="D1625 D1629">
    <cfRule type="expression" dxfId="4" priority="7175">
      <formula>AND(NOT(HasFormula(#REF!)),#REF!&lt;&gt;"")</formula>
    </cfRule>
  </conditionalFormatting>
  <conditionalFormatting sqref="E1625 E1629">
    <cfRule type="expression" dxfId="4" priority="7176">
      <formula>AND(NOT(HasFormula(#REF!)),#REF!&lt;&gt;"")</formula>
    </cfRule>
  </conditionalFormatting>
  <conditionalFormatting sqref="H1625 H1629">
    <cfRule type="expression" dxfId="4" priority="7173">
      <formula>AND(NOT(HasFormula(#REF!)),#REF!&lt;&gt;"")</formula>
    </cfRule>
    <cfRule type="expression" dxfId="3" priority="7174">
      <formula>AND(NOT(HasFormula(XFD1625)),XFD1625&lt;&gt;"")</formula>
    </cfRule>
  </conditionalFormatting>
  <conditionalFormatting sqref="I1625:L1625 I1629:L1629">
    <cfRule type="expression" dxfId="4" priority="7177">
      <formula>AND(NOT(HasFormula(#REF!)),#REF!&lt;&gt;"")</formula>
    </cfRule>
    <cfRule type="expression" dxfId="3" priority="7178">
      <formula>AND(NOT(HasFormula(A1625)),A1625&lt;&gt;"")</formula>
    </cfRule>
  </conditionalFormatting>
  <conditionalFormatting sqref="D1630:D1649 D1651:D1676 D1686:D1700">
    <cfRule type="expression" dxfId="4" priority="7181">
      <formula>AND(NOT(HasFormula(#REF!)),#REF!&lt;&gt;"")</formula>
    </cfRule>
  </conditionalFormatting>
  <conditionalFormatting sqref="E1630:E1649 E1651:E1676 E1686:E1700">
    <cfRule type="expression" dxfId="4" priority="7182">
      <formula>AND(NOT(HasFormula(#REF!)),#REF!&lt;&gt;"")</formula>
    </cfRule>
  </conditionalFormatting>
  <conditionalFormatting sqref="H1630:H1649 H1651:H1700">
    <cfRule type="expression" dxfId="4" priority="7179">
      <formula>AND(NOT(HasFormula(#REF!)),#REF!&lt;&gt;"")</formula>
    </cfRule>
    <cfRule type="expression" dxfId="3" priority="7180">
      <formula>AND(NOT(HasFormula(XFD1630)),XFD1630&lt;&gt;"")</formula>
    </cfRule>
  </conditionalFormatting>
  <conditionalFormatting sqref="I1630:L1649 I1651:L1676 I1686:L1700">
    <cfRule type="expression" dxfId="4" priority="7183">
      <formula>AND(NOT(HasFormula(#REF!)),#REF!&lt;&gt;"")</formula>
    </cfRule>
    <cfRule type="expression" dxfId="3" priority="7184">
      <formula>AND(NOT(HasFormula(A1630)),A1630&lt;&gt;"")</formula>
    </cfRule>
  </conditionalFormatting>
  <conditionalFormatting sqref="M1635:O1635 O1636:O1649 O1651:O1664 O1686:O1700">
    <cfRule type="containsText" dxfId="1" priority="276" operator="between" text="送货车型9.6米">
      <formula>NOT(ISERROR(SEARCH("送货车型9.6米",M1635)))</formula>
    </cfRule>
  </conditionalFormatting>
  <conditionalFormatting sqref="I1702:L1706">
    <cfRule type="expression" dxfId="4" priority="7189">
      <formula>AND(NOT(HasFormula(#REF!)),#REF!&lt;&gt;"")</formula>
    </cfRule>
    <cfRule type="expression" dxfId="3" priority="7190">
      <formula>AND(NOT(HasFormula(A1702)),A1702&lt;&gt;"")</formula>
    </cfRule>
  </conditionalFormatting>
  <conditionalFormatting sqref="I1708:L1740">
    <cfRule type="expression" dxfId="4" priority="7195">
      <formula>AND(NOT(HasFormula(#REF!)),#REF!&lt;&gt;"")</formula>
    </cfRule>
    <cfRule type="expression" dxfId="3" priority="7196">
      <formula>AND(NOT(HasFormula(A1708)),A1708&lt;&gt;"")</formula>
    </cfRule>
  </conditionalFormatting>
  <conditionalFormatting sqref="D1758 D1761">
    <cfRule type="expression" dxfId="4" priority="7205">
      <formula>AND(NOT(HasFormula(#REF!)),#REF!&lt;&gt;"")</formula>
    </cfRule>
  </conditionalFormatting>
  <conditionalFormatting sqref="E1758 E1761">
    <cfRule type="expression" dxfId="4" priority="7206">
      <formula>AND(NOT(HasFormula(#REF!)),#REF!&lt;&gt;"")</formula>
    </cfRule>
  </conditionalFormatting>
  <conditionalFormatting sqref="I1758:L1758 I1761:L1761 L1762:L1769">
    <cfRule type="expression" dxfId="4" priority="7207">
      <formula>AND(NOT(HasFormula(#REF!)),#REF!&lt;&gt;"")</formula>
    </cfRule>
    <cfRule type="expression" dxfId="3" priority="7208">
      <formula>AND(NOT(HasFormula(A1758)),A1758&lt;&gt;"")</formula>
    </cfRule>
  </conditionalFormatting>
  <conditionalFormatting sqref="I1762:K1769">
    <cfRule type="expression" dxfId="4" priority="7201">
      <formula>AND(NOT(HasFormula(#REF!)),#REF!&lt;&gt;"")</formula>
    </cfRule>
    <cfRule type="expression" dxfId="3" priority="7202">
      <formula>AND(NOT(HasFormula(A1762)),A1762&lt;&gt;"")</formula>
    </cfRule>
  </conditionalFormatting>
  <conditionalFormatting sqref="D1881:E1882">
    <cfRule type="expression" dxfId="3" priority="215">
      <formula>AND(NOT(HasFormula(XEZ1881)),XEZ1881&lt;&gt;"")</formula>
    </cfRule>
  </conditionalFormatting>
  <conditionalFormatting sqref="I1881:L1882">
    <cfRule type="expression" dxfId="3" priority="221">
      <formula>AND(NOT(HasFormula(A1881)),A1881&lt;&gt;"")</formula>
    </cfRule>
    <cfRule type="expression" dxfId="4" priority="220">
      <formula>AND(NOT(HasFormula(E1882)),E1882&lt;&gt;"")</formula>
    </cfRule>
  </conditionalFormatting>
  <conditionalFormatting sqref="L1881:O1882">
    <cfRule type="containsText" dxfId="1" priority="211" operator="between" text="送货车型9.6米">
      <formula>NOT(ISERROR(SEARCH("送货车型9.6米",L1881)))</formula>
    </cfRule>
  </conditionalFormatting>
  <conditionalFormatting sqref="C1908:C1935 C1940:C1961">
    <cfRule type="timePeriod" dxfId="7" priority="167" timePeriod="yesterday">
      <formula>FLOOR(C1908,1)=TODAY()-1</formula>
    </cfRule>
  </conditionalFormatting>
  <conditionalFormatting sqref="L1908 N1908:O1908">
    <cfRule type="containsText" dxfId="1" priority="144" operator="between" text="送货车型9.6米">
      <formula>NOT(ISERROR(SEARCH("送货车型9.6米",L1908)))</formula>
    </cfRule>
  </conditionalFormatting>
  <conditionalFormatting sqref="L1909 N1909:O1909">
    <cfRule type="containsText" dxfId="1" priority="143" operator="between" text="送货车型9.6米">
      <formula>NOT(ISERROR(SEARCH("送货车型9.6米",L1909)))</formula>
    </cfRule>
  </conditionalFormatting>
  <conditionalFormatting sqref="L1910 N1910:O1910">
    <cfRule type="containsText" dxfId="1" priority="142" operator="between" text="送货车型9.6米">
      <formula>NOT(ISERROR(SEARCH("送货车型9.6米",L1910)))</formula>
    </cfRule>
  </conditionalFormatting>
  <conditionalFormatting sqref="L1911 N1911:O1911">
    <cfRule type="containsText" dxfId="1" priority="141" operator="between" text="送货车型9.6米">
      <formula>NOT(ISERROR(SEARCH("送货车型9.6米",L1911)))</formula>
    </cfRule>
  </conditionalFormatting>
  <conditionalFormatting sqref="L1912 N1912:O1912">
    <cfRule type="containsText" dxfId="1" priority="140" operator="between" text="送货车型9.6米">
      <formula>NOT(ISERROR(SEARCH("送货车型9.6米",L1912)))</formula>
    </cfRule>
  </conditionalFormatting>
  <conditionalFormatting sqref="L1913 N1913:O1913">
    <cfRule type="containsText" dxfId="1" priority="139" operator="between" text="送货车型9.6米">
      <formula>NOT(ISERROR(SEARCH("送货车型9.6米",L1913)))</formula>
    </cfRule>
  </conditionalFormatting>
  <conditionalFormatting sqref="L1914 N1914:O1914">
    <cfRule type="containsText" dxfId="1" priority="138" operator="between" text="送货车型9.6米">
      <formula>NOT(ISERROR(SEARCH("送货车型9.6米",L1914)))</formula>
    </cfRule>
  </conditionalFormatting>
  <conditionalFormatting sqref="L1915 N1915:O1915">
    <cfRule type="containsText" dxfId="1" priority="137" operator="between" text="送货车型9.6米">
      <formula>NOT(ISERROR(SEARCH("送货车型9.6米",L1915)))</formula>
    </cfRule>
  </conditionalFormatting>
  <conditionalFormatting sqref="L1916 N1916:O1916">
    <cfRule type="containsText" dxfId="1" priority="136" operator="between" text="送货车型9.6米">
      <formula>NOT(ISERROR(SEARCH("送货车型9.6米",L1916)))</formula>
    </cfRule>
  </conditionalFormatting>
  <conditionalFormatting sqref="L1917 N1917:O1917">
    <cfRule type="containsText" dxfId="1" priority="135" operator="between" text="送货车型9.6米">
      <formula>NOT(ISERROR(SEARCH("送货车型9.6米",L1917)))</formula>
    </cfRule>
  </conditionalFormatting>
  <conditionalFormatting sqref="L1918 N1918:O1918">
    <cfRule type="containsText" dxfId="1" priority="134" operator="between" text="送货车型9.6米">
      <formula>NOT(ISERROR(SEARCH("送货车型9.6米",L1918)))</formula>
    </cfRule>
  </conditionalFormatting>
  <conditionalFormatting sqref="D1919:D1935 D1940:D1961">
    <cfRule type="expression" dxfId="2" priority="170">
      <formula>AND(NOT(_xlfn.ISFORMULA(D1919)),D1919&lt;&gt;"")</formula>
    </cfRule>
  </conditionalFormatting>
  <conditionalFormatting sqref="D1919:E1935 D1940:E1961">
    <cfRule type="expression" dxfId="3" priority="173">
      <formula>AND(NOT(HasFormula(XEZ1919)),XEZ1919&lt;&gt;"")</formula>
    </cfRule>
  </conditionalFormatting>
  <conditionalFormatting sqref="J1919:L1921 I1922:L1924">
    <cfRule type="expression" dxfId="3" priority="179">
      <formula>AND(NOT(HasFormula(A1919)),A1919&lt;&gt;"")</formula>
    </cfRule>
    <cfRule type="expression" dxfId="4" priority="178">
      <formula>AND(NOT(HasFormula(E1920)),E1920&lt;&gt;"")</formula>
    </cfRule>
  </conditionalFormatting>
  <conditionalFormatting sqref="L1919:L1961 N1919:O1935 O1936:O1986 N1940:N1966">
    <cfRule type="containsText" dxfId="1" priority="169" operator="between" text="送货车型9.6米">
      <formula>NOT(ISERROR(SEARCH("送货车型9.6米",L1919)))</formula>
    </cfRule>
  </conditionalFormatting>
  <conditionalFormatting sqref="D1925:D1935 D1940:D1961">
    <cfRule type="expression" dxfId="4" priority="183">
      <formula>AND(NOT(HasFormula(#REF!)),#REF!&lt;&gt;"")</formula>
    </cfRule>
  </conditionalFormatting>
  <conditionalFormatting sqref="E1925:E1935 E1940:E1961">
    <cfRule type="expression" dxfId="4" priority="184">
      <formula>AND(NOT(HasFormula(#REF!)),#REF!&lt;&gt;"")</formula>
    </cfRule>
  </conditionalFormatting>
  <conditionalFormatting sqref="I1925:L1961">
    <cfRule type="expression" dxfId="3" priority="186">
      <formula>AND(NOT(HasFormula(A1925)),A1925&lt;&gt;"")</formula>
    </cfRule>
    <cfRule type="expression" dxfId="4" priority="185">
      <formula>AND(NOT(HasFormula(#REF!)),#REF!&lt;&gt;"")</formula>
    </cfRule>
  </conditionalFormatting>
  <conditionalFormatting sqref="M1926:M1935 M1940:M1966">
    <cfRule type="containsText" dxfId="1" priority="168" operator="between" text="送货车型9.6米">
      <formula>NOT(ISERROR(SEARCH("送货车型9.6米",M1926)))</formula>
    </cfRule>
  </conditionalFormatting>
  <conditionalFormatting sqref="I2053:L2054">
    <cfRule type="expression" dxfId="4" priority="7243">
      <formula>AND(NOT(HasFormula(#REF!)),#REF!&lt;&gt;"")</formula>
    </cfRule>
    <cfRule type="expression" dxfId="3" priority="7244">
      <formula>AND(NOT(HasFormula(A2053)),A2053&lt;&gt;"")</formula>
    </cfRule>
  </conditionalFormatting>
  <conditionalFormatting sqref="I2056:L2057">
    <cfRule type="expression" dxfId="4" priority="7249">
      <formula>AND(NOT(HasFormula(#REF!)),#REF!&lt;&gt;"")</formula>
    </cfRule>
    <cfRule type="expression" dxfId="3" priority="7250">
      <formula>AND(NOT(HasFormula(A2056)),A2056&lt;&gt;"")</formula>
    </cfRule>
  </conditionalFormatting>
  <conditionalFormatting sqref="D2058:E2086">
    <cfRule type="expression" dxfId="3" priority="94">
      <formula>AND(NOT(HasFormula(XEZ2058)),XEZ2058&lt;&gt;"")</formula>
    </cfRule>
  </conditionalFormatting>
  <conditionalFormatting sqref="I2090:L2108">
    <cfRule type="expression" dxfId="4" priority="7266">
      <formula>AND(NOT(HasFormula(#REF!)),#REF!&lt;&gt;"")</formula>
    </cfRule>
    <cfRule type="expression" dxfId="3" priority="7267">
      <formula>AND(NOT(HasFormula(A2090)),A2090&lt;&gt;"")</formula>
    </cfRule>
  </conditionalFormatting>
  <conditionalFormatting sqref="I2110:L2111">
    <cfRule type="expression" dxfId="4" priority="7272">
      <formula>AND(NOT(HasFormula(E2119)),E2119&lt;&gt;"")</formula>
    </cfRule>
    <cfRule type="expression" dxfId="3" priority="7273">
      <formula>AND(NOT(HasFormula(A2110)),A2110&lt;&gt;"")</formula>
    </cfRule>
  </conditionalFormatting>
  <conditionalFormatting sqref="I2112:L2118">
    <cfRule type="expression" dxfId="4" priority="7284">
      <formula>AND(NOT(HasFormula(E2129)),E2129&lt;&gt;"")</formula>
    </cfRule>
    <cfRule type="expression" dxfId="3" priority="7285">
      <formula>AND(NOT(HasFormula(A2112)),A2112&lt;&gt;"")</formula>
    </cfRule>
  </conditionalFormatting>
  <conditionalFormatting sqref="I2120:L2126">
    <cfRule type="expression" dxfId="4" priority="7290">
      <formula>AND(NOT(HasFormula(E2129)),E2129&lt;&gt;"")</formula>
    </cfRule>
    <cfRule type="expression" dxfId="3" priority="7291">
      <formula>AND(NOT(HasFormula(A2120)),A2120&lt;&gt;"")</formula>
    </cfRule>
  </conditionalFormatting>
  <conditionalFormatting sqref="M2120:O2128">
    <cfRule type="containsText" dxfId="1" priority="69" operator="between" text="送货车型9.6米">
      <formula>NOT(ISERROR(SEARCH("送货车型9.6米",M2120)))</formula>
    </cfRule>
  </conditionalFormatting>
  <conditionalFormatting sqref="I2127:L2128">
    <cfRule type="expression" dxfId="4" priority="7302">
      <formula>AND(NOT(HasFormula(#REF!)),#REF!&lt;&gt;"")</formula>
    </cfRule>
    <cfRule type="expression" dxfId="3" priority="7303">
      <formula>AND(NOT(HasFormula(A2127)),A2127&lt;&gt;"")</formula>
    </cfRule>
  </conditionalFormatting>
  <conditionalFormatting sqref="I2138:L2139">
    <cfRule type="expression" dxfId="4" priority="7308">
      <formula>AND(NOT(HasFormula(#REF!)),#REF!&lt;&gt;"")</formula>
    </cfRule>
    <cfRule type="expression" dxfId="3" priority="7309">
      <formula>AND(NOT(HasFormula(A2138)),A2138&lt;&gt;"")</formula>
    </cfRule>
  </conditionalFormatting>
  <conditionalFormatting sqref="I2165:L2166">
    <cfRule type="expression" dxfId="4" priority="7314">
      <formula>AND(NOT(HasFormula(#REF!)),#REF!&lt;&gt;"")</formula>
    </cfRule>
    <cfRule type="expression" dxfId="3" priority="7315">
      <formula>AND(NOT(HasFormula(A2165)),A2165&lt;&gt;"")</formula>
    </cfRule>
  </conditionalFormatting>
  <conditionalFormatting sqref="H2201:H2218 H2234:H2237 H2220:H2232">
    <cfRule type="expression" dxfId="4" priority="2">
      <formula>AND(NOT(HasFormula(D2202)),D2202&lt;&gt;"")</formula>
    </cfRule>
    <cfRule type="expression" dxfId="3" priority="3">
      <formula>AND(NOT(HasFormula(XFD2201)),XFD2201&lt;&gt;"")</formula>
    </cfRule>
  </conditionalFormatting>
  <conditionalFormatting sqref="H2219 H2233">
    <cfRule type="expression" dxfId="4" priority="7434">
      <formula>AND(NOT(HasFormula(#REF!)),#REF!&lt;&gt;"")</formula>
    </cfRule>
    <cfRule type="expression" dxfId="3" priority="7435">
      <formula>AND(NOT(HasFormula(XFD2219)),XFD2219&lt;&gt;"")</formula>
    </cfRule>
  </conditionalFormatting>
  <conditionalFormatting sqref="I2225:L2226">
    <cfRule type="expression" dxfId="4" priority="7432">
      <formula>AND(NOT(HasFormula(E2227)),E2227&lt;&gt;"")</formula>
    </cfRule>
    <cfRule type="expression" dxfId="3" priority="7433">
      <formula>AND(NOT(HasFormula(A2225)),A2225&lt;&gt;"")</formula>
    </cfRule>
  </conditionalFormatting>
  <conditionalFormatting sqref="D2234:E2237">
    <cfRule type="expression" dxfId="3" priority="9">
      <formula>AND(NOT(HasFormula(XEZ2234)),XEZ2234&lt;&gt;"")</formula>
    </cfRule>
  </conditionalFormatting>
  <conditionalFormatting sqref="I2234:L2237">
    <cfRule type="expression" dxfId="4" priority="14">
      <formula>AND(NOT(HasFormula(E2235)),E2235&lt;&gt;"")</formula>
    </cfRule>
    <cfRule type="expression" dxfId="3" priority="15">
      <formula>AND(NOT(HasFormula(A2234)),A2234&lt;&gt;"")</formula>
    </cfRule>
  </conditionalFormatting>
  <conditionalFormatting sqref="L2234:O2237">
    <cfRule type="containsText" dxfId="1" priority="5" operator="between" text="送货车型9.6米">
      <formula>NOT(ISERROR(SEARCH("送货车型9.6米",L2234)))</formula>
    </cfRule>
  </conditionalFormatting>
  <conditionalFormatting sqref="D1048255:E1048576">
    <cfRule type="expression" dxfId="4" priority="7046">
      <formula>AND(NOT(HasFormula(XFD1)),XFD1&lt;&gt;"")</formula>
    </cfRule>
    <cfRule type="expression" dxfId="3" priority="7047">
      <formula>AND(NOT(HasFormula(XEZ1048255)),XEZ1048255&lt;&gt;"")</formula>
    </cfRule>
  </conditionalFormatting>
  <conditionalFormatting sqref="I1048261:L1048576">
    <cfRule type="expression" dxfId="4" priority="7148">
      <formula>AND(NOT(HasFormula(E1)),E1&lt;&gt;"")</formula>
    </cfRule>
    <cfRule type="expression" dxfId="3" priority="7149">
      <formula>AND(NOT(HasFormula(A1048261)),A1048261&lt;&gt;"")</formula>
    </cfRule>
  </conditionalFormatting>
  <dataValidations count="1">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1048576"/>
  </dataValidation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5"/>
  <sheetViews>
    <sheetView topLeftCell="A100" workbookViewId="0">
      <pane xSplit="2" topLeftCell="C1" activePane="topRight" state="frozen"/>
      <selection/>
      <selection pane="topRight" activeCell="G137" sqref="G13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19.75" style="15" hidden="1" customWidth="1"/>
    <col min="7" max="7" width="74.625" style="18" customWidth="1"/>
    <col min="8" max="8" width="8.25" style="15" customWidth="1"/>
    <col min="9" max="9" width="10.875" style="15" customWidth="1"/>
    <col min="10" max="10" width="31" style="19" customWidth="1"/>
    <col min="11" max="11" width="26.5" style="20" customWidth="1"/>
    <col min="12" max="12" width="14.75" style="20" hidden="1" customWidth="1"/>
    <col min="13" max="13" width="67.625" style="20" customWidth="1"/>
  </cols>
  <sheetData>
    <row r="1" ht="14.25" customHeight="1" spans="1:13">
      <c r="A1" s="21" t="s">
        <v>4</v>
      </c>
      <c r="B1" s="21" t="s">
        <v>3</v>
      </c>
      <c r="C1" s="22"/>
      <c r="D1" s="23" t="s">
        <v>16</v>
      </c>
      <c r="E1" s="24" t="s">
        <v>192</v>
      </c>
      <c r="F1" s="24" t="s">
        <v>193</v>
      </c>
      <c r="G1" s="23" t="s">
        <v>7</v>
      </c>
      <c r="H1" s="24" t="s">
        <v>8</v>
      </c>
      <c r="I1" s="24" t="s">
        <v>9</v>
      </c>
      <c r="J1" s="24" t="s">
        <v>194</v>
      </c>
      <c r="K1" s="21" t="s">
        <v>2</v>
      </c>
      <c r="L1" s="36" t="s">
        <v>195</v>
      </c>
      <c r="M1" s="21" t="s">
        <v>15</v>
      </c>
    </row>
    <row r="2" spans="1:13">
      <c r="A2" s="25" t="s">
        <v>57</v>
      </c>
      <c r="B2" s="25" t="s">
        <v>196</v>
      </c>
      <c r="C2" s="26"/>
      <c r="D2" s="27" t="s">
        <v>197</v>
      </c>
      <c r="E2" s="28" t="s">
        <v>197</v>
      </c>
      <c r="F2" s="29" t="s">
        <v>198</v>
      </c>
      <c r="G2" s="28" t="s">
        <v>199</v>
      </c>
      <c r="H2" s="29" t="s">
        <v>200</v>
      </c>
      <c r="I2" s="29">
        <v>18980927613</v>
      </c>
      <c r="J2" s="34" t="s">
        <v>201</v>
      </c>
      <c r="K2" s="37"/>
      <c r="L2" s="36"/>
      <c r="M2" s="36"/>
    </row>
    <row r="3" spans="1:13">
      <c r="A3" s="25" t="s">
        <v>53</v>
      </c>
      <c r="B3" s="25" t="s">
        <v>196</v>
      </c>
      <c r="C3" s="26"/>
      <c r="D3" s="27" t="s">
        <v>202</v>
      </c>
      <c r="E3" s="28" t="s">
        <v>202</v>
      </c>
      <c r="F3" s="29" t="s">
        <v>203</v>
      </c>
      <c r="G3" s="28" t="s">
        <v>204</v>
      </c>
      <c r="H3" s="29" t="s">
        <v>205</v>
      </c>
      <c r="I3" s="29">
        <v>18308463588</v>
      </c>
      <c r="J3" s="34" t="s">
        <v>206</v>
      </c>
      <c r="K3" s="37"/>
      <c r="L3" s="36"/>
      <c r="M3" s="36"/>
    </row>
    <row r="4" spans="1:13">
      <c r="A4" s="25" t="s">
        <v>51</v>
      </c>
      <c r="B4" s="25" t="s">
        <v>196</v>
      </c>
      <c r="C4" s="26"/>
      <c r="D4" s="27" t="s">
        <v>207</v>
      </c>
      <c r="E4" s="28" t="s">
        <v>207</v>
      </c>
      <c r="F4" s="29" t="s">
        <v>208</v>
      </c>
      <c r="G4" s="30" t="s">
        <v>209</v>
      </c>
      <c r="H4" s="29" t="s">
        <v>210</v>
      </c>
      <c r="I4" s="29">
        <v>18683358310</v>
      </c>
      <c r="J4" s="34" t="s">
        <v>211</v>
      </c>
      <c r="K4" s="37"/>
      <c r="L4" s="36"/>
      <c r="M4" s="36"/>
    </row>
    <row r="5" spans="1:13">
      <c r="A5" s="25" t="s">
        <v>61</v>
      </c>
      <c r="B5" s="25" t="s">
        <v>196</v>
      </c>
      <c r="C5" s="26"/>
      <c r="D5" s="27" t="s">
        <v>44</v>
      </c>
      <c r="E5" s="28" t="s">
        <v>44</v>
      </c>
      <c r="F5" s="29" t="s">
        <v>212</v>
      </c>
      <c r="G5" s="28" t="s">
        <v>213</v>
      </c>
      <c r="H5" s="29" t="s">
        <v>214</v>
      </c>
      <c r="I5" s="29">
        <v>18384145895</v>
      </c>
      <c r="J5" s="34" t="s">
        <v>215</v>
      </c>
      <c r="K5" s="38" t="s">
        <v>216</v>
      </c>
      <c r="L5" s="36"/>
      <c r="M5" s="28" t="s">
        <v>217</v>
      </c>
    </row>
    <row r="6" spans="1:13">
      <c r="A6" s="29"/>
      <c r="B6" s="29"/>
      <c r="C6" s="26"/>
      <c r="D6" s="27" t="s">
        <v>81</v>
      </c>
      <c r="E6" s="28" t="s">
        <v>81</v>
      </c>
      <c r="F6" s="29" t="s">
        <v>218</v>
      </c>
      <c r="G6" s="28" t="s">
        <v>219</v>
      </c>
      <c r="H6" s="29" t="s">
        <v>220</v>
      </c>
      <c r="I6" s="29">
        <v>15884666220</v>
      </c>
      <c r="J6" s="34" t="s">
        <v>221</v>
      </c>
      <c r="K6" s="38" t="s">
        <v>222</v>
      </c>
      <c r="L6" s="36"/>
      <c r="M6" s="28" t="s">
        <v>223</v>
      </c>
    </row>
    <row r="7" spans="1:13">
      <c r="A7" s="25" t="s">
        <v>49</v>
      </c>
      <c r="B7" s="25" t="s">
        <v>119</v>
      </c>
      <c r="C7" s="26"/>
      <c r="D7" s="27" t="s">
        <v>224</v>
      </c>
      <c r="E7" s="28" t="s">
        <v>224</v>
      </c>
      <c r="F7" s="29" t="s">
        <v>225</v>
      </c>
      <c r="G7" s="28" t="s">
        <v>226</v>
      </c>
      <c r="H7" s="29" t="s">
        <v>227</v>
      </c>
      <c r="I7" s="29">
        <v>18180498749</v>
      </c>
      <c r="J7" s="34" t="s">
        <v>228</v>
      </c>
      <c r="K7" s="39" t="s">
        <v>229</v>
      </c>
      <c r="L7" s="36"/>
      <c r="M7" s="36"/>
    </row>
    <row r="8" spans="1:13">
      <c r="A8" s="25" t="s">
        <v>40</v>
      </c>
      <c r="B8" s="25" t="s">
        <v>119</v>
      </c>
      <c r="C8" s="26"/>
      <c r="D8" s="27" t="s">
        <v>92</v>
      </c>
      <c r="E8" s="28" t="s">
        <v>92</v>
      </c>
      <c r="F8" s="29" t="s">
        <v>230</v>
      </c>
      <c r="G8" s="28" t="s">
        <v>231</v>
      </c>
      <c r="H8" s="29" t="s">
        <v>232</v>
      </c>
      <c r="I8" s="29">
        <v>13458642015</v>
      </c>
      <c r="J8" s="34" t="s">
        <v>233</v>
      </c>
      <c r="K8" s="38" t="s">
        <v>234</v>
      </c>
      <c r="L8" s="36"/>
      <c r="M8" s="28" t="s">
        <v>235</v>
      </c>
    </row>
    <row r="9" spans="1:13">
      <c r="A9" s="25" t="s">
        <v>41</v>
      </c>
      <c r="B9" s="25" t="s">
        <v>119</v>
      </c>
      <c r="C9" s="26"/>
      <c r="D9" s="27" t="s">
        <v>236</v>
      </c>
      <c r="E9" s="31" t="s">
        <v>48</v>
      </c>
      <c r="F9" s="29" t="s">
        <v>230</v>
      </c>
      <c r="G9" s="28" t="str">
        <f>"("&amp;(E9)&amp;")"&amp;"成都市简阳市白金山水库"</f>
        <v>(华西颐海-科创农业生态谷-1号钢筋房)成都市简阳市白金山水库</v>
      </c>
      <c r="H9" s="29" t="s">
        <v>232</v>
      </c>
      <c r="I9" s="29">
        <v>13458642015</v>
      </c>
      <c r="J9" s="34" t="s">
        <v>233</v>
      </c>
      <c r="K9" s="38" t="s">
        <v>237</v>
      </c>
      <c r="L9" s="36"/>
      <c r="M9" s="28" t="s">
        <v>238</v>
      </c>
    </row>
    <row r="10" spans="1:13">
      <c r="A10" s="25" t="s">
        <v>26</v>
      </c>
      <c r="B10" s="25" t="s">
        <v>119</v>
      </c>
      <c r="C10" s="26"/>
      <c r="D10" s="27" t="s">
        <v>236</v>
      </c>
      <c r="E10" s="31" t="s">
        <v>239</v>
      </c>
      <c r="F10" s="29" t="s">
        <v>230</v>
      </c>
      <c r="G10" s="28" t="str">
        <f>"("&amp;(E10)&amp;")"&amp;"成都市简阳市白金山水库"</f>
        <v>(华西颐海-科创农业生态谷-2号钢筋房)成都市简阳市白金山水库</v>
      </c>
      <c r="H10" s="29" t="s">
        <v>232</v>
      </c>
      <c r="I10" s="29">
        <v>13458642015</v>
      </c>
      <c r="J10" s="34" t="s">
        <v>233</v>
      </c>
      <c r="K10" s="38" t="s">
        <v>237</v>
      </c>
      <c r="L10" s="36"/>
      <c r="M10" s="28" t="s">
        <v>238</v>
      </c>
    </row>
    <row r="11" spans="1:13">
      <c r="A11" s="25" t="s">
        <v>240</v>
      </c>
      <c r="B11" s="25" t="s">
        <v>119</v>
      </c>
      <c r="C11" s="26"/>
      <c r="D11" s="27" t="s">
        <v>241</v>
      </c>
      <c r="E11" s="28" t="s">
        <v>241</v>
      </c>
      <c r="F11" s="29" t="s">
        <v>242</v>
      </c>
      <c r="G11" s="28" t="s">
        <v>243</v>
      </c>
      <c r="H11" s="29" t="s">
        <v>244</v>
      </c>
      <c r="I11" s="29">
        <v>18683201292</v>
      </c>
      <c r="J11" s="34" t="s">
        <v>215</v>
      </c>
      <c r="K11" s="38" t="s">
        <v>245</v>
      </c>
      <c r="L11" s="36"/>
      <c r="M11" s="28" t="s">
        <v>246</v>
      </c>
    </row>
    <row r="12" spans="1:13">
      <c r="A12" s="29"/>
      <c r="B12" s="29"/>
      <c r="C12" s="26"/>
      <c r="D12" s="27" t="s">
        <v>247</v>
      </c>
      <c r="E12" s="28" t="s">
        <v>247</v>
      </c>
      <c r="F12" s="29" t="s">
        <v>248</v>
      </c>
      <c r="G12" s="28" t="s">
        <v>249</v>
      </c>
      <c r="H12" s="29" t="s">
        <v>250</v>
      </c>
      <c r="I12" s="29">
        <v>19982812229</v>
      </c>
      <c r="J12" s="34"/>
      <c r="K12" s="38" t="s">
        <v>251</v>
      </c>
      <c r="L12" s="36"/>
      <c r="M12" s="28"/>
    </row>
    <row r="13" spans="1:13">
      <c r="A13" s="25" t="s">
        <v>252</v>
      </c>
      <c r="B13" s="25" t="s">
        <v>116</v>
      </c>
      <c r="C13" s="26"/>
      <c r="D13" s="27" t="s">
        <v>145</v>
      </c>
      <c r="E13" s="28" t="s">
        <v>145</v>
      </c>
      <c r="F13" s="29" t="s">
        <v>253</v>
      </c>
      <c r="G13" s="28" t="s">
        <v>254</v>
      </c>
      <c r="H13" s="29" t="s">
        <v>255</v>
      </c>
      <c r="I13" s="29">
        <v>15528785906</v>
      </c>
      <c r="J13" s="34" t="s">
        <v>256</v>
      </c>
      <c r="K13" s="38" t="s">
        <v>257</v>
      </c>
      <c r="L13" s="36"/>
      <c r="M13" s="28"/>
    </row>
    <row r="14" spans="1:13">
      <c r="A14" s="25" t="s">
        <v>27</v>
      </c>
      <c r="B14" s="25" t="s">
        <v>116</v>
      </c>
      <c r="C14" s="26"/>
      <c r="D14" s="27" t="s">
        <v>258</v>
      </c>
      <c r="E14" s="28" t="s">
        <v>47</v>
      </c>
      <c r="F14" s="29" t="s">
        <v>259</v>
      </c>
      <c r="G14" s="28" t="s">
        <v>260</v>
      </c>
      <c r="H14" s="32" t="s">
        <v>261</v>
      </c>
      <c r="I14" s="29">
        <v>15108211617</v>
      </c>
      <c r="J14" s="34" t="s">
        <v>262</v>
      </c>
      <c r="K14" s="38" t="s">
        <v>263</v>
      </c>
      <c r="L14" s="36"/>
      <c r="M14" s="28" t="s">
        <v>264</v>
      </c>
    </row>
    <row r="15" spans="1:13">
      <c r="A15" s="25" t="s">
        <v>19</v>
      </c>
      <c r="B15" s="25" t="s">
        <v>116</v>
      </c>
      <c r="C15" s="26"/>
      <c r="D15" s="27" t="s">
        <v>258</v>
      </c>
      <c r="E15" s="28" t="s">
        <v>68</v>
      </c>
      <c r="F15" s="29" t="s">
        <v>259</v>
      </c>
      <c r="G15" s="28" t="s">
        <v>265</v>
      </c>
      <c r="H15" s="32" t="s">
        <v>266</v>
      </c>
      <c r="I15" s="29">
        <v>18381899787</v>
      </c>
      <c r="J15" s="34" t="s">
        <v>262</v>
      </c>
      <c r="K15" s="38" t="s">
        <v>263</v>
      </c>
      <c r="L15" s="36"/>
      <c r="M15" s="28" t="s">
        <v>264</v>
      </c>
    </row>
    <row r="16" spans="1:13">
      <c r="A16" s="25" t="s">
        <v>32</v>
      </c>
      <c r="B16" s="25" t="s">
        <v>116</v>
      </c>
      <c r="C16" s="26"/>
      <c r="D16" s="27" t="s">
        <v>258</v>
      </c>
      <c r="E16" s="28" t="s">
        <v>156</v>
      </c>
      <c r="F16" s="29" t="s">
        <v>259</v>
      </c>
      <c r="G16" s="28" t="s">
        <v>267</v>
      </c>
      <c r="H16" s="32" t="s">
        <v>266</v>
      </c>
      <c r="I16" s="29">
        <v>18381899787</v>
      </c>
      <c r="J16" s="34" t="s">
        <v>262</v>
      </c>
      <c r="K16" s="38" t="s">
        <v>263</v>
      </c>
      <c r="L16" s="36"/>
      <c r="M16" s="28" t="s">
        <v>264</v>
      </c>
    </row>
    <row r="17" spans="1:13">
      <c r="A17" s="25" t="s">
        <v>30</v>
      </c>
      <c r="B17" s="25" t="s">
        <v>116</v>
      </c>
      <c r="C17" s="26"/>
      <c r="D17" s="27" t="s">
        <v>258</v>
      </c>
      <c r="E17" s="28" t="s">
        <v>159</v>
      </c>
      <c r="F17" s="29" t="s">
        <v>259</v>
      </c>
      <c r="G17" s="28" t="s">
        <v>268</v>
      </c>
      <c r="H17" s="32" t="s">
        <v>261</v>
      </c>
      <c r="I17" s="29">
        <v>15108211617</v>
      </c>
      <c r="J17" s="34" t="s">
        <v>262</v>
      </c>
      <c r="K17" s="38" t="s">
        <v>263</v>
      </c>
      <c r="L17" s="36"/>
      <c r="M17" s="28" t="s">
        <v>264</v>
      </c>
    </row>
    <row r="18" spans="1:13">
      <c r="A18" s="25" t="s">
        <v>33</v>
      </c>
      <c r="B18" s="25" t="s">
        <v>116</v>
      </c>
      <c r="C18" s="26"/>
      <c r="D18" s="27" t="s">
        <v>258</v>
      </c>
      <c r="E18" s="28" t="s">
        <v>69</v>
      </c>
      <c r="F18" s="29" t="s">
        <v>259</v>
      </c>
      <c r="G18" s="28" t="s">
        <v>269</v>
      </c>
      <c r="H18" s="32" t="s">
        <v>270</v>
      </c>
      <c r="I18" s="29">
        <v>18381904567</v>
      </c>
      <c r="J18" s="34" t="s">
        <v>262</v>
      </c>
      <c r="K18" s="38" t="s">
        <v>263</v>
      </c>
      <c r="L18" s="36"/>
      <c r="M18" s="28" t="s">
        <v>264</v>
      </c>
    </row>
    <row r="19" spans="1:13">
      <c r="A19" s="25" t="s">
        <v>28</v>
      </c>
      <c r="B19" s="25" t="s">
        <v>116</v>
      </c>
      <c r="C19" s="26"/>
      <c r="D19" s="27" t="s">
        <v>258</v>
      </c>
      <c r="E19" s="28" t="s">
        <v>179</v>
      </c>
      <c r="F19" s="29" t="s">
        <v>259</v>
      </c>
      <c r="G19" s="28" t="s">
        <v>271</v>
      </c>
      <c r="H19" s="32" t="s">
        <v>270</v>
      </c>
      <c r="I19" s="29">
        <v>18381904567</v>
      </c>
      <c r="J19" s="34" t="s">
        <v>262</v>
      </c>
      <c r="K19" s="38" t="s">
        <v>263</v>
      </c>
      <c r="L19" s="36"/>
      <c r="M19" s="28" t="s">
        <v>264</v>
      </c>
    </row>
    <row r="20" ht="12.95" customHeight="1" spans="1:13">
      <c r="A20" s="25" t="s">
        <v>18</v>
      </c>
      <c r="B20" s="25" t="s">
        <v>116</v>
      </c>
      <c r="C20" s="26"/>
      <c r="D20" s="27" t="s">
        <v>258</v>
      </c>
      <c r="E20" s="28" t="s">
        <v>56</v>
      </c>
      <c r="F20" s="29" t="s">
        <v>259</v>
      </c>
      <c r="G20" s="28" t="s">
        <v>272</v>
      </c>
      <c r="H20" s="32" t="s">
        <v>270</v>
      </c>
      <c r="I20" s="29">
        <v>18381904567</v>
      </c>
      <c r="J20" s="34" t="s">
        <v>262</v>
      </c>
      <c r="K20" s="38" t="s">
        <v>263</v>
      </c>
      <c r="L20" s="36"/>
      <c r="M20" s="28" t="s">
        <v>264</v>
      </c>
    </row>
    <row r="21" ht="12.95" customHeight="1" spans="1:13">
      <c r="A21" s="25" t="s">
        <v>65</v>
      </c>
      <c r="B21" s="25" t="s">
        <v>116</v>
      </c>
      <c r="C21" s="26"/>
      <c r="D21" s="27" t="s">
        <v>258</v>
      </c>
      <c r="E21" s="28" t="s">
        <v>180</v>
      </c>
      <c r="F21" s="29" t="s">
        <v>259</v>
      </c>
      <c r="G21" s="28" t="s">
        <v>273</v>
      </c>
      <c r="H21" s="32" t="s">
        <v>270</v>
      </c>
      <c r="I21" s="29">
        <v>18381904567</v>
      </c>
      <c r="J21" s="34" t="s">
        <v>262</v>
      </c>
      <c r="K21" s="38" t="s">
        <v>263</v>
      </c>
      <c r="L21" s="36"/>
      <c r="M21" s="28" t="s">
        <v>264</v>
      </c>
    </row>
    <row r="22" ht="12.95" customHeight="1" spans="1:13">
      <c r="A22" s="25" t="s">
        <v>52</v>
      </c>
      <c r="B22" s="25" t="s">
        <v>116</v>
      </c>
      <c r="C22" s="26"/>
      <c r="D22" s="27" t="s">
        <v>258</v>
      </c>
      <c r="E22" s="28" t="s">
        <v>163</v>
      </c>
      <c r="F22" s="29" t="s">
        <v>259</v>
      </c>
      <c r="G22" s="28" t="s">
        <v>274</v>
      </c>
      <c r="H22" s="32" t="s">
        <v>270</v>
      </c>
      <c r="I22" s="29">
        <v>18381904567</v>
      </c>
      <c r="J22" s="34" t="s">
        <v>262</v>
      </c>
      <c r="K22" s="38" t="s">
        <v>263</v>
      </c>
      <c r="L22" s="36"/>
      <c r="M22" s="28" t="s">
        <v>264</v>
      </c>
    </row>
    <row r="23" ht="12.95" customHeight="1" spans="1:13">
      <c r="A23" s="25"/>
      <c r="B23" s="25"/>
      <c r="C23" s="26"/>
      <c r="D23" s="27" t="s">
        <v>258</v>
      </c>
      <c r="E23" s="28" t="s">
        <v>112</v>
      </c>
      <c r="F23" s="29" t="s">
        <v>259</v>
      </c>
      <c r="G23" s="28" t="s">
        <v>275</v>
      </c>
      <c r="H23" s="32" t="s">
        <v>270</v>
      </c>
      <c r="I23" s="29">
        <v>18381904567</v>
      </c>
      <c r="J23" s="34" t="s">
        <v>262</v>
      </c>
      <c r="K23" s="38" t="s">
        <v>263</v>
      </c>
      <c r="L23" s="36"/>
      <c r="M23" s="28" t="s">
        <v>264</v>
      </c>
    </row>
    <row r="24" spans="1:13">
      <c r="A24" s="25" t="s">
        <v>111</v>
      </c>
      <c r="B24" s="25" t="s">
        <v>116</v>
      </c>
      <c r="C24" s="26"/>
      <c r="D24" s="27" t="s">
        <v>258</v>
      </c>
      <c r="E24" s="28" t="s">
        <v>147</v>
      </c>
      <c r="F24" s="29" t="s">
        <v>259</v>
      </c>
      <c r="G24" s="28" t="s">
        <v>276</v>
      </c>
      <c r="H24" s="32" t="s">
        <v>270</v>
      </c>
      <c r="I24" s="29">
        <v>18381904567</v>
      </c>
      <c r="J24" s="34" t="s">
        <v>262</v>
      </c>
      <c r="K24" s="38" t="s">
        <v>263</v>
      </c>
      <c r="L24" s="36"/>
      <c r="M24" s="28" t="s">
        <v>264</v>
      </c>
    </row>
    <row r="25" spans="1:13">
      <c r="A25" s="25" t="s">
        <v>76</v>
      </c>
      <c r="B25" s="25" t="s">
        <v>116</v>
      </c>
      <c r="C25" s="26"/>
      <c r="D25" s="27" t="s">
        <v>277</v>
      </c>
      <c r="E25" s="28" t="s">
        <v>277</v>
      </c>
      <c r="F25" s="29" t="s">
        <v>278</v>
      </c>
      <c r="G25" s="28" t="s">
        <v>279</v>
      </c>
      <c r="H25" s="29" t="s">
        <v>280</v>
      </c>
      <c r="I25" s="29">
        <v>15283947738</v>
      </c>
      <c r="J25" s="34" t="s">
        <v>281</v>
      </c>
      <c r="K25" s="38" t="s">
        <v>282</v>
      </c>
      <c r="L25" s="36"/>
      <c r="M25" s="28" t="s">
        <v>283</v>
      </c>
    </row>
    <row r="26" spans="1:13">
      <c r="A26" s="25" t="s">
        <v>90</v>
      </c>
      <c r="B26" s="25" t="s">
        <v>116</v>
      </c>
      <c r="C26" s="26"/>
      <c r="D26" s="27" t="s">
        <v>284</v>
      </c>
      <c r="E26" s="28" t="s">
        <v>31</v>
      </c>
      <c r="F26" s="29" t="s">
        <v>259</v>
      </c>
      <c r="G26" s="28" t="s">
        <v>285</v>
      </c>
      <c r="H26" s="29" t="s">
        <v>286</v>
      </c>
      <c r="I26" s="29">
        <v>15692885305</v>
      </c>
      <c r="J26" s="34" t="s">
        <v>38</v>
      </c>
      <c r="K26" s="38" t="s">
        <v>287</v>
      </c>
      <c r="L26" s="36"/>
      <c r="M26" s="28" t="s">
        <v>288</v>
      </c>
    </row>
    <row r="27" spans="1:13">
      <c r="A27" s="25" t="s">
        <v>130</v>
      </c>
      <c r="B27" s="25" t="s">
        <v>116</v>
      </c>
      <c r="C27" s="26"/>
      <c r="D27" s="33" t="s">
        <v>289</v>
      </c>
      <c r="E27" s="28" t="s">
        <v>106</v>
      </c>
      <c r="F27" s="29" t="s">
        <v>290</v>
      </c>
      <c r="G27" s="28" t="s">
        <v>122</v>
      </c>
      <c r="H27" s="29" t="s">
        <v>123</v>
      </c>
      <c r="I27" s="29">
        <v>15228205853</v>
      </c>
      <c r="J27" s="34" t="s">
        <v>124</v>
      </c>
      <c r="K27" s="39" t="s">
        <v>121</v>
      </c>
      <c r="L27" s="36"/>
      <c r="M27" s="28" t="s">
        <v>291</v>
      </c>
    </row>
    <row r="28" spans="1:13">
      <c r="A28" s="25" t="s">
        <v>138</v>
      </c>
      <c r="B28" s="25" t="s">
        <v>116</v>
      </c>
      <c r="C28" s="26"/>
      <c r="D28" s="33" t="s">
        <v>289</v>
      </c>
      <c r="E28" s="28" t="s">
        <v>107</v>
      </c>
      <c r="F28" s="29" t="s">
        <v>290</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292</v>
      </c>
      <c r="K28" s="38" t="s">
        <v>121</v>
      </c>
      <c r="L28" s="36"/>
      <c r="M28" s="28" t="s">
        <v>291</v>
      </c>
    </row>
    <row r="29" spans="1:13">
      <c r="A29" s="25" t="s">
        <v>133</v>
      </c>
      <c r="B29" s="25" t="s">
        <v>116</v>
      </c>
      <c r="C29" s="26"/>
      <c r="D29" s="33" t="s">
        <v>289</v>
      </c>
      <c r="E29" s="28" t="s">
        <v>155</v>
      </c>
      <c r="F29" s="29" t="s">
        <v>290</v>
      </c>
      <c r="G29" s="28" t="str">
        <f>"("&amp;E29&amp;")"&amp;"宜宾市高县月江镇三转湾(308亩平场项目)"</f>
        <v>(五冶钢构宜宾高县月江镇建设项目-308亩平场项目)宜宾市高县月江镇三转湾(308亩平场项目)</v>
      </c>
      <c r="H29" s="29" t="s">
        <v>123</v>
      </c>
      <c r="I29" s="29">
        <v>15228205853</v>
      </c>
      <c r="J29" s="34" t="s">
        <v>292</v>
      </c>
      <c r="K29" s="38" t="s">
        <v>121</v>
      </c>
      <c r="L29" s="36"/>
      <c r="M29" s="28" t="s">
        <v>291</v>
      </c>
    </row>
    <row r="30" spans="1:13">
      <c r="A30" s="25" t="s">
        <v>91</v>
      </c>
      <c r="B30" s="25" t="s">
        <v>116</v>
      </c>
      <c r="C30" s="26"/>
      <c r="D30" s="33" t="s">
        <v>289</v>
      </c>
      <c r="E30" s="28" t="s">
        <v>171</v>
      </c>
      <c r="F30" s="29" t="s">
        <v>290</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292</v>
      </c>
      <c r="K30" s="38" t="s">
        <v>121</v>
      </c>
      <c r="L30" s="36"/>
      <c r="M30" s="28" t="s">
        <v>291</v>
      </c>
    </row>
    <row r="31" spans="1:13">
      <c r="A31" s="25" t="s">
        <v>77</v>
      </c>
      <c r="B31" s="25" t="s">
        <v>116</v>
      </c>
      <c r="C31" s="26"/>
      <c r="D31" s="27" t="s">
        <v>293</v>
      </c>
      <c r="E31" s="34" t="s">
        <v>17</v>
      </c>
      <c r="F31" s="29" t="s">
        <v>294</v>
      </c>
      <c r="G31" s="28" t="s">
        <v>295</v>
      </c>
      <c r="H31" s="29" t="s">
        <v>296</v>
      </c>
      <c r="I31" s="29">
        <v>13658059919</v>
      </c>
      <c r="J31" s="34" t="s">
        <v>297</v>
      </c>
      <c r="K31" s="39" t="s">
        <v>298</v>
      </c>
      <c r="L31" s="39" t="s">
        <v>299</v>
      </c>
      <c r="M31" s="28" t="s">
        <v>300</v>
      </c>
    </row>
    <row r="32" spans="1:13">
      <c r="A32" s="25" t="s">
        <v>86</v>
      </c>
      <c r="B32" s="25" t="s">
        <v>116</v>
      </c>
      <c r="C32" s="26"/>
      <c r="D32" s="27" t="s">
        <v>293</v>
      </c>
      <c r="E32" s="34" t="s">
        <v>39</v>
      </c>
      <c r="F32" s="29" t="s">
        <v>294</v>
      </c>
      <c r="G32" s="28" t="s">
        <v>301</v>
      </c>
      <c r="H32" s="29" t="s">
        <v>296</v>
      </c>
      <c r="I32" s="29">
        <v>13658059919</v>
      </c>
      <c r="J32" s="34" t="s">
        <v>297</v>
      </c>
      <c r="K32" s="38" t="s">
        <v>298</v>
      </c>
      <c r="L32" s="39" t="s">
        <v>299</v>
      </c>
      <c r="M32" s="28" t="s">
        <v>300</v>
      </c>
    </row>
    <row r="33" spans="1:13">
      <c r="A33" s="29"/>
      <c r="B33" s="29"/>
      <c r="C33" s="26"/>
      <c r="D33" s="27" t="s">
        <v>293</v>
      </c>
      <c r="E33" s="34" t="s">
        <v>43</v>
      </c>
      <c r="F33" s="29" t="s">
        <v>294</v>
      </c>
      <c r="G33" s="28" t="s">
        <v>302</v>
      </c>
      <c r="H33" s="29" t="s">
        <v>303</v>
      </c>
      <c r="I33" s="29">
        <v>15982487227</v>
      </c>
      <c r="J33" s="34" t="s">
        <v>297</v>
      </c>
      <c r="K33" s="38" t="s">
        <v>298</v>
      </c>
      <c r="L33" s="39" t="s">
        <v>299</v>
      </c>
      <c r="M33" s="28" t="s">
        <v>300</v>
      </c>
    </row>
    <row r="34" spans="1:13">
      <c r="A34" s="25" t="s">
        <v>66</v>
      </c>
      <c r="B34" s="25" t="s">
        <v>116</v>
      </c>
      <c r="C34" s="26"/>
      <c r="D34" s="27" t="s">
        <v>293</v>
      </c>
      <c r="E34" s="34" t="s">
        <v>104</v>
      </c>
      <c r="F34" s="29" t="s">
        <v>294</v>
      </c>
      <c r="G34" s="28" t="s">
        <v>304</v>
      </c>
      <c r="H34" s="29" t="s">
        <v>303</v>
      </c>
      <c r="I34" s="29">
        <v>15982487227</v>
      </c>
      <c r="J34" s="34" t="s">
        <v>297</v>
      </c>
      <c r="K34" s="38" t="s">
        <v>298</v>
      </c>
      <c r="L34" s="39" t="s">
        <v>299</v>
      </c>
      <c r="M34" s="28" t="s">
        <v>300</v>
      </c>
    </row>
    <row r="35" spans="1:13">
      <c r="A35" s="25" t="s">
        <v>82</v>
      </c>
      <c r="B35" s="25" t="s">
        <v>116</v>
      </c>
      <c r="C35" s="26"/>
      <c r="D35" s="27" t="s">
        <v>305</v>
      </c>
      <c r="E35" s="34" t="s">
        <v>306</v>
      </c>
      <c r="F35" s="29" t="s">
        <v>307</v>
      </c>
      <c r="G35" s="28" t="s">
        <v>308</v>
      </c>
      <c r="H35" s="29" t="s">
        <v>309</v>
      </c>
      <c r="I35" s="29">
        <v>17602827856</v>
      </c>
      <c r="J35" s="34" t="s">
        <v>310</v>
      </c>
      <c r="K35" s="39" t="s">
        <v>146</v>
      </c>
      <c r="L35" s="36"/>
      <c r="M35" s="28" t="s">
        <v>311</v>
      </c>
    </row>
    <row r="36" spans="1:13">
      <c r="A36" s="25" t="s">
        <v>45</v>
      </c>
      <c r="B36" s="25" t="s">
        <v>116</v>
      </c>
      <c r="C36" s="26"/>
      <c r="D36" s="27" t="s">
        <v>305</v>
      </c>
      <c r="E36" s="34" t="s">
        <v>312</v>
      </c>
      <c r="F36" s="29" t="s">
        <v>313</v>
      </c>
      <c r="G36" s="28" t="s">
        <v>314</v>
      </c>
      <c r="H36" s="29" t="s">
        <v>315</v>
      </c>
      <c r="I36" s="29">
        <v>15828538619</v>
      </c>
      <c r="J36" s="34" t="s">
        <v>316</v>
      </c>
      <c r="K36" s="39" t="s">
        <v>146</v>
      </c>
      <c r="L36" s="36"/>
      <c r="M36" s="28" t="s">
        <v>311</v>
      </c>
    </row>
    <row r="37" spans="1:13">
      <c r="A37" s="25" t="s">
        <v>21</v>
      </c>
      <c r="B37" s="25" t="s">
        <v>116</v>
      </c>
      <c r="C37" s="26"/>
      <c r="D37" s="27" t="s">
        <v>305</v>
      </c>
      <c r="E37" s="34" t="s">
        <v>78</v>
      </c>
      <c r="F37" s="29" t="s">
        <v>313</v>
      </c>
      <c r="G37" s="28" t="s">
        <v>317</v>
      </c>
      <c r="H37" s="29" t="s">
        <v>315</v>
      </c>
      <c r="I37" s="29">
        <v>15828538619</v>
      </c>
      <c r="J37" s="34" t="s">
        <v>318</v>
      </c>
      <c r="K37" s="39" t="s">
        <v>146</v>
      </c>
      <c r="L37" s="36"/>
      <c r="M37" s="28" t="s">
        <v>311</v>
      </c>
    </row>
    <row r="38" spans="1:13">
      <c r="A38" s="25" t="s">
        <v>58</v>
      </c>
      <c r="B38" s="25" t="s">
        <v>116</v>
      </c>
      <c r="C38" s="26"/>
      <c r="D38" s="27" t="s">
        <v>305</v>
      </c>
      <c r="E38" s="34" t="s">
        <v>54</v>
      </c>
      <c r="F38" s="29" t="s">
        <v>313</v>
      </c>
      <c r="G38" s="28" t="s">
        <v>319</v>
      </c>
      <c r="H38" s="29" t="s">
        <v>315</v>
      </c>
      <c r="I38" s="29">
        <v>15828538619</v>
      </c>
      <c r="J38" s="34" t="s">
        <v>316</v>
      </c>
      <c r="K38" s="39" t="s">
        <v>146</v>
      </c>
      <c r="L38" s="36"/>
      <c r="M38" s="28" t="s">
        <v>311</v>
      </c>
    </row>
    <row r="39" spans="1:13">
      <c r="A39" s="25" t="s">
        <v>46</v>
      </c>
      <c r="B39" s="25" t="s">
        <v>116</v>
      </c>
      <c r="C39" s="26"/>
      <c r="D39" s="27" t="s">
        <v>305</v>
      </c>
      <c r="E39" s="34" t="s">
        <v>29</v>
      </c>
      <c r="F39" s="29" t="s">
        <v>307</v>
      </c>
      <c r="G39" s="28" t="s">
        <v>320</v>
      </c>
      <c r="H39" s="29" t="s">
        <v>321</v>
      </c>
      <c r="I39" s="29">
        <v>13551450899</v>
      </c>
      <c r="J39" s="34" t="s">
        <v>318</v>
      </c>
      <c r="K39" s="39" t="s">
        <v>146</v>
      </c>
      <c r="L39" s="36"/>
      <c r="M39" s="28" t="s">
        <v>311</v>
      </c>
    </row>
    <row r="40" spans="1:13">
      <c r="A40" s="25" t="s">
        <v>22</v>
      </c>
      <c r="B40" s="25" t="s">
        <v>116</v>
      </c>
      <c r="C40" s="26"/>
      <c r="D40" s="27" t="s">
        <v>305</v>
      </c>
      <c r="E40" s="34" t="s">
        <v>25</v>
      </c>
      <c r="F40" s="29" t="s">
        <v>307</v>
      </c>
      <c r="G40" s="28" t="s">
        <v>322</v>
      </c>
      <c r="H40" s="29" t="s">
        <v>323</v>
      </c>
      <c r="I40" s="29">
        <v>18281865966</v>
      </c>
      <c r="J40" s="34" t="s">
        <v>324</v>
      </c>
      <c r="K40" s="39" t="s">
        <v>146</v>
      </c>
      <c r="L40" s="36"/>
      <c r="M40" s="28" t="s">
        <v>311</v>
      </c>
    </row>
    <row r="41" spans="1:13">
      <c r="A41" s="25" t="s">
        <v>181</v>
      </c>
      <c r="B41" s="25" t="s">
        <v>116</v>
      </c>
      <c r="C41" s="26"/>
      <c r="D41" s="27" t="s">
        <v>305</v>
      </c>
      <c r="E41" s="35" t="s">
        <v>63</v>
      </c>
      <c r="F41" s="29" t="s">
        <v>307</v>
      </c>
      <c r="G41" s="28" t="s">
        <v>325</v>
      </c>
      <c r="H41" s="29" t="s">
        <v>326</v>
      </c>
      <c r="I41" s="29">
        <v>18280895666</v>
      </c>
      <c r="J41" s="34" t="s">
        <v>327</v>
      </c>
      <c r="K41" s="39" t="s">
        <v>146</v>
      </c>
      <c r="L41" s="36"/>
      <c r="M41" s="28" t="s">
        <v>311</v>
      </c>
    </row>
    <row r="42" spans="1:13">
      <c r="A42" s="25" t="s">
        <v>182</v>
      </c>
      <c r="B42" s="25" t="s">
        <v>116</v>
      </c>
      <c r="C42" s="26"/>
      <c r="D42" s="27" t="s">
        <v>305</v>
      </c>
      <c r="E42" s="34" t="s">
        <v>328</v>
      </c>
      <c r="F42" s="29" t="s">
        <v>307</v>
      </c>
      <c r="G42" s="28" t="s">
        <v>329</v>
      </c>
      <c r="H42" s="29" t="s">
        <v>326</v>
      </c>
      <c r="I42" s="29">
        <v>18280895667</v>
      </c>
      <c r="J42" s="34" t="s">
        <v>327</v>
      </c>
      <c r="K42" s="39" t="s">
        <v>146</v>
      </c>
      <c r="L42" s="36"/>
      <c r="M42" s="28" t="s">
        <v>311</v>
      </c>
    </row>
    <row r="43" spans="1:13">
      <c r="A43" s="29"/>
      <c r="B43" s="29"/>
      <c r="C43" s="26"/>
      <c r="D43" s="27" t="s">
        <v>305</v>
      </c>
      <c r="E43" s="34" t="s">
        <v>330</v>
      </c>
      <c r="F43" s="29" t="s">
        <v>307</v>
      </c>
      <c r="G43" s="28" t="s">
        <v>331</v>
      </c>
      <c r="H43" s="29" t="s">
        <v>332</v>
      </c>
      <c r="I43" s="29">
        <v>18302894198</v>
      </c>
      <c r="J43" s="34" t="s">
        <v>327</v>
      </c>
      <c r="K43" s="39" t="s">
        <v>146</v>
      </c>
      <c r="L43" s="36"/>
      <c r="M43" s="28" t="s">
        <v>311</v>
      </c>
    </row>
    <row r="44" spans="1:13">
      <c r="A44" s="25" t="s">
        <v>333</v>
      </c>
      <c r="B44" s="25" t="s">
        <v>116</v>
      </c>
      <c r="C44" s="26"/>
      <c r="D44" s="27" t="s">
        <v>305</v>
      </c>
      <c r="E44" s="34" t="s">
        <v>334</v>
      </c>
      <c r="F44" s="29" t="s">
        <v>307</v>
      </c>
      <c r="G44" s="28" t="s">
        <v>335</v>
      </c>
      <c r="H44" s="29" t="s">
        <v>326</v>
      </c>
      <c r="I44" s="29">
        <v>18280895666</v>
      </c>
      <c r="J44" s="34" t="s">
        <v>327</v>
      </c>
      <c r="K44" s="39" t="s">
        <v>146</v>
      </c>
      <c r="L44" s="36"/>
      <c r="M44" s="28" t="s">
        <v>311</v>
      </c>
    </row>
    <row r="45" spans="1:13">
      <c r="A45" s="25" t="s">
        <v>140</v>
      </c>
      <c r="B45" s="25" t="s">
        <v>116</v>
      </c>
      <c r="D45" s="27" t="s">
        <v>305</v>
      </c>
      <c r="E45" s="34" t="s">
        <v>108</v>
      </c>
      <c r="F45" s="29" t="s">
        <v>307</v>
      </c>
      <c r="G45" s="28" t="s">
        <v>336</v>
      </c>
      <c r="H45" s="29" t="s">
        <v>326</v>
      </c>
      <c r="I45" s="29">
        <v>18280895666</v>
      </c>
      <c r="J45" s="34" t="s">
        <v>327</v>
      </c>
      <c r="K45" s="39" t="s">
        <v>146</v>
      </c>
      <c r="L45" s="39" t="s">
        <v>337</v>
      </c>
      <c r="M45" s="28" t="s">
        <v>311</v>
      </c>
    </row>
    <row r="46" spans="1:13">
      <c r="A46" s="25" t="s">
        <v>338</v>
      </c>
      <c r="B46" s="25" t="s">
        <v>116</v>
      </c>
      <c r="D46" s="27" t="s">
        <v>305</v>
      </c>
      <c r="E46" s="34" t="s">
        <v>339</v>
      </c>
      <c r="F46" s="29" t="s">
        <v>307</v>
      </c>
      <c r="G46" s="28" t="s">
        <v>340</v>
      </c>
      <c r="H46" s="29" t="s">
        <v>326</v>
      </c>
      <c r="I46" s="29">
        <v>18280895666</v>
      </c>
      <c r="J46" s="34" t="s">
        <v>327</v>
      </c>
      <c r="K46" s="39" t="s">
        <v>146</v>
      </c>
      <c r="L46" s="39" t="s">
        <v>341</v>
      </c>
      <c r="M46" s="28" t="s">
        <v>311</v>
      </c>
    </row>
    <row r="47" spans="1:13">
      <c r="A47" s="25" t="s">
        <v>342</v>
      </c>
      <c r="B47" s="25" t="s">
        <v>116</v>
      </c>
      <c r="D47" s="27" t="s">
        <v>305</v>
      </c>
      <c r="E47" s="34" t="s">
        <v>64</v>
      </c>
      <c r="F47" s="29" t="s">
        <v>307</v>
      </c>
      <c r="G47" s="28" t="s">
        <v>343</v>
      </c>
      <c r="H47" s="29" t="s">
        <v>344</v>
      </c>
      <c r="I47" s="29">
        <v>18302833536</v>
      </c>
      <c r="J47" s="34" t="s">
        <v>327</v>
      </c>
      <c r="K47" s="39" t="s">
        <v>146</v>
      </c>
      <c r="L47" s="36"/>
      <c r="M47" s="28" t="s">
        <v>311</v>
      </c>
    </row>
    <row r="48" spans="1:13">
      <c r="A48" s="25" t="s">
        <v>345</v>
      </c>
      <c r="B48" s="25" t="s">
        <v>116</v>
      </c>
      <c r="D48" s="27" t="s">
        <v>305</v>
      </c>
      <c r="E48" s="34" t="s">
        <v>74</v>
      </c>
      <c r="F48" s="29" t="s">
        <v>307</v>
      </c>
      <c r="G48" s="28" t="s">
        <v>346</v>
      </c>
      <c r="H48" s="29" t="s">
        <v>347</v>
      </c>
      <c r="I48" s="29">
        <v>18820030907</v>
      </c>
      <c r="J48" s="34" t="s">
        <v>348</v>
      </c>
      <c r="K48" s="39" t="s">
        <v>146</v>
      </c>
      <c r="L48" s="36"/>
      <c r="M48" s="28" t="s">
        <v>311</v>
      </c>
    </row>
    <row r="49" spans="1:13">
      <c r="A49" s="25" t="s">
        <v>141</v>
      </c>
      <c r="B49" s="25" t="s">
        <v>116</v>
      </c>
      <c r="D49" s="27" t="s">
        <v>305</v>
      </c>
      <c r="E49" s="34" t="s">
        <v>349</v>
      </c>
      <c r="F49" s="29" t="s">
        <v>307</v>
      </c>
      <c r="G49" s="28" t="s">
        <v>350</v>
      </c>
      <c r="H49" s="29" t="s">
        <v>347</v>
      </c>
      <c r="I49" s="29">
        <v>18820030907</v>
      </c>
      <c r="J49" s="34" t="s">
        <v>327</v>
      </c>
      <c r="K49" s="39" t="s">
        <v>146</v>
      </c>
      <c r="L49" s="36"/>
      <c r="M49" s="28" t="s">
        <v>311</v>
      </c>
    </row>
    <row r="50" spans="1:13">
      <c r="A50" s="25" t="s">
        <v>142</v>
      </c>
      <c r="B50" s="25" t="s">
        <v>116</v>
      </c>
      <c r="D50" s="27" t="s">
        <v>305</v>
      </c>
      <c r="E50" s="34" t="s">
        <v>79</v>
      </c>
      <c r="F50" s="29" t="s">
        <v>307</v>
      </c>
      <c r="G50" s="28" t="s">
        <v>351</v>
      </c>
      <c r="H50" s="29" t="s">
        <v>352</v>
      </c>
      <c r="I50" s="29">
        <v>13281725223</v>
      </c>
      <c r="J50" s="34" t="s">
        <v>327</v>
      </c>
      <c r="K50" s="39" t="s">
        <v>146</v>
      </c>
      <c r="L50" s="36"/>
      <c r="M50" s="28" t="s">
        <v>311</v>
      </c>
    </row>
    <row r="51" spans="1:13">
      <c r="A51" s="25" t="s">
        <v>353</v>
      </c>
      <c r="B51" s="25" t="s">
        <v>116</v>
      </c>
      <c r="D51" s="27" t="s">
        <v>305</v>
      </c>
      <c r="E51" s="34" t="s">
        <v>84</v>
      </c>
      <c r="F51" s="29" t="s">
        <v>313</v>
      </c>
      <c r="G51" s="28" t="s">
        <v>354</v>
      </c>
      <c r="H51" s="29" t="s">
        <v>355</v>
      </c>
      <c r="I51" s="29">
        <v>13527304849</v>
      </c>
      <c r="J51" s="34" t="s">
        <v>348</v>
      </c>
      <c r="K51" s="39" t="s">
        <v>146</v>
      </c>
      <c r="L51" s="36"/>
      <c r="M51" s="28" t="s">
        <v>311</v>
      </c>
    </row>
    <row r="52" spans="1:13">
      <c r="A52" s="25" t="s">
        <v>356</v>
      </c>
      <c r="B52" s="25" t="s">
        <v>116</v>
      </c>
      <c r="D52" s="27" t="s">
        <v>305</v>
      </c>
      <c r="E52" s="34" t="s">
        <v>70</v>
      </c>
      <c r="F52" s="29" t="s">
        <v>313</v>
      </c>
      <c r="G52" s="28" t="s">
        <v>357</v>
      </c>
      <c r="H52" s="29" t="s">
        <v>358</v>
      </c>
      <c r="I52" s="29">
        <v>13518257339</v>
      </c>
      <c r="J52" s="34" t="s">
        <v>359</v>
      </c>
      <c r="K52" s="39" t="s">
        <v>146</v>
      </c>
      <c r="L52" s="36"/>
      <c r="M52" s="28" t="s">
        <v>311</v>
      </c>
    </row>
    <row r="53" spans="4:13">
      <c r="D53" s="27" t="s">
        <v>305</v>
      </c>
      <c r="E53" s="34" t="s">
        <v>360</v>
      </c>
      <c r="F53" s="29" t="s">
        <v>313</v>
      </c>
      <c r="G53" s="28" t="s">
        <v>361</v>
      </c>
      <c r="H53" s="29" t="s">
        <v>362</v>
      </c>
      <c r="I53" s="29">
        <v>18398563998</v>
      </c>
      <c r="J53" s="34" t="s">
        <v>348</v>
      </c>
      <c r="K53" s="39" t="s">
        <v>146</v>
      </c>
      <c r="L53" s="36"/>
      <c r="M53" s="28" t="s">
        <v>311</v>
      </c>
    </row>
    <row r="54" spans="4:13">
      <c r="D54" s="27" t="s">
        <v>305</v>
      </c>
      <c r="E54" s="34" t="s">
        <v>363</v>
      </c>
      <c r="F54" s="29" t="s">
        <v>313</v>
      </c>
      <c r="G54" s="28" t="s">
        <v>364</v>
      </c>
      <c r="H54" s="29" t="s">
        <v>362</v>
      </c>
      <c r="I54" s="29">
        <v>18398563998</v>
      </c>
      <c r="J54" s="34" t="s">
        <v>348</v>
      </c>
      <c r="K54" s="39" t="s">
        <v>146</v>
      </c>
      <c r="L54" s="36"/>
      <c r="M54" s="28" t="s">
        <v>311</v>
      </c>
    </row>
    <row r="55" spans="4:13">
      <c r="D55" s="27" t="s">
        <v>305</v>
      </c>
      <c r="E55" s="34" t="s">
        <v>50</v>
      </c>
      <c r="F55" s="29" t="s">
        <v>313</v>
      </c>
      <c r="G55" s="28" t="s">
        <v>365</v>
      </c>
      <c r="H55" s="29" t="s">
        <v>362</v>
      </c>
      <c r="I55" s="29">
        <v>18398563998</v>
      </c>
      <c r="J55" s="34" t="s">
        <v>348</v>
      </c>
      <c r="K55" s="39" t="s">
        <v>146</v>
      </c>
      <c r="L55" s="36"/>
      <c r="M55" s="28" t="s">
        <v>311</v>
      </c>
    </row>
    <row r="56" spans="4:13">
      <c r="D56" s="27" t="s">
        <v>305</v>
      </c>
      <c r="E56" s="34" t="s">
        <v>120</v>
      </c>
      <c r="F56" s="29" t="s">
        <v>313</v>
      </c>
      <c r="G56" s="28" t="s">
        <v>366</v>
      </c>
      <c r="H56" s="29" t="s">
        <v>362</v>
      </c>
      <c r="I56" s="29">
        <v>18398563998</v>
      </c>
      <c r="J56" s="34" t="s">
        <v>327</v>
      </c>
      <c r="K56" s="39" t="s">
        <v>146</v>
      </c>
      <c r="L56" s="36"/>
      <c r="M56" s="28" t="s">
        <v>311</v>
      </c>
    </row>
    <row r="57" spans="4:13">
      <c r="D57" s="27" t="s">
        <v>305</v>
      </c>
      <c r="E57" s="34" t="s">
        <v>87</v>
      </c>
      <c r="F57" s="29" t="s">
        <v>313</v>
      </c>
      <c r="G57" s="28" t="s">
        <v>367</v>
      </c>
      <c r="H57" s="29" t="s">
        <v>368</v>
      </c>
      <c r="I57" s="29">
        <v>13518183653</v>
      </c>
      <c r="J57" s="34" t="s">
        <v>327</v>
      </c>
      <c r="K57" s="39" t="s">
        <v>146</v>
      </c>
      <c r="L57" s="36"/>
      <c r="M57" s="28" t="s">
        <v>311</v>
      </c>
    </row>
    <row r="58" spans="4:13">
      <c r="D58" s="27" t="s">
        <v>305</v>
      </c>
      <c r="E58" s="34" t="s">
        <v>369</v>
      </c>
      <c r="F58" s="29" t="s">
        <v>313</v>
      </c>
      <c r="G58" s="28" t="s">
        <v>370</v>
      </c>
      <c r="H58" s="29" t="s">
        <v>362</v>
      </c>
      <c r="I58" s="29">
        <v>18398563998</v>
      </c>
      <c r="J58" s="34" t="s">
        <v>348</v>
      </c>
      <c r="K58" s="39" t="s">
        <v>146</v>
      </c>
      <c r="L58" s="36"/>
      <c r="M58" s="28" t="s">
        <v>311</v>
      </c>
    </row>
    <row r="59" spans="4:13">
      <c r="D59" s="27" t="s">
        <v>305</v>
      </c>
      <c r="E59" s="34" t="s">
        <v>371</v>
      </c>
      <c r="F59" s="29" t="s">
        <v>313</v>
      </c>
      <c r="G59" s="28" t="s">
        <v>372</v>
      </c>
      <c r="H59" s="29" t="s">
        <v>362</v>
      </c>
      <c r="I59" s="29">
        <v>18398563998</v>
      </c>
      <c r="J59" s="34" t="s">
        <v>348</v>
      </c>
      <c r="K59" s="39" t="s">
        <v>146</v>
      </c>
      <c r="L59" s="36"/>
      <c r="M59" s="28" t="s">
        <v>311</v>
      </c>
    </row>
    <row r="60" spans="4:13">
      <c r="D60" s="27" t="s">
        <v>305</v>
      </c>
      <c r="E60" s="34" t="s">
        <v>75</v>
      </c>
      <c r="F60" s="29" t="s">
        <v>313</v>
      </c>
      <c r="G60" s="28" t="s">
        <v>373</v>
      </c>
      <c r="H60" s="29" t="s">
        <v>362</v>
      </c>
      <c r="I60" s="29">
        <v>18398563998</v>
      </c>
      <c r="J60" s="34" t="s">
        <v>348</v>
      </c>
      <c r="K60" s="39" t="s">
        <v>146</v>
      </c>
      <c r="L60" s="36"/>
      <c r="M60" s="28" t="s">
        <v>311</v>
      </c>
    </row>
    <row r="61" spans="4:13">
      <c r="D61" s="33" t="s">
        <v>374</v>
      </c>
      <c r="E61" s="34" t="s">
        <v>375</v>
      </c>
      <c r="F61" s="29" t="s">
        <v>376</v>
      </c>
      <c r="G61" s="28" t="str">
        <f t="shared" ref="G61:G106" si="0">"("&amp;E61&amp;")"&amp;"四川省南充市顺庆区搬罾街道学府大道二段"</f>
        <v>(五冶钢构医学科学产业园建设项目房建一部-一标)四川省南充市顺庆区搬罾街道学府大道二段</v>
      </c>
      <c r="H61" s="29" t="s">
        <v>377</v>
      </c>
      <c r="I61" s="29">
        <v>18141337338</v>
      </c>
      <c r="J61" s="34" t="s">
        <v>378</v>
      </c>
      <c r="K61" s="39" t="s">
        <v>379</v>
      </c>
      <c r="L61" s="36"/>
      <c r="M61" s="28" t="s">
        <v>380</v>
      </c>
    </row>
    <row r="62" spans="4:13">
      <c r="D62" s="33" t="s">
        <v>374</v>
      </c>
      <c r="E62" s="34" t="s">
        <v>381</v>
      </c>
      <c r="F62" s="29" t="s">
        <v>376</v>
      </c>
      <c r="G62" s="28" t="str">
        <f t="shared" si="0"/>
        <v>(五冶钢构医学科学产业园建设项目房建一部-一标（2-4）)四川省南充市顺庆区搬罾街道学府大道二段</v>
      </c>
      <c r="H62" s="29" t="s">
        <v>377</v>
      </c>
      <c r="I62" s="29">
        <v>18141337338</v>
      </c>
      <c r="J62" s="34" t="s">
        <v>378</v>
      </c>
      <c r="K62" s="39" t="s">
        <v>379</v>
      </c>
      <c r="L62" s="36"/>
      <c r="M62" s="28" t="s">
        <v>380</v>
      </c>
    </row>
    <row r="63" spans="4:13">
      <c r="D63" s="33" t="s">
        <v>374</v>
      </c>
      <c r="E63" s="34" t="s">
        <v>382</v>
      </c>
      <c r="F63" s="29" t="s">
        <v>376</v>
      </c>
      <c r="G63" s="28" t="str">
        <f t="shared" si="0"/>
        <v>(五冶钢构医学科学产业园建设项目房建一部-一标（2-5）)四川省南充市顺庆区搬罾街道学府大道二段</v>
      </c>
      <c r="H63" s="29" t="s">
        <v>377</v>
      </c>
      <c r="I63" s="29">
        <v>18141337338</v>
      </c>
      <c r="J63" s="34" t="s">
        <v>378</v>
      </c>
      <c r="K63" s="39" t="s">
        <v>379</v>
      </c>
      <c r="L63" s="36"/>
      <c r="M63" s="28" t="s">
        <v>380</v>
      </c>
    </row>
    <row r="64" spans="4:13">
      <c r="D64" s="33" t="s">
        <v>374</v>
      </c>
      <c r="E64" s="34" t="s">
        <v>98</v>
      </c>
      <c r="F64" s="29" t="s">
        <v>376</v>
      </c>
      <c r="G64" s="28" t="str">
        <f t="shared" si="0"/>
        <v>(五冶钢构医学科学产业园建设项目房建一部-一标（2-6）)四川省南充市顺庆区搬罾街道学府大道二段</v>
      </c>
      <c r="H64" s="29" t="s">
        <v>377</v>
      </c>
      <c r="I64" s="29">
        <v>18141337338</v>
      </c>
      <c r="J64" s="34" t="s">
        <v>378</v>
      </c>
      <c r="K64" s="39" t="s">
        <v>379</v>
      </c>
      <c r="L64" s="36"/>
      <c r="M64" s="28" t="s">
        <v>380</v>
      </c>
    </row>
    <row r="65" spans="4:13">
      <c r="D65" s="33" t="s">
        <v>374</v>
      </c>
      <c r="E65" s="34" t="s">
        <v>383</v>
      </c>
      <c r="F65" s="29" t="s">
        <v>376</v>
      </c>
      <c r="G65" s="28" t="str">
        <f t="shared" si="0"/>
        <v>(五冶钢构医学科学产业园建设项目房建一部-一标（2-7）)四川省南充市顺庆区搬罾街道学府大道二段</v>
      </c>
      <c r="H65" s="29" t="s">
        <v>377</v>
      </c>
      <c r="I65" s="29">
        <v>18141337338</v>
      </c>
      <c r="J65" s="34" t="s">
        <v>378</v>
      </c>
      <c r="K65" s="39" t="s">
        <v>379</v>
      </c>
      <c r="L65" s="36"/>
      <c r="M65" s="28" t="s">
        <v>380</v>
      </c>
    </row>
    <row r="66" spans="4:13">
      <c r="D66" s="33" t="s">
        <v>374</v>
      </c>
      <c r="E66" s="34" t="s">
        <v>384</v>
      </c>
      <c r="F66" s="29" t="s">
        <v>376</v>
      </c>
      <c r="G66" s="28" t="str">
        <f t="shared" si="0"/>
        <v>(五冶钢构医学科学产业园建设项目房建一部-二标（3-2）)四川省南充市顺庆区搬罾街道学府大道二段</v>
      </c>
      <c r="H66" s="29" t="s">
        <v>377</v>
      </c>
      <c r="I66" s="29">
        <v>18141337338</v>
      </c>
      <c r="J66" s="34" t="s">
        <v>378</v>
      </c>
      <c r="K66" s="39" t="s">
        <v>379</v>
      </c>
      <c r="L66" s="36"/>
      <c r="M66" s="28" t="s">
        <v>380</v>
      </c>
    </row>
    <row r="67" spans="4:13">
      <c r="D67" s="33" t="s">
        <v>374</v>
      </c>
      <c r="E67" s="34" t="s">
        <v>385</v>
      </c>
      <c r="F67" s="29" t="s">
        <v>376</v>
      </c>
      <c r="G67" s="28" t="str">
        <f t="shared" si="0"/>
        <v>(五冶钢构医学科学产业园建设项目房建一部-二标（3-3）)四川省南充市顺庆区搬罾街道学府大道二段</v>
      </c>
      <c r="H67" s="29" t="s">
        <v>377</v>
      </c>
      <c r="I67" s="29">
        <v>18141337338</v>
      </c>
      <c r="J67" s="34" t="s">
        <v>378</v>
      </c>
      <c r="K67" s="39" t="s">
        <v>379</v>
      </c>
      <c r="L67" s="36"/>
      <c r="M67" s="28" t="s">
        <v>380</v>
      </c>
    </row>
    <row r="68" spans="4:13">
      <c r="D68" s="33" t="s">
        <v>374</v>
      </c>
      <c r="E68" s="34" t="s">
        <v>386</v>
      </c>
      <c r="F68" s="29" t="s">
        <v>376</v>
      </c>
      <c r="G68" s="28" t="str">
        <f t="shared" si="0"/>
        <v>(五冶钢构医学科学产业园建设项目房建一部-三标（2-1）)四川省南充市顺庆区搬罾街道学府大道二段</v>
      </c>
      <c r="H68" s="29" t="s">
        <v>377</v>
      </c>
      <c r="I68" s="29">
        <v>18141337338</v>
      </c>
      <c r="J68" s="34" t="s">
        <v>378</v>
      </c>
      <c r="K68" s="39" t="s">
        <v>379</v>
      </c>
      <c r="L68" s="36"/>
      <c r="M68" s="28" t="s">
        <v>380</v>
      </c>
    </row>
    <row r="69" spans="4:13">
      <c r="D69" s="33" t="s">
        <v>374</v>
      </c>
      <c r="E69" s="34" t="s">
        <v>387</v>
      </c>
      <c r="F69" s="29" t="s">
        <v>376</v>
      </c>
      <c r="G69" s="28" t="str">
        <f t="shared" si="0"/>
        <v>(五冶钢构医学科学产业园建设项目房建一部-三标（2-2）)四川省南充市顺庆区搬罾街道学府大道二段</v>
      </c>
      <c r="H69" s="29" t="s">
        <v>377</v>
      </c>
      <c r="I69" s="29">
        <v>18141337338</v>
      </c>
      <c r="J69" s="34" t="s">
        <v>378</v>
      </c>
      <c r="K69" s="39" t="s">
        <v>379</v>
      </c>
      <c r="L69" s="36"/>
      <c r="M69" s="28" t="s">
        <v>380</v>
      </c>
    </row>
    <row r="70" spans="4:13">
      <c r="D70" s="33" t="s">
        <v>374</v>
      </c>
      <c r="E70" s="34" t="s">
        <v>388</v>
      </c>
      <c r="F70" s="29" t="s">
        <v>376</v>
      </c>
      <c r="G70" s="28" t="str">
        <f t="shared" si="0"/>
        <v>(五冶钢构医学科学产业园建设项目房建一部-三标（2-3）)四川省南充市顺庆区搬罾街道学府大道二段</v>
      </c>
      <c r="H70" s="29" t="s">
        <v>377</v>
      </c>
      <c r="I70" s="29">
        <v>18141337338</v>
      </c>
      <c r="J70" s="34" t="s">
        <v>378</v>
      </c>
      <c r="K70" s="39" t="s">
        <v>379</v>
      </c>
      <c r="L70" s="36"/>
      <c r="M70" s="28" t="s">
        <v>380</v>
      </c>
    </row>
    <row r="71" spans="4:13">
      <c r="D71" s="33" t="s">
        <v>374</v>
      </c>
      <c r="E71" s="34" t="s">
        <v>389</v>
      </c>
      <c r="F71" s="29" t="s">
        <v>376</v>
      </c>
      <c r="G71" s="28" t="str">
        <f t="shared" si="0"/>
        <v>(五冶钢构医学科学产业园建设项目房建一部-四标（3-4）)四川省南充市顺庆区搬罾街道学府大道二段</v>
      </c>
      <c r="H71" s="29" t="s">
        <v>377</v>
      </c>
      <c r="I71" s="29">
        <v>18141337338</v>
      </c>
      <c r="J71" s="34" t="s">
        <v>378</v>
      </c>
      <c r="K71" s="39" t="s">
        <v>379</v>
      </c>
      <c r="L71" s="36"/>
      <c r="M71" s="28" t="s">
        <v>380</v>
      </c>
    </row>
    <row r="72" spans="4:13">
      <c r="D72" s="33" t="s">
        <v>374</v>
      </c>
      <c r="E72" s="34" t="s">
        <v>390</v>
      </c>
      <c r="F72" s="29" t="s">
        <v>376</v>
      </c>
      <c r="G72" s="28" t="str">
        <f t="shared" si="0"/>
        <v>(五冶钢构医学科学产业园建设项目房建一部-四标（3-5）)四川省南充市顺庆区搬罾街道学府大道二段</v>
      </c>
      <c r="H72" s="29" t="s">
        <v>377</v>
      </c>
      <c r="I72" s="29">
        <v>18141337338</v>
      </c>
      <c r="J72" s="34" t="s">
        <v>378</v>
      </c>
      <c r="K72" s="39" t="s">
        <v>379</v>
      </c>
      <c r="L72" s="36"/>
      <c r="M72" s="28" t="s">
        <v>380</v>
      </c>
    </row>
    <row r="73" spans="4:13">
      <c r="D73" s="33" t="s">
        <v>374</v>
      </c>
      <c r="E73" s="34" t="s">
        <v>391</v>
      </c>
      <c r="F73" s="29" t="s">
        <v>376</v>
      </c>
      <c r="G73" s="28" t="str">
        <f t="shared" si="0"/>
        <v>(五冶钢构医学科学产业园建设项目房建一部-四标（3-6）)四川省南充市顺庆区搬罾街道学府大道二段</v>
      </c>
      <c r="H73" s="29" t="s">
        <v>377</v>
      </c>
      <c r="I73" s="29">
        <v>18141337338</v>
      </c>
      <c r="J73" s="34" t="s">
        <v>378</v>
      </c>
      <c r="K73" s="39" t="s">
        <v>379</v>
      </c>
      <c r="L73" s="36"/>
      <c r="M73" s="28" t="s">
        <v>380</v>
      </c>
    </row>
    <row r="74" spans="4:13">
      <c r="D74" s="33" t="s">
        <v>374</v>
      </c>
      <c r="E74" s="34" t="s">
        <v>151</v>
      </c>
      <c r="F74" s="29" t="s">
        <v>376</v>
      </c>
      <c r="G74" s="28" t="str">
        <f t="shared" si="0"/>
        <v>(五冶钢构医学科学产业园建设项目房建一部-四标（3-7）)四川省南充市顺庆区搬罾街道学府大道二段</v>
      </c>
      <c r="H74" s="29" t="s">
        <v>377</v>
      </c>
      <c r="I74" s="29">
        <v>18141337338</v>
      </c>
      <c r="J74" s="34" t="s">
        <v>378</v>
      </c>
      <c r="K74" s="39" t="s">
        <v>379</v>
      </c>
      <c r="L74" s="36"/>
      <c r="M74" s="28" t="s">
        <v>380</v>
      </c>
    </row>
    <row r="75" spans="4:13">
      <c r="D75" s="33" t="s">
        <v>374</v>
      </c>
      <c r="E75" s="34" t="s">
        <v>392</v>
      </c>
      <c r="F75" s="29" t="s">
        <v>376</v>
      </c>
      <c r="G75" s="28" t="str">
        <f t="shared" si="0"/>
        <v>(五冶钢构医学科学产业园建设项目房建一部-五标（校医院6-1）)四川省南充市顺庆区搬罾街道学府大道二段</v>
      </c>
      <c r="H75" s="29" t="s">
        <v>377</v>
      </c>
      <c r="I75" s="29">
        <v>18141337338</v>
      </c>
      <c r="J75" s="34" t="s">
        <v>378</v>
      </c>
      <c r="K75" s="39" t="s">
        <v>379</v>
      </c>
      <c r="L75" s="36"/>
      <c r="M75" s="28" t="s">
        <v>380</v>
      </c>
    </row>
    <row r="76" spans="4:13">
      <c r="D76" s="33" t="s">
        <v>374</v>
      </c>
      <c r="E76" s="34" t="s">
        <v>393</v>
      </c>
      <c r="F76" s="29" t="s">
        <v>376</v>
      </c>
      <c r="G76" s="28" t="str">
        <f t="shared" si="0"/>
        <v>(五冶钢构医学科学产业园建设项目房建一部-六标（3-1）)四川省南充市顺庆区搬罾街道学府大道二段</v>
      </c>
      <c r="H76" s="29" t="s">
        <v>377</v>
      </c>
      <c r="I76" s="29">
        <v>18141337338</v>
      </c>
      <c r="J76" s="34" t="s">
        <v>378</v>
      </c>
      <c r="K76" s="39" t="s">
        <v>379</v>
      </c>
      <c r="L76" s="36"/>
      <c r="M76" s="28" t="s">
        <v>380</v>
      </c>
    </row>
    <row r="77" spans="4:13">
      <c r="D77" s="33" t="s">
        <v>374</v>
      </c>
      <c r="E77" s="34" t="s">
        <v>394</v>
      </c>
      <c r="F77" s="29" t="s">
        <v>376</v>
      </c>
      <c r="G77" s="28" t="str">
        <f t="shared" si="0"/>
        <v>(五冶钢构医学科学产业园建设项目房建二部-一标（1-3）)四川省南充市顺庆区搬罾街道学府大道二段</v>
      </c>
      <c r="H77" s="29" t="s">
        <v>395</v>
      </c>
      <c r="I77" s="29">
        <v>19950525030</v>
      </c>
      <c r="J77" s="34" t="s">
        <v>378</v>
      </c>
      <c r="K77" s="39" t="s">
        <v>379</v>
      </c>
      <c r="L77" s="36"/>
      <c r="M77" s="28" t="s">
        <v>380</v>
      </c>
    </row>
    <row r="78" spans="4:13">
      <c r="D78" s="33" t="s">
        <v>374</v>
      </c>
      <c r="E78" s="34" t="s">
        <v>396</v>
      </c>
      <c r="F78" s="29" t="s">
        <v>376</v>
      </c>
      <c r="G78" s="28" t="str">
        <f t="shared" si="0"/>
        <v>(五冶钢构医学科学产业园建设项目房建二部-一标（1-4）)四川省南充市顺庆区搬罾街道学府大道二段</v>
      </c>
      <c r="H78" s="29" t="s">
        <v>395</v>
      </c>
      <c r="I78" s="29">
        <v>19950525030</v>
      </c>
      <c r="J78" s="34" t="s">
        <v>378</v>
      </c>
      <c r="K78" s="39" t="s">
        <v>379</v>
      </c>
      <c r="L78" s="36"/>
      <c r="M78" s="28" t="s">
        <v>380</v>
      </c>
    </row>
    <row r="79" spans="4:13">
      <c r="D79" s="33" t="s">
        <v>374</v>
      </c>
      <c r="E79" s="34" t="s">
        <v>397</v>
      </c>
      <c r="F79" s="29" t="s">
        <v>376</v>
      </c>
      <c r="G79" s="28" t="str">
        <f t="shared" si="0"/>
        <v>(五冶钢构医学科学产业园建设项目房建二部-一标（1-6）)四川省南充市顺庆区搬罾街道学府大道二段</v>
      </c>
      <c r="H79" s="29" t="s">
        <v>395</v>
      </c>
      <c r="I79" s="29">
        <v>19950525030</v>
      </c>
      <c r="J79" s="34" t="s">
        <v>378</v>
      </c>
      <c r="K79" s="39" t="s">
        <v>379</v>
      </c>
      <c r="L79" s="36"/>
      <c r="M79" s="28" t="s">
        <v>380</v>
      </c>
    </row>
    <row r="80" spans="4:13">
      <c r="D80" s="33" t="s">
        <v>374</v>
      </c>
      <c r="E80" s="34" t="s">
        <v>398</v>
      </c>
      <c r="F80" s="29" t="s">
        <v>376</v>
      </c>
      <c r="G80" s="28" t="str">
        <f t="shared" si="0"/>
        <v>(五冶钢构医学科学产业园建设项目房建二部-一标（1-7）)四川省南充市顺庆区搬罾街道学府大道二段</v>
      </c>
      <c r="H80" s="29" t="s">
        <v>395</v>
      </c>
      <c r="I80" s="29">
        <v>19950525030</v>
      </c>
      <c r="J80" s="34" t="s">
        <v>378</v>
      </c>
      <c r="K80" s="39" t="s">
        <v>379</v>
      </c>
      <c r="L80" s="36"/>
      <c r="M80" s="28" t="s">
        <v>380</v>
      </c>
    </row>
    <row r="81" spans="4:13">
      <c r="D81" s="33" t="s">
        <v>374</v>
      </c>
      <c r="E81" s="34" t="s">
        <v>399</v>
      </c>
      <c r="F81" s="29" t="s">
        <v>376</v>
      </c>
      <c r="G81" s="28" t="str">
        <f t="shared" si="0"/>
        <v>(五冶钢构医学科学产业园建设项目房建二部-二标（图情信息中心1-1）)四川省南充市顺庆区搬罾街道学府大道二段</v>
      </c>
      <c r="H81" s="29" t="s">
        <v>395</v>
      </c>
      <c r="I81" s="29">
        <v>19950525030</v>
      </c>
      <c r="J81" s="34" t="s">
        <v>378</v>
      </c>
      <c r="K81" s="39" t="s">
        <v>379</v>
      </c>
      <c r="L81" s="36"/>
      <c r="M81" s="28" t="s">
        <v>380</v>
      </c>
    </row>
    <row r="82" spans="4:13">
      <c r="D82" s="33" t="s">
        <v>374</v>
      </c>
      <c r="E82" s="34" t="s">
        <v>59</v>
      </c>
      <c r="F82" s="29" t="s">
        <v>376</v>
      </c>
      <c r="G82" s="28" t="str">
        <f t="shared" si="0"/>
        <v>(五冶钢构医学科学产业园建设项目房建二部-三标（1-2）)四川省南充市顺庆区搬罾街道学府大道二段</v>
      </c>
      <c r="H82" s="29" t="s">
        <v>395</v>
      </c>
      <c r="I82" s="29">
        <v>19950525030</v>
      </c>
      <c r="J82" s="34" t="s">
        <v>378</v>
      </c>
      <c r="K82" s="39" t="s">
        <v>379</v>
      </c>
      <c r="L82" s="36"/>
      <c r="M82" s="28" t="s">
        <v>380</v>
      </c>
    </row>
    <row r="83" spans="4:13">
      <c r="D83" s="33" t="s">
        <v>374</v>
      </c>
      <c r="E83" s="34" t="s">
        <v>71</v>
      </c>
      <c r="F83" s="29" t="s">
        <v>376</v>
      </c>
      <c r="G83" s="28" t="str">
        <f t="shared" si="0"/>
        <v>(五冶钢构医学科学产业园建设项目房建二部-三标（1-5）)四川省南充市顺庆区搬罾街道学府大道二段</v>
      </c>
      <c r="H83" s="29" t="s">
        <v>395</v>
      </c>
      <c r="I83" s="29">
        <v>19950525030</v>
      </c>
      <c r="J83" s="34" t="s">
        <v>378</v>
      </c>
      <c r="K83" s="39" t="s">
        <v>379</v>
      </c>
      <c r="L83" s="36"/>
      <c r="M83" s="28" t="s">
        <v>380</v>
      </c>
    </row>
    <row r="84" spans="4:13">
      <c r="D84" s="33" t="s">
        <v>374</v>
      </c>
      <c r="E84" s="34" t="s">
        <v>400</v>
      </c>
      <c r="F84" s="29" t="s">
        <v>376</v>
      </c>
      <c r="G84" s="28" t="str">
        <f t="shared" si="0"/>
        <v>(五冶钢构医学科学产业园建设项目房建二部-三标（5-1）)四川省南充市顺庆区搬罾街道学府大道二段</v>
      </c>
      <c r="H84" s="29" t="s">
        <v>395</v>
      </c>
      <c r="I84" s="29">
        <v>19950525030</v>
      </c>
      <c r="J84" s="34" t="s">
        <v>378</v>
      </c>
      <c r="K84" s="39" t="s">
        <v>379</v>
      </c>
      <c r="L84" s="36"/>
      <c r="M84" s="28" t="s">
        <v>380</v>
      </c>
    </row>
    <row r="85" spans="4:13">
      <c r="D85" s="33" t="s">
        <v>374</v>
      </c>
      <c r="E85" s="34" t="s">
        <v>401</v>
      </c>
      <c r="F85" s="29" t="s">
        <v>376</v>
      </c>
      <c r="G85" s="28" t="str">
        <f t="shared" si="0"/>
        <v>(五冶钢构医学科学产业园建设项目房建二部-三标（5-2）)四川省南充市顺庆区搬罾街道学府大道二段</v>
      </c>
      <c r="H85" s="29" t="s">
        <v>395</v>
      </c>
      <c r="I85" s="29">
        <v>19950525030</v>
      </c>
      <c r="J85" s="34" t="s">
        <v>378</v>
      </c>
      <c r="K85" s="39" t="s">
        <v>379</v>
      </c>
      <c r="L85" s="36"/>
      <c r="M85" s="28" t="s">
        <v>380</v>
      </c>
    </row>
    <row r="86" spans="4:13">
      <c r="D86" s="33" t="s">
        <v>374</v>
      </c>
      <c r="E86" s="34" t="s">
        <v>402</v>
      </c>
      <c r="F86" s="29" t="s">
        <v>376</v>
      </c>
      <c r="G86" s="28" t="str">
        <f t="shared" si="0"/>
        <v>(五冶钢构医学科学产业园建设项目房建二部-三标（5-3）)四川省南充市顺庆区搬罾街道学府大道二段</v>
      </c>
      <c r="H86" s="29" t="s">
        <v>395</v>
      </c>
      <c r="I86" s="29">
        <v>19950525030</v>
      </c>
      <c r="J86" s="34" t="s">
        <v>378</v>
      </c>
      <c r="K86" s="39" t="s">
        <v>379</v>
      </c>
      <c r="L86" s="36"/>
      <c r="M86" s="28" t="s">
        <v>380</v>
      </c>
    </row>
    <row r="87" spans="4:13">
      <c r="D87" s="33" t="s">
        <v>374</v>
      </c>
      <c r="E87" s="34" t="s">
        <v>88</v>
      </c>
      <c r="F87" s="29" t="s">
        <v>376</v>
      </c>
      <c r="G87" s="28" t="str">
        <f t="shared" si="0"/>
        <v>(五冶钢构医学科学产业园建设项目房建二部-四标（5-4）)四川省南充市顺庆区搬罾街道学府大道二段</v>
      </c>
      <c r="H87" s="29" t="s">
        <v>395</v>
      </c>
      <c r="I87" s="29">
        <v>19950525030</v>
      </c>
      <c r="J87" s="34" t="s">
        <v>378</v>
      </c>
      <c r="K87" s="39" t="s">
        <v>379</v>
      </c>
      <c r="L87" s="36"/>
      <c r="M87" s="28" t="s">
        <v>380</v>
      </c>
    </row>
    <row r="88" spans="4:13">
      <c r="D88" s="33" t="s">
        <v>374</v>
      </c>
      <c r="E88" s="34" t="s">
        <v>403</v>
      </c>
      <c r="F88" s="29" t="s">
        <v>376</v>
      </c>
      <c r="G88" s="28" t="str">
        <f t="shared" si="0"/>
        <v>(五冶钢构医学科学产业园建设项目房建二部-四标（5-5）)四川省南充市顺庆区搬罾街道学府大道二段</v>
      </c>
      <c r="H88" s="29" t="s">
        <v>395</v>
      </c>
      <c r="I88" s="29">
        <v>19950525030</v>
      </c>
      <c r="J88" s="34" t="s">
        <v>378</v>
      </c>
      <c r="K88" s="39" t="s">
        <v>379</v>
      </c>
      <c r="L88" s="36"/>
      <c r="M88" s="28" t="s">
        <v>380</v>
      </c>
    </row>
    <row r="89" spans="4:13">
      <c r="D89" s="33" t="s">
        <v>374</v>
      </c>
      <c r="E89" s="34" t="s">
        <v>113</v>
      </c>
      <c r="F89" s="29" t="s">
        <v>376</v>
      </c>
      <c r="G89" s="28" t="str">
        <f t="shared" si="0"/>
        <v>(五冶钢构医学科学产业园建设项目房建二部-排洪渠（五标）)四川省南充市顺庆区搬罾街道学府大道二段</v>
      </c>
      <c r="H89" s="29" t="s">
        <v>395</v>
      </c>
      <c r="I89" s="29">
        <v>19950525030</v>
      </c>
      <c r="J89" s="34" t="s">
        <v>378</v>
      </c>
      <c r="K89" s="39" t="s">
        <v>379</v>
      </c>
      <c r="L89" s="36"/>
      <c r="M89" s="28" t="s">
        <v>380</v>
      </c>
    </row>
    <row r="90" spans="4:13">
      <c r="D90" s="33" t="s">
        <v>374</v>
      </c>
      <c r="E90" s="34" t="s">
        <v>60</v>
      </c>
      <c r="F90" s="29" t="s">
        <v>376</v>
      </c>
      <c r="G90" s="28" t="str">
        <f t="shared" si="0"/>
        <v>(五冶钢构医学科学产业园建设项目房建二部-六标)四川省南充市顺庆区搬罾街道学府大道二段</v>
      </c>
      <c r="H90" s="29" t="s">
        <v>395</v>
      </c>
      <c r="I90" s="29">
        <v>19950525030</v>
      </c>
      <c r="J90" s="34" t="s">
        <v>378</v>
      </c>
      <c r="K90" s="39" t="s">
        <v>379</v>
      </c>
      <c r="L90" s="36"/>
      <c r="M90" s="28" t="s">
        <v>380</v>
      </c>
    </row>
    <row r="91" spans="4:13">
      <c r="D91" s="33" t="s">
        <v>374</v>
      </c>
      <c r="E91" s="34" t="s">
        <v>72</v>
      </c>
      <c r="F91" s="29" t="s">
        <v>376</v>
      </c>
      <c r="G91" s="28" t="str">
        <f t="shared" si="0"/>
        <v>(五冶钢构医学科学产业园建设项目房建二部-网羽馆（6-5）)四川省南充市顺庆区搬罾街道学府大道二段</v>
      </c>
      <c r="H91" s="29" t="s">
        <v>395</v>
      </c>
      <c r="I91" s="29">
        <v>19950525030</v>
      </c>
      <c r="J91" s="34" t="s">
        <v>378</v>
      </c>
      <c r="K91" s="39" t="s">
        <v>379</v>
      </c>
      <c r="L91" s="36"/>
      <c r="M91" s="28" t="s">
        <v>380</v>
      </c>
    </row>
    <row r="92" spans="4:13">
      <c r="D92" s="33" t="s">
        <v>374</v>
      </c>
      <c r="E92" s="34" t="s">
        <v>404</v>
      </c>
      <c r="F92" s="29" t="s">
        <v>376</v>
      </c>
      <c r="G92" s="28" t="str">
        <f t="shared" si="0"/>
        <v>(五冶钢构医学科学产业园建设项目房建三部-一标（4-1）)四川省南充市顺庆区搬罾街道学府大道二段</v>
      </c>
      <c r="H92" s="29" t="s">
        <v>405</v>
      </c>
      <c r="I92" s="29">
        <v>18349955455</v>
      </c>
      <c r="J92" s="34" t="s">
        <v>378</v>
      </c>
      <c r="K92" s="39" t="s">
        <v>379</v>
      </c>
      <c r="L92" s="36"/>
      <c r="M92" s="28" t="s">
        <v>380</v>
      </c>
    </row>
    <row r="93" spans="4:13">
      <c r="D93" s="33" t="s">
        <v>374</v>
      </c>
      <c r="E93" s="34" t="s">
        <v>406</v>
      </c>
      <c r="F93" s="29" t="s">
        <v>376</v>
      </c>
      <c r="G93" s="28" t="str">
        <f t="shared" si="0"/>
        <v>(五冶钢构医学科学产业园建设项目房建三部-一标（4-2）)四川省南充市顺庆区搬罾街道学府大道二段</v>
      </c>
      <c r="H93" s="29" t="s">
        <v>405</v>
      </c>
      <c r="I93" s="29">
        <v>18349955455</v>
      </c>
      <c r="J93" s="34" t="s">
        <v>378</v>
      </c>
      <c r="K93" s="39" t="s">
        <v>379</v>
      </c>
      <c r="L93" s="36"/>
      <c r="M93" s="28" t="s">
        <v>380</v>
      </c>
    </row>
    <row r="94" spans="4:13">
      <c r="D94" s="33" t="s">
        <v>374</v>
      </c>
      <c r="E94" s="34" t="s">
        <v>407</v>
      </c>
      <c r="F94" s="29" t="s">
        <v>376</v>
      </c>
      <c r="G94" s="28" t="str">
        <f t="shared" si="0"/>
        <v>(五冶钢构医学科学产业园建设项目房建三部-一标（4-3）)四川省南充市顺庆区搬罾街道学府大道二段</v>
      </c>
      <c r="H94" s="29" t="s">
        <v>405</v>
      </c>
      <c r="I94" s="29">
        <v>18349955455</v>
      </c>
      <c r="J94" s="34" t="s">
        <v>378</v>
      </c>
      <c r="K94" s="39" t="s">
        <v>379</v>
      </c>
      <c r="L94" s="36"/>
      <c r="M94" s="28" t="s">
        <v>380</v>
      </c>
    </row>
    <row r="95" spans="4:13">
      <c r="D95" s="33" t="s">
        <v>374</v>
      </c>
      <c r="E95" s="34" t="s">
        <v>408</v>
      </c>
      <c r="F95" s="29" t="s">
        <v>376</v>
      </c>
      <c r="G95" s="28" t="str">
        <f t="shared" si="0"/>
        <v>(五冶钢构医学科学产业园建设项目房建三部-一标（4-4）)四川省南充市顺庆区搬罾街道学府大道二段</v>
      </c>
      <c r="H95" s="29" t="s">
        <v>405</v>
      </c>
      <c r="I95" s="29">
        <v>18349955455</v>
      </c>
      <c r="J95" s="34" t="s">
        <v>378</v>
      </c>
      <c r="K95" s="39" t="s">
        <v>379</v>
      </c>
      <c r="L95" s="36"/>
      <c r="M95" s="28" t="s">
        <v>380</v>
      </c>
    </row>
    <row r="96" spans="4:13">
      <c r="D96" s="33" t="s">
        <v>374</v>
      </c>
      <c r="E96" s="34" t="s">
        <v>409</v>
      </c>
      <c r="F96" s="29" t="s">
        <v>376</v>
      </c>
      <c r="G96" s="28" t="str">
        <f t="shared" si="0"/>
        <v>(五冶钢构医学科学产业园建设项目房建三部-一标（4-5）)四川省南充市顺庆区搬罾街道学府大道二段</v>
      </c>
      <c r="H96" s="29" t="s">
        <v>405</v>
      </c>
      <c r="I96" s="29">
        <v>18349955455</v>
      </c>
      <c r="J96" s="34" t="s">
        <v>378</v>
      </c>
      <c r="K96" s="39" t="s">
        <v>379</v>
      </c>
      <c r="L96" s="36"/>
      <c r="M96" s="28" t="s">
        <v>380</v>
      </c>
    </row>
    <row r="97" spans="4:13">
      <c r="D97" s="33" t="s">
        <v>374</v>
      </c>
      <c r="E97" s="34" t="s">
        <v>410</v>
      </c>
      <c r="F97" s="29" t="s">
        <v>376</v>
      </c>
      <c r="G97" s="28" t="str">
        <f t="shared" si="0"/>
        <v>(五冶钢构医学科学产业园建设项目房建三部-一标（4-6）)四川省南充市顺庆区搬罾街道学府大道二段</v>
      </c>
      <c r="H97" s="29" t="s">
        <v>405</v>
      </c>
      <c r="I97" s="29">
        <v>18349955455</v>
      </c>
      <c r="J97" s="34" t="s">
        <v>378</v>
      </c>
      <c r="K97" s="39" t="s">
        <v>379</v>
      </c>
      <c r="L97" s="36"/>
      <c r="M97" s="28" t="s">
        <v>380</v>
      </c>
    </row>
    <row r="98" spans="4:13">
      <c r="D98" s="33" t="s">
        <v>374</v>
      </c>
      <c r="E98" s="34" t="s">
        <v>73</v>
      </c>
      <c r="F98" s="29" t="s">
        <v>376</v>
      </c>
      <c r="G98" s="28" t="str">
        <f t="shared" si="0"/>
        <v>(五冶钢构医学科学产业园建设项目房建三部-一标（7-1）)四川省南充市顺庆区搬罾街道学府大道二段</v>
      </c>
      <c r="H98" s="29" t="s">
        <v>405</v>
      </c>
      <c r="I98" s="29">
        <v>18349955455</v>
      </c>
      <c r="J98" s="34" t="s">
        <v>378</v>
      </c>
      <c r="K98" s="39" t="s">
        <v>379</v>
      </c>
      <c r="L98" s="36"/>
      <c r="M98" s="28" t="s">
        <v>380</v>
      </c>
    </row>
    <row r="99" spans="4:13">
      <c r="D99" s="33" t="s">
        <v>374</v>
      </c>
      <c r="E99" s="34" t="s">
        <v>20</v>
      </c>
      <c r="F99" s="29" t="s">
        <v>376</v>
      </c>
      <c r="G99" s="28" t="str">
        <f t="shared" si="0"/>
        <v>(五冶钢构医学科学产业园建设项目房建三部-一标（7-2）)四川省南充市顺庆区搬罾街道学府大道二段</v>
      </c>
      <c r="H99" s="29" t="s">
        <v>405</v>
      </c>
      <c r="I99" s="29">
        <v>18349955455</v>
      </c>
      <c r="J99" s="34" t="s">
        <v>378</v>
      </c>
      <c r="K99" s="39" t="s">
        <v>379</v>
      </c>
      <c r="L99" s="36"/>
      <c r="M99" s="28" t="s">
        <v>380</v>
      </c>
    </row>
    <row r="100" spans="4:13">
      <c r="D100" s="33" t="s">
        <v>374</v>
      </c>
      <c r="E100" s="34" t="s">
        <v>23</v>
      </c>
      <c r="F100" s="29" t="s">
        <v>376</v>
      </c>
      <c r="G100" s="28" t="str">
        <f t="shared" si="0"/>
        <v>(五冶钢构医学科学产业园建设项目房建三部-一标（7-3）)四川省南充市顺庆区搬罾街道学府大道二段</v>
      </c>
      <c r="H100" s="29" t="s">
        <v>405</v>
      </c>
      <c r="I100" s="29">
        <v>18349955455</v>
      </c>
      <c r="J100" s="34" t="s">
        <v>378</v>
      </c>
      <c r="K100" s="39" t="s">
        <v>379</v>
      </c>
      <c r="L100" s="36"/>
      <c r="M100" s="28" t="s">
        <v>380</v>
      </c>
    </row>
    <row r="101" spans="4:13">
      <c r="D101" s="33" t="s">
        <v>374</v>
      </c>
      <c r="E101" s="34" t="s">
        <v>24</v>
      </c>
      <c r="F101" s="29" t="s">
        <v>376</v>
      </c>
      <c r="G101" s="28" t="str">
        <f t="shared" si="0"/>
        <v>(五冶钢构医学科学产业园建设项目房建三部-一标（7-4）)四川省南充市顺庆区搬罾街道学府大道二段</v>
      </c>
      <c r="H101" s="29" t="s">
        <v>405</v>
      </c>
      <c r="I101" s="29">
        <v>18349955455</v>
      </c>
      <c r="J101" s="34" t="s">
        <v>378</v>
      </c>
      <c r="K101" s="39" t="s">
        <v>379</v>
      </c>
      <c r="L101" s="36"/>
      <c r="M101" s="28" t="s">
        <v>380</v>
      </c>
    </row>
    <row r="102" spans="4:13">
      <c r="D102" s="33" t="s">
        <v>374</v>
      </c>
      <c r="E102" s="28" t="s">
        <v>89</v>
      </c>
      <c r="F102" s="29" t="s">
        <v>376</v>
      </c>
      <c r="G102" s="28" t="str">
        <f t="shared" si="0"/>
        <v>(五冶钢构医学科学产业园建设项目房建三部-排洪渠)四川省南充市顺庆区搬罾街道学府大道二段</v>
      </c>
      <c r="H102" s="29" t="s">
        <v>405</v>
      </c>
      <c r="I102" s="29">
        <v>18349955455</v>
      </c>
      <c r="J102" s="34" t="s">
        <v>378</v>
      </c>
      <c r="K102" s="39" t="s">
        <v>379</v>
      </c>
      <c r="L102" s="36"/>
      <c r="M102" s="28" t="s">
        <v>380</v>
      </c>
    </row>
    <row r="103" spans="4:13">
      <c r="D103" s="33" t="s">
        <v>374</v>
      </c>
      <c r="E103" s="28" t="s">
        <v>127</v>
      </c>
      <c r="F103" s="29" t="s">
        <v>376</v>
      </c>
      <c r="G103" s="28" t="str">
        <f t="shared" si="0"/>
        <v>(五冶钢构医学科学产业园建设项目房建三部-管网总坪)四川省南充市顺庆区搬罾街道学府大道二段</v>
      </c>
      <c r="H103" s="29" t="s">
        <v>405</v>
      </c>
      <c r="I103" s="29">
        <v>18349955455</v>
      </c>
      <c r="J103" s="34" t="s">
        <v>378</v>
      </c>
      <c r="K103" s="39" t="s">
        <v>379</v>
      </c>
      <c r="L103" s="36"/>
      <c r="M103" s="28" t="s">
        <v>380</v>
      </c>
    </row>
    <row r="104" spans="4:13">
      <c r="D104" s="33" t="s">
        <v>374</v>
      </c>
      <c r="E104" s="28" t="s">
        <v>117</v>
      </c>
      <c r="F104" s="29" t="s">
        <v>376</v>
      </c>
      <c r="G104" s="28" t="str">
        <f t="shared" si="0"/>
        <v>(五冶钢构医学科学产业园建设项目房建三部-配套用房及围墙)四川省南充市顺庆区搬罾街道学府大道二段</v>
      </c>
      <c r="H104" s="29" t="s">
        <v>405</v>
      </c>
      <c r="I104" s="29">
        <v>18349955455</v>
      </c>
      <c r="J104" s="34" t="s">
        <v>378</v>
      </c>
      <c r="K104" s="39" t="s">
        <v>379</v>
      </c>
      <c r="L104" s="36"/>
      <c r="M104" s="28" t="s">
        <v>380</v>
      </c>
    </row>
    <row r="105" spans="4:13">
      <c r="D105" s="33" t="s">
        <v>374</v>
      </c>
      <c r="E105" s="28" t="s">
        <v>411</v>
      </c>
      <c r="F105" s="29" t="s">
        <v>376</v>
      </c>
      <c r="G105" s="28" t="str">
        <f t="shared" si="0"/>
        <v>(五冶钢构医学科学产业园建设项目房建连接线道路工程-1)四川省南充市顺庆区搬罾街道学府大道二段</v>
      </c>
      <c r="H105" s="29" t="s">
        <v>412</v>
      </c>
      <c r="I105" s="29">
        <v>13908143055</v>
      </c>
      <c r="J105" s="34" t="s">
        <v>378</v>
      </c>
      <c r="K105" s="39" t="s">
        <v>379</v>
      </c>
      <c r="L105" s="36"/>
      <c r="M105" s="28" t="s">
        <v>380</v>
      </c>
    </row>
    <row r="106" spans="4:13">
      <c r="D106" s="33" t="s">
        <v>374</v>
      </c>
      <c r="E106" s="28" t="s">
        <v>413</v>
      </c>
      <c r="F106" s="29" t="s">
        <v>376</v>
      </c>
      <c r="G106" s="28" t="str">
        <f t="shared" si="0"/>
        <v>(五冶钢构医学科学产业园建设项目房建连接线道路工程-2)四川省南充市顺庆区搬罾街道学府大道二段</v>
      </c>
      <c r="H106" s="29" t="s">
        <v>414</v>
      </c>
      <c r="I106" s="29">
        <v>15982411682</v>
      </c>
      <c r="J106" s="34" t="s">
        <v>378</v>
      </c>
      <c r="K106" s="39" t="s">
        <v>379</v>
      </c>
      <c r="L106" s="36"/>
      <c r="M106" s="28" t="s">
        <v>380</v>
      </c>
    </row>
    <row r="107" spans="4:13">
      <c r="D107" s="33" t="s">
        <v>415</v>
      </c>
      <c r="E107" s="28" t="s">
        <v>416</v>
      </c>
      <c r="F107" s="29" t="str">
        <f>F61</f>
        <v>攀成钢,威钢,昆钢,龙钢,德胜,成实,达钢,鞍钢,宝钢,酒钢,冷钢</v>
      </c>
      <c r="G107" s="28" t="str">
        <f>"("&amp;E107&amp;")"&amp;"广汉市汉州街道邓家院子"</f>
        <v>(德阳新欧鹏文教城牛津公馆一标)广汉市汉州街道邓家院子</v>
      </c>
      <c r="H107" s="29" t="s">
        <v>417</v>
      </c>
      <c r="I107" s="29">
        <v>17726331991</v>
      </c>
      <c r="J107" s="34" t="s">
        <v>418</v>
      </c>
      <c r="K107" s="39" t="s">
        <v>419</v>
      </c>
      <c r="L107" s="36"/>
      <c r="M107" s="28" t="s">
        <v>380</v>
      </c>
    </row>
    <row r="108" spans="4:13">
      <c r="D108" s="33" t="s">
        <v>415</v>
      </c>
      <c r="E108" s="28" t="s">
        <v>420</v>
      </c>
      <c r="F108" s="29" t="str">
        <f>F62</f>
        <v>攀成钢,威钢,昆钢,龙钢,德胜,成实,达钢,鞍钢,宝钢,酒钢,冷钢</v>
      </c>
      <c r="G108" s="28" t="str">
        <f>"("&amp;E108&amp;")"&amp;"广汉市汉州街道邓家院子"</f>
        <v>(德阳新鸥鹏文教城牛津公馆二标)广汉市汉州街道邓家院子</v>
      </c>
      <c r="H108" s="29" t="s">
        <v>417</v>
      </c>
      <c r="I108" s="29">
        <v>17726331991</v>
      </c>
      <c r="J108" s="34" t="s">
        <v>418</v>
      </c>
      <c r="K108" s="39" t="s">
        <v>419</v>
      </c>
      <c r="L108" s="36"/>
      <c r="M108" s="28" t="s">
        <v>380</v>
      </c>
    </row>
    <row r="109" spans="4:13">
      <c r="D109" s="33" t="s">
        <v>415</v>
      </c>
      <c r="E109" s="28" t="s">
        <v>421</v>
      </c>
      <c r="F109" s="29" t="str">
        <f>F63</f>
        <v>攀成钢,威钢,昆钢,龙钢,德胜,成实,达钢,鞍钢,宝钢,酒钢,冷钢</v>
      </c>
      <c r="G109" s="28" t="str">
        <f>"("&amp;E109&amp;")"&amp;"广汉市汉州街道张家大院子"</f>
        <v>(德阳新鸥鹏文教城巴川府)广汉市汉州街道张家大院子</v>
      </c>
      <c r="H109" s="29" t="s">
        <v>417</v>
      </c>
      <c r="I109" s="29">
        <v>17726331991</v>
      </c>
      <c r="J109" s="34" t="s">
        <v>418</v>
      </c>
      <c r="K109" s="39" t="s">
        <v>419</v>
      </c>
      <c r="L109" s="36"/>
      <c r="M109" s="28" t="s">
        <v>380</v>
      </c>
    </row>
    <row r="110" spans="4:13">
      <c r="D110" s="33" t="s">
        <v>415</v>
      </c>
      <c r="E110" s="28" t="s">
        <v>422</v>
      </c>
      <c r="F110" s="29" t="str">
        <f>F64</f>
        <v>攀成钢,威钢,昆钢,龙钢,德胜,成实,达钢,鞍钢,宝钢,酒钢,冷钢</v>
      </c>
      <c r="G110" s="28" t="str">
        <f>"("&amp;E110&amp;")"&amp;"广汉市汉州街道邓家院子"</f>
        <v>(德阳新鸥鹏文教城巴川印)广汉市汉州街道邓家院子</v>
      </c>
      <c r="H110" s="29" t="s">
        <v>417</v>
      </c>
      <c r="I110" s="29">
        <v>17726331991</v>
      </c>
      <c r="J110" s="34" t="s">
        <v>418</v>
      </c>
      <c r="K110" s="39" t="s">
        <v>419</v>
      </c>
      <c r="L110" s="36"/>
      <c r="M110" s="28" t="s">
        <v>380</v>
      </c>
    </row>
    <row r="111" spans="4:13">
      <c r="D111" s="33" t="s">
        <v>150</v>
      </c>
      <c r="E111" s="28" t="s">
        <v>150</v>
      </c>
      <c r="F111" s="29" t="s">
        <v>423</v>
      </c>
      <c r="G111" s="28" t="str">
        <f>"("&amp;E111&amp;")"&amp;"中铁科研院集团有限公司宜宾市泥溪东互通式立交下穿成贵客专铁路工程项目钢筋加工厂"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111" s="32" t="s">
        <v>424</v>
      </c>
      <c r="I111" s="32">
        <v>19130850820</v>
      </c>
      <c r="J111" s="34" t="s">
        <v>425</v>
      </c>
      <c r="K111" s="39" t="s">
        <v>426</v>
      </c>
      <c r="L111" s="36"/>
      <c r="M111" s="28" t="s">
        <v>427</v>
      </c>
    </row>
    <row r="112" spans="4:13">
      <c r="D112" s="33" t="s">
        <v>150</v>
      </c>
      <c r="E112" s="28" t="s">
        <v>150</v>
      </c>
      <c r="F112" s="29" t="s">
        <v>423</v>
      </c>
      <c r="G112" s="28" t="str">
        <f>"("&amp;E112&amp;")"&amp;"中铁科研院集团有限公司宜宾市泥溪东互通式立交下穿成贵客专铁路工程项目钢筋加工厂"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112" s="32" t="s">
        <v>428</v>
      </c>
      <c r="I112" s="32">
        <v>18208257412</v>
      </c>
      <c r="J112" s="34" t="s">
        <v>425</v>
      </c>
      <c r="K112" s="39" t="s">
        <v>426</v>
      </c>
      <c r="L112" s="36"/>
      <c r="M112" s="28" t="s">
        <v>427</v>
      </c>
    </row>
    <row r="113" spans="4:13">
      <c r="D113" s="40" t="s">
        <v>128</v>
      </c>
      <c r="E113" s="28" t="s">
        <v>132</v>
      </c>
      <c r="F113" s="29" t="s">
        <v>429</v>
      </c>
      <c r="G113" s="31" t="str">
        <f t="shared" ref="G113:G123" si="1">"("&amp;E113&amp;")"&amp;"宜宾市翠屏区宜宾汽车零部件配套产业基地(纬五路南)"</f>
        <v>(宜宾兴港三江新区长江工业园建设项目-9#厂房)宜宾市翠屏区宜宾汽车零部件配套产业基地(纬五路南)</v>
      </c>
      <c r="H113" s="29" t="s">
        <v>430</v>
      </c>
      <c r="I113" s="32">
        <v>15924731822</v>
      </c>
      <c r="J113" s="34" t="s">
        <v>425</v>
      </c>
      <c r="K113" s="39" t="s">
        <v>431</v>
      </c>
      <c r="L113" s="36"/>
      <c r="M113" s="28" t="s">
        <v>432</v>
      </c>
    </row>
    <row r="114" spans="4:13">
      <c r="D114" s="33" t="s">
        <v>128</v>
      </c>
      <c r="E114" s="28" t="s">
        <v>135</v>
      </c>
      <c r="F114" s="29" t="s">
        <v>429</v>
      </c>
      <c r="G114" s="31" t="str">
        <f t="shared" si="1"/>
        <v>(宜宾兴港三江新区长江工业园建设项目-M2-2#厂房)宜宾市翠屏区宜宾汽车零部件配套产业基地(纬五路南)</v>
      </c>
      <c r="H114" s="29" t="s">
        <v>433</v>
      </c>
      <c r="I114" s="32">
        <v>17713876279</v>
      </c>
      <c r="J114" s="34" t="s">
        <v>425</v>
      </c>
      <c r="K114" s="39" t="s">
        <v>431</v>
      </c>
      <c r="L114" s="36"/>
      <c r="M114" s="28" t="s">
        <v>432</v>
      </c>
    </row>
    <row r="115" spans="4:13">
      <c r="D115" s="33" t="s">
        <v>128</v>
      </c>
      <c r="E115" s="28" t="s">
        <v>136</v>
      </c>
      <c r="F115" s="29" t="s">
        <v>429</v>
      </c>
      <c r="G115" s="31" t="str">
        <f t="shared" si="1"/>
        <v>(宜宾兴港三江新区长江工业园建设项目-M2-00-04桩)宜宾市翠屏区宜宾汽车零部件配套产业基地(纬五路南)</v>
      </c>
      <c r="H115" s="29" t="s">
        <v>433</v>
      </c>
      <c r="I115" s="32">
        <v>17713876279</v>
      </c>
      <c r="J115" s="34" t="s">
        <v>425</v>
      </c>
      <c r="K115" s="39" t="s">
        <v>431</v>
      </c>
      <c r="L115" s="36"/>
      <c r="M115" s="28" t="s">
        <v>432</v>
      </c>
    </row>
    <row r="116" spans="4:13">
      <c r="D116" s="33" t="s">
        <v>128</v>
      </c>
      <c r="E116" s="28" t="s">
        <v>434</v>
      </c>
      <c r="F116" s="29" t="s">
        <v>429</v>
      </c>
      <c r="G116" s="31" t="str">
        <f t="shared" si="1"/>
        <v>(宜宾兴港三江新区长江工业园建设项目-M2-3#厂房)宜宾市翠屏区宜宾汽车零部件配套产业基地(纬五路南)</v>
      </c>
      <c r="H116" s="29" t="s">
        <v>433</v>
      </c>
      <c r="I116" s="32">
        <v>17713876279</v>
      </c>
      <c r="J116" s="34" t="s">
        <v>425</v>
      </c>
      <c r="K116" s="39" t="s">
        <v>431</v>
      </c>
      <c r="L116" s="36"/>
      <c r="M116" s="28" t="s">
        <v>432</v>
      </c>
    </row>
    <row r="117" spans="4:13">
      <c r="D117" s="33" t="s">
        <v>128</v>
      </c>
      <c r="E117" s="28" t="s">
        <v>153</v>
      </c>
      <c r="F117" s="29" t="s">
        <v>429</v>
      </c>
      <c r="G117" s="31" t="str">
        <f t="shared" si="1"/>
        <v>(宜宾兴港三江新区长江工业园建设项目-M2-4#厂房)宜宾市翠屏区宜宾汽车零部件配套产业基地(纬五路南)</v>
      </c>
      <c r="H117" s="29" t="s">
        <v>433</v>
      </c>
      <c r="I117" s="32">
        <v>17713876279</v>
      </c>
      <c r="J117" s="34" t="s">
        <v>425</v>
      </c>
      <c r="K117" s="39" t="s">
        <v>431</v>
      </c>
      <c r="L117" s="36"/>
      <c r="M117" s="28" t="s">
        <v>432</v>
      </c>
    </row>
    <row r="118" spans="4:13">
      <c r="D118" s="33" t="s">
        <v>128</v>
      </c>
      <c r="E118" s="28" t="s">
        <v>154</v>
      </c>
      <c r="F118" s="29" t="s">
        <v>429</v>
      </c>
      <c r="G118" s="31" t="str">
        <f t="shared" si="1"/>
        <v>(宜宾兴港三江新区长江工业园建设项目-M2-5#厂房)宜宾市翠屏区宜宾汽车零部件配套产业基地(纬五路南)</v>
      </c>
      <c r="H118" s="29" t="s">
        <v>433</v>
      </c>
      <c r="I118" s="32">
        <v>17713876279</v>
      </c>
      <c r="J118" s="34" t="s">
        <v>425</v>
      </c>
      <c r="K118" s="39" t="s">
        <v>431</v>
      </c>
      <c r="L118" s="36"/>
      <c r="M118" s="28" t="s">
        <v>432</v>
      </c>
    </row>
    <row r="119" spans="4:13">
      <c r="D119" s="33" t="s">
        <v>128</v>
      </c>
      <c r="E119" s="28" t="s">
        <v>137</v>
      </c>
      <c r="F119" s="29" t="s">
        <v>429</v>
      </c>
      <c r="G119" s="31" t="str">
        <f t="shared" si="1"/>
        <v>(宜宾兴港三江新区长江工业园建设项目-M2-6#厂房)宜宾市翠屏区宜宾汽车零部件配套产业基地(纬五路南)</v>
      </c>
      <c r="H119" s="29" t="s">
        <v>433</v>
      </c>
      <c r="I119" s="32">
        <v>17713876279</v>
      </c>
      <c r="J119" s="34" t="s">
        <v>425</v>
      </c>
      <c r="K119" s="39" t="s">
        <v>431</v>
      </c>
      <c r="L119" s="36"/>
      <c r="M119" s="28" t="s">
        <v>432</v>
      </c>
    </row>
    <row r="120" spans="4:13">
      <c r="D120" s="33" t="s">
        <v>128</v>
      </c>
      <c r="E120" s="28" t="s">
        <v>139</v>
      </c>
      <c r="F120" s="29" t="s">
        <v>429</v>
      </c>
      <c r="G120" s="31" t="str">
        <f t="shared" si="1"/>
        <v>(宜宾兴港三江新区长江工业园建设项目-M2-7#厂房)宜宾市翠屏区宜宾汽车零部件配套产业基地(纬五路南)</v>
      </c>
      <c r="H120" s="29" t="s">
        <v>433</v>
      </c>
      <c r="I120" s="32">
        <v>17713876279</v>
      </c>
      <c r="J120" s="34" t="s">
        <v>425</v>
      </c>
      <c r="K120" s="39" t="s">
        <v>431</v>
      </c>
      <c r="L120" s="36"/>
      <c r="M120" s="28" t="s">
        <v>432</v>
      </c>
    </row>
    <row r="121" spans="4:13">
      <c r="D121" s="33" t="s">
        <v>128</v>
      </c>
      <c r="E121" s="28" t="s">
        <v>131</v>
      </c>
      <c r="F121" s="29" t="s">
        <v>429</v>
      </c>
      <c r="G121" s="31" t="str">
        <f t="shared" si="1"/>
        <v>(宜宾兴港三江新区长江工业园建设项目-11#厂房)宜宾市翠屏区宜宾汽车零部件配套产业基地(纬五路南)</v>
      </c>
      <c r="H121" s="29" t="s">
        <v>430</v>
      </c>
      <c r="I121" s="32">
        <v>15924731822</v>
      </c>
      <c r="J121" s="34" t="s">
        <v>425</v>
      </c>
      <c r="K121" s="39" t="s">
        <v>431</v>
      </c>
      <c r="L121" s="36"/>
      <c r="M121" s="28" t="s">
        <v>432</v>
      </c>
    </row>
    <row r="122" spans="4:13">
      <c r="D122" s="33" t="s">
        <v>128</v>
      </c>
      <c r="E122" s="28" t="s">
        <v>435</v>
      </c>
      <c r="F122" s="29" t="s">
        <v>429</v>
      </c>
      <c r="G122" s="31" t="str">
        <f t="shared" si="1"/>
        <v>(宜宾兴港三江新区长江工业园建设项目-3#8#9#承台)宜宾市翠屏区宜宾汽车零部件配套产业基地(纬五路南)</v>
      </c>
      <c r="H122" s="29" t="s">
        <v>430</v>
      </c>
      <c r="I122" s="32">
        <v>15924731822</v>
      </c>
      <c r="J122" s="34" t="s">
        <v>425</v>
      </c>
      <c r="K122" s="39" t="s">
        <v>431</v>
      </c>
      <c r="L122" s="41"/>
      <c r="M122" s="28" t="s">
        <v>432</v>
      </c>
    </row>
    <row r="123" spans="4:13">
      <c r="D123" s="33" t="s">
        <v>128</v>
      </c>
      <c r="E123" s="28" t="s">
        <v>148</v>
      </c>
      <c r="F123" s="29" t="s">
        <v>429</v>
      </c>
      <c r="G123" s="31" t="str">
        <f t="shared" si="1"/>
        <v>(宜宾兴港三江新区长江工业园建设项目-3#8#土建)宜宾市翠屏区宜宾汽车零部件配套产业基地(纬五路南)</v>
      </c>
      <c r="H123" s="29" t="s">
        <v>430</v>
      </c>
      <c r="I123" s="32">
        <v>15924731822</v>
      </c>
      <c r="J123" s="34" t="s">
        <v>425</v>
      </c>
      <c r="K123" s="39" t="s">
        <v>431</v>
      </c>
      <c r="L123" s="41"/>
      <c r="M123" s="28" t="s">
        <v>432</v>
      </c>
    </row>
    <row r="124" spans="4:13">
      <c r="D124" s="33" t="s">
        <v>128</v>
      </c>
      <c r="E124" s="28" t="s">
        <v>161</v>
      </c>
      <c r="F124" s="29" t="s">
        <v>436</v>
      </c>
      <c r="G124" s="28" t="str">
        <f t="shared" ref="G124:G127" si="2">"("&amp;E124&amp;")"&amp;"四川省宜宾市翠屏区永善路南段宜宾市三江新区长江工业园区"</f>
        <v>(宜宾兴港三江新区长江工业园保障性租赁住房建设项目-1标)四川省宜宾市翠屏区永善路南段宜宾市三江新区长江工业园区</v>
      </c>
      <c r="H124" s="29" t="s">
        <v>437</v>
      </c>
      <c r="I124" s="32">
        <v>15528967666</v>
      </c>
      <c r="J124" s="42" t="s">
        <v>438</v>
      </c>
      <c r="K124" s="39" t="s">
        <v>439</v>
      </c>
      <c r="L124" s="41"/>
      <c r="M124" s="28" t="s">
        <v>440</v>
      </c>
    </row>
    <row r="125" spans="4:13">
      <c r="D125" s="33" t="s">
        <v>128</v>
      </c>
      <c r="E125" s="28" t="s">
        <v>162</v>
      </c>
      <c r="F125" s="29" t="s">
        <v>436</v>
      </c>
      <c r="G125" s="28" t="str">
        <f t="shared" si="2"/>
        <v>(宜宾兴港三江新区长江工业园保障性租赁住房建设项目-2标)四川省宜宾市翠屏区永善路南段宜宾市三江新区长江工业园区</v>
      </c>
      <c r="H125" s="29" t="s">
        <v>437</v>
      </c>
      <c r="I125" s="32">
        <v>15528967666</v>
      </c>
      <c r="J125" s="42" t="s">
        <v>438</v>
      </c>
      <c r="K125" s="39" t="s">
        <v>439</v>
      </c>
      <c r="L125" s="41"/>
      <c r="M125" s="28" t="s">
        <v>440</v>
      </c>
    </row>
    <row r="126" spans="4:13">
      <c r="D126" s="33" t="s">
        <v>128</v>
      </c>
      <c r="E126" s="28" t="s">
        <v>441</v>
      </c>
      <c r="F126" s="29" t="s">
        <v>436</v>
      </c>
      <c r="G126" s="28" t="str">
        <f t="shared" si="2"/>
        <v>(宜宾兴港三江新区长江工业园保障性租赁住房建设项目-土建)四川省宜宾市翠屏区永善路南段宜宾市三江新区长江工业园区</v>
      </c>
      <c r="H126" s="29" t="s">
        <v>437</v>
      </c>
      <c r="I126" s="32">
        <v>15528967666</v>
      </c>
      <c r="J126" s="42" t="s">
        <v>438</v>
      </c>
      <c r="K126" s="39" t="s">
        <v>439</v>
      </c>
      <c r="L126" s="41"/>
      <c r="M126" s="28" t="s">
        <v>440</v>
      </c>
    </row>
    <row r="127" spans="4:13">
      <c r="D127" s="33" t="s">
        <v>128</v>
      </c>
      <c r="E127" s="28" t="s">
        <v>184</v>
      </c>
      <c r="F127" s="29" t="s">
        <v>436</v>
      </c>
      <c r="G127" s="28" t="str">
        <f t="shared" si="2"/>
        <v>(宜宾兴港三江新区长江工业园保障性租赁住房建设项目-边坡支护)四川省宜宾市翠屏区永善路南段宜宾市三江新区长江工业园区</v>
      </c>
      <c r="H127" s="29" t="s">
        <v>437</v>
      </c>
      <c r="I127" s="32">
        <v>15528967666</v>
      </c>
      <c r="J127" s="42" t="s">
        <v>438</v>
      </c>
      <c r="K127" s="39" t="s">
        <v>439</v>
      </c>
      <c r="L127" s="41"/>
      <c r="M127" s="28" t="s">
        <v>440</v>
      </c>
    </row>
    <row r="128" spans="4:13">
      <c r="D128" s="40" t="s">
        <v>442</v>
      </c>
      <c r="E128" s="28" t="s">
        <v>169</v>
      </c>
      <c r="F128" s="29" t="s">
        <v>443</v>
      </c>
      <c r="G128" s="31" t="str">
        <f>"("&amp;E128&amp;")"&amp;"龙泉驿区北川路双堰塘钓鱼东100米(北川路)"</f>
        <v>(五冶建设龙泉芙蓉花语项目-1,3地块)龙泉驿区北川路双堰塘钓鱼东100米(北川路)</v>
      </c>
      <c r="H128" s="29" t="s">
        <v>444</v>
      </c>
      <c r="I128" s="29">
        <v>15828110575</v>
      </c>
      <c r="J128" s="34" t="s">
        <v>445</v>
      </c>
      <c r="K128" s="43" t="s">
        <v>446</v>
      </c>
      <c r="L128" s="41"/>
      <c r="M128" s="28" t="s">
        <v>447</v>
      </c>
    </row>
    <row r="129" spans="4:13">
      <c r="D129" s="40" t="s">
        <v>442</v>
      </c>
      <c r="E129" s="28" t="s">
        <v>158</v>
      </c>
      <c r="F129" s="29" t="s">
        <v>443</v>
      </c>
      <c r="G129" s="31" t="str">
        <f>"("&amp;E129&amp;")"&amp;"龙泉驿区北川路双堰塘钓鱼东100米(北川路)"</f>
        <v>(五冶建设龙泉芙蓉花语项目-2地块)龙泉驿区北川路双堰塘钓鱼东100米(北川路)</v>
      </c>
      <c r="H129" s="29" t="s">
        <v>448</v>
      </c>
      <c r="I129" s="29">
        <v>15982002377</v>
      </c>
      <c r="J129" s="34" t="s">
        <v>449</v>
      </c>
      <c r="K129" s="43" t="s">
        <v>446</v>
      </c>
      <c r="L129" s="41"/>
      <c r="M129" s="28" t="s">
        <v>447</v>
      </c>
    </row>
    <row r="130" spans="4:13">
      <c r="D130" s="40" t="s">
        <v>442</v>
      </c>
      <c r="E130" s="28" t="s">
        <v>167</v>
      </c>
      <c r="F130" s="29" t="s">
        <v>450</v>
      </c>
      <c r="G130" s="31" t="str">
        <f>"("&amp;E130&amp;")"&amp;"四川省成都市双流区光荣路成都艺体中学南200米"</f>
        <v>(五冶建设扩建艺体中学二期工程)四川省成都市双流区光荣路成都艺体中学南200米</v>
      </c>
      <c r="H130" s="29" t="s">
        <v>451</v>
      </c>
      <c r="I130" s="29">
        <v>13458588232</v>
      </c>
      <c r="J130" s="34" t="s">
        <v>452</v>
      </c>
      <c r="K130" s="43" t="s">
        <v>446</v>
      </c>
      <c r="L130" s="41"/>
      <c r="M130" s="28" t="s">
        <v>447</v>
      </c>
    </row>
    <row r="131" spans="4:13">
      <c r="D131" s="40"/>
      <c r="E131" s="28"/>
      <c r="F131" s="29"/>
      <c r="G131" s="31"/>
      <c r="H131" s="29"/>
      <c r="I131" s="29"/>
      <c r="J131" s="34"/>
      <c r="K131" s="43"/>
      <c r="L131" s="41"/>
      <c r="M131" s="28"/>
    </row>
    <row r="132" spans="4:13">
      <c r="D132" s="40" t="s">
        <v>453</v>
      </c>
      <c r="E132" s="28" t="s">
        <v>188</v>
      </c>
      <c r="F132" s="29" t="s">
        <v>454</v>
      </c>
      <c r="G132" s="31" t="str">
        <f>"("&amp;E132&amp;")"&amp;"四川省达州市达川区斌郎街道四川省达州市达川区洞洞湾256米"</f>
        <v>(武汉电气化局成达万高铁强电项目-达州主城区)四川省达州市达川区斌郎街道四川省达州市达川区洞洞湾256米</v>
      </c>
      <c r="H132" s="29" t="s">
        <v>455</v>
      </c>
      <c r="I132" s="29">
        <v>18228076992</v>
      </c>
      <c r="J132" s="42" t="s">
        <v>456</v>
      </c>
      <c r="K132" s="43" t="s">
        <v>457</v>
      </c>
      <c r="L132" s="41"/>
      <c r="M132" s="28" t="s">
        <v>458</v>
      </c>
    </row>
    <row r="133" customFormat="1" spans="1:13">
      <c r="A133" s="15"/>
      <c r="B133" s="15"/>
      <c r="C133" s="16"/>
      <c r="D133" s="40" t="s">
        <v>453</v>
      </c>
      <c r="E133" s="28" t="s">
        <v>459</v>
      </c>
      <c r="F133" s="29" t="s">
        <v>454</v>
      </c>
      <c r="G133" s="31" t="str">
        <f>"("&amp;E133&amp;")"&amp;"四川省达州市达川区斌郎街道四川省达州市达川区洞洞湾256米"</f>
        <v>(武汉电气化局成达万高铁强电项目-开江县)四川省达州市达川区斌郎街道四川省达州市达川区洞洞湾256米</v>
      </c>
      <c r="H133" s="29" t="s">
        <v>455</v>
      </c>
      <c r="I133" s="29">
        <v>18228076992</v>
      </c>
      <c r="J133" s="42" t="s">
        <v>456</v>
      </c>
      <c r="K133" s="43" t="s">
        <v>457</v>
      </c>
      <c r="L133" s="41"/>
      <c r="M133" s="28" t="s">
        <v>458</v>
      </c>
    </row>
    <row r="134" customFormat="1" spans="1:13">
      <c r="A134" s="15"/>
      <c r="B134" s="15"/>
      <c r="C134" s="16"/>
      <c r="D134" s="40" t="s">
        <v>453</v>
      </c>
      <c r="E134" s="28" t="s">
        <v>176</v>
      </c>
      <c r="F134" s="29" t="s">
        <v>454</v>
      </c>
      <c r="G134" s="31" t="str">
        <f>"("&amp;E134&amp;")"&amp;"四川省达州市渠县渠北镇雷家湾渠县北站旁"</f>
        <v>(武汉电气化局成达万高铁强电项目-渠县)四川省达州市渠县渠北镇雷家湾渠县北站旁</v>
      </c>
      <c r="H134" s="29" t="s">
        <v>460</v>
      </c>
      <c r="I134" s="29">
        <v>18779627939</v>
      </c>
      <c r="J134" s="42" t="s">
        <v>456</v>
      </c>
      <c r="K134" s="43" t="s">
        <v>457</v>
      </c>
      <c r="L134" s="41"/>
      <c r="M134" s="28" t="s">
        <v>458</v>
      </c>
    </row>
    <row r="135" customFormat="1" spans="1:13">
      <c r="A135" s="15"/>
      <c r="B135" s="15"/>
      <c r="C135" s="16"/>
      <c r="D135" s="40" t="s">
        <v>453</v>
      </c>
      <c r="E135" s="28" t="s">
        <v>461</v>
      </c>
      <c r="F135" s="29" t="s">
        <v>454</v>
      </c>
      <c r="G135" s="31" t="str">
        <f>"("&amp;E135&amp;")"&amp;"四川省达州市达川区斌郎街道四川省达州市达川区洞洞湾256米"</f>
        <v>(武汉电气化局成达万高铁强电项目-重庆开州)四川省达州市达川区斌郎街道四川省达州市达川区洞洞湾256米</v>
      </c>
      <c r="H135" s="29" t="s">
        <v>455</v>
      </c>
      <c r="I135" s="29">
        <v>18228076992</v>
      </c>
      <c r="J135" s="42" t="s">
        <v>456</v>
      </c>
      <c r="K135" s="43" t="s">
        <v>457</v>
      </c>
      <c r="L135" s="41"/>
      <c r="M135" s="28" t="s">
        <v>458</v>
      </c>
    </row>
    <row r="136" customFormat="1" spans="1:13">
      <c r="A136" s="15"/>
      <c r="B136" s="15"/>
      <c r="C136" s="16"/>
      <c r="D136" s="40" t="s">
        <v>453</v>
      </c>
      <c r="E136" s="28" t="s">
        <v>177</v>
      </c>
      <c r="F136" s="29" t="s">
        <v>454</v>
      </c>
      <c r="G136" s="31" t="str">
        <f>"("&amp;E136&amp;")"&amp;"四川省南充市营山县保真路景阳名城南50米(保真路东)"</f>
        <v>(武汉电气化局成达万高铁强电项目-南充营山)四川省南充市营山县保真路景阳名城南50米(保真路东)</v>
      </c>
      <c r="H136" s="29" t="s">
        <v>462</v>
      </c>
      <c r="I136" s="29">
        <v>18381485052</v>
      </c>
      <c r="J136" s="42" t="s">
        <v>456</v>
      </c>
      <c r="K136" s="43" t="s">
        <v>457</v>
      </c>
      <c r="L136" s="41"/>
      <c r="M136" s="28" t="s">
        <v>458</v>
      </c>
    </row>
    <row r="137" s="14" customFormat="1" spans="1:13">
      <c r="A137" s="15"/>
      <c r="B137" s="15"/>
      <c r="C137" s="16"/>
      <c r="D137" s="33" t="s">
        <v>160</v>
      </c>
      <c r="E137" s="28" t="s">
        <v>160</v>
      </c>
      <c r="F137" s="29" t="s">
        <v>454</v>
      </c>
      <c r="G137" s="28" t="str">
        <f>"("&amp;E137&amp;")"&amp;"重庆市九龙坡区华祥支路与华祥路交叉口重庆建工重庆西站TOD项目部"</f>
        <v>(中铁三局集团西渝高铁康渝段站房四标工程)重庆市九龙坡区华祥支路与华祥路交叉口重庆建工重庆西站TOD项目部</v>
      </c>
      <c r="H137" s="29" t="s">
        <v>463</v>
      </c>
      <c r="I137" s="29">
        <v>18883488177</v>
      </c>
      <c r="J137" s="42"/>
      <c r="K137" s="43" t="s">
        <v>464</v>
      </c>
      <c r="L137" s="41"/>
      <c r="M137" s="28" t="s">
        <v>465</v>
      </c>
    </row>
    <row r="138" spans="4:13">
      <c r="D138" s="33" t="s">
        <v>466</v>
      </c>
      <c r="E138" s="28" t="s">
        <v>187</v>
      </c>
      <c r="F138" s="29" t="s">
        <v>467</v>
      </c>
      <c r="G138" s="28" t="str">
        <f>"("&amp;E138&amp;")"&amp;"四川省乐山市市中区苏稽镇周山嘴"</f>
        <v>(乐山市校地共建产教融合基地建设项目一标段)四川省乐山市市中区苏稽镇周山嘴</v>
      </c>
      <c r="H138" s="29" t="s">
        <v>468</v>
      </c>
      <c r="I138" s="29">
        <v>13668153241</v>
      </c>
      <c r="J138" s="34" t="s">
        <v>38</v>
      </c>
      <c r="K138" s="43"/>
      <c r="L138" s="41"/>
      <c r="M138" s="28"/>
    </row>
    <row r="139" spans="4:13">
      <c r="D139" s="33" t="s">
        <v>466</v>
      </c>
      <c r="E139" s="28" t="s">
        <v>186</v>
      </c>
      <c r="F139" s="29" t="s">
        <v>467</v>
      </c>
      <c r="G139" s="28" t="str">
        <f>"("&amp;E139&amp;")"&amp;"四川省乐山市市中区苏稽镇"</f>
        <v>(乐山市校地共建产教融合基地建设项目二标段)四川省乐山市市中区苏稽镇</v>
      </c>
      <c r="H139" s="29" t="s">
        <v>469</v>
      </c>
      <c r="I139" s="29">
        <v>13990276572</v>
      </c>
      <c r="J139" s="34" t="s">
        <v>38</v>
      </c>
      <c r="K139" s="43"/>
      <c r="L139" s="41"/>
      <c r="M139" s="28"/>
    </row>
    <row r="140" spans="4:4">
      <c r="D140" s="15"/>
    </row>
    <row r="141" spans="4:4">
      <c r="D141" s="15"/>
    </row>
    <row r="142" spans="4:4">
      <c r="D142" s="15"/>
    </row>
    <row r="143" spans="4:4">
      <c r="D143" s="15"/>
    </row>
    <row r="144" spans="4:4">
      <c r="D144" s="15"/>
    </row>
    <row r="145" spans="4:4">
      <c r="D145" s="15"/>
    </row>
  </sheetData>
  <conditionalFormatting sqref="K1">
    <cfRule type="containsText" dxfId="5" priority="73" operator="between" text="送货车型9.6米">
      <formula>NOT(ISERROR(SEARCH("送货车型9.6米",K1)))</formula>
    </cfRule>
  </conditionalFormatting>
  <conditionalFormatting sqref="M1">
    <cfRule type="containsText" dxfId="5" priority="33" operator="between" text="送货车型9.6米">
      <formula>NOT(ISERROR(SEARCH("送货车型9.6米",M1)))</formula>
    </cfRule>
  </conditionalFormatting>
  <conditionalFormatting sqref="A106">
    <cfRule type="containsText" dxfId="5" priority="2" operator="between" text="HRB500E">
      <formula>NOT(ISERROR(SEARCH("HRB500E",A106)))</formula>
    </cfRule>
  </conditionalFormatting>
  <conditionalFormatting sqref="J106">
    <cfRule type="containsText" dxfId="5" priority="1" operator="between" text="送货车型9.6米">
      <formula>NOT(ISERROR(SEARCH("送货车型9.6米",J106)))</formula>
    </cfRule>
  </conditionalFormatting>
  <conditionalFormatting sqref="J112">
    <cfRule type="containsText" dxfId="5" priority="21" operator="between" text="送货车型9.6米">
      <formula>NOT(ISERROR(SEARCH("送货车型9.6米",J112)))</formula>
    </cfRule>
  </conditionalFormatting>
  <conditionalFormatting sqref="A116">
    <cfRule type="containsText" dxfId="5" priority="27" operator="between" text="HRB500E">
      <formula>NOT(ISERROR(SEARCH("HRB500E",A116)))</formula>
    </cfRule>
  </conditionalFormatting>
  <conditionalFormatting sqref="J116">
    <cfRule type="containsText" dxfId="5" priority="24" operator="between" text="送货车型9.6米">
      <formula>NOT(ISERROR(SEARCH("送货车型9.6米",J116)))</formula>
    </cfRule>
  </conditionalFormatting>
  <conditionalFormatting sqref="A117">
    <cfRule type="containsText" dxfId="5" priority="26" operator="between" text="HRB500E">
      <formula>NOT(ISERROR(SEARCH("HRB500E",A117)))</formula>
    </cfRule>
  </conditionalFormatting>
  <conditionalFormatting sqref="J117">
    <cfRule type="containsText" dxfId="5" priority="23" operator="between" text="送货车型9.6米">
      <formula>NOT(ISERROR(SEARCH("送货车型9.6米",J117)))</formula>
    </cfRule>
  </conditionalFormatting>
  <conditionalFormatting sqref="A118">
    <cfRule type="containsText" dxfId="5" priority="25" operator="between" text="HRB500E">
      <formula>NOT(ISERROR(SEARCH("HRB500E",A118)))</formula>
    </cfRule>
  </conditionalFormatting>
  <conditionalFormatting sqref="J118">
    <cfRule type="containsText" dxfId="5" priority="22" operator="between" text="送货车型9.6米">
      <formula>NOT(ISERROR(SEARCH("送货车型9.6米",J118)))</formula>
    </cfRule>
  </conditionalFormatting>
  <conditionalFormatting sqref="A125">
    <cfRule type="containsText" dxfId="5" priority="20" operator="between" text="HRB500E">
      <formula>NOT(ISERROR(SEARCH("HRB500E",A125)))</formula>
    </cfRule>
  </conditionalFormatting>
  <conditionalFormatting sqref="A126">
    <cfRule type="containsText" dxfId="5" priority="5" operator="between" text="HRB500E">
      <formula>NOT(ISERROR(SEARCH("HRB500E",A126)))</formula>
    </cfRule>
  </conditionalFormatting>
  <conditionalFormatting sqref="J126">
    <cfRule type="containsText" dxfId="5" priority="4" operator="between" text="送货车型9.6米">
      <formula>NOT(ISERROR(SEARCH("送货车型9.6米",J126)))</formula>
    </cfRule>
  </conditionalFormatting>
  <conditionalFormatting sqref="A127">
    <cfRule type="containsText" dxfId="5" priority="9" operator="between" text="HRB500E">
      <formula>NOT(ISERROR(SEARCH("HRB500E",A127)))</formula>
    </cfRule>
  </conditionalFormatting>
  <conditionalFormatting sqref="J132">
    <cfRule type="containsText" dxfId="5" priority="10" operator="between" text="送货车型9.6米">
      <formula>NOT(ISERROR(SEARCH("送货车型9.6米",J132)))</formula>
    </cfRule>
  </conditionalFormatting>
  <conditionalFormatting sqref="A133">
    <cfRule type="containsText" dxfId="5" priority="13" operator="between" text="HRB500E">
      <formula>NOT(ISERROR(SEARCH("HRB500E",A133)))</formula>
    </cfRule>
  </conditionalFormatting>
  <conditionalFormatting sqref="A134">
    <cfRule type="containsText" dxfId="5" priority="12" operator="between" text="HRB500E">
      <formula>NOT(ISERROR(SEARCH("HRB500E",A134)))</formula>
    </cfRule>
  </conditionalFormatting>
  <conditionalFormatting sqref="A135">
    <cfRule type="containsText" dxfId="5" priority="11" operator="between" text="HRB500E">
      <formula>NOT(ISERROR(SEARCH("HRB500E",A135)))</formula>
    </cfRule>
  </conditionalFormatting>
  <conditionalFormatting sqref="A136">
    <cfRule type="containsText" dxfId="5" priority="17" operator="between" text="HRB500E">
      <formula>NOT(ISERROR(SEARCH("HRB500E",A136)))</formula>
    </cfRule>
  </conditionalFormatting>
  <conditionalFormatting sqref="J1:J26">
    <cfRule type="containsText" dxfId="5" priority="70" operator="between" text="送货车型9.6米">
      <formula>NOT(ISERROR(SEARCH("送货车型9.6米",J1)))</formula>
    </cfRule>
  </conditionalFormatting>
  <conditionalFormatting sqref="J128:J131">
    <cfRule type="containsText" dxfId="5" priority="28" operator="between" text="送货车型9.6米">
      <formula>NOT(ISERROR(SEARCH("送货车型9.6米",J128)))</formula>
    </cfRule>
  </conditionalFormatting>
  <conditionalFormatting sqref="J133:J137">
    <cfRule type="containsText" dxfId="5" priority="3" operator="between" text="送货车型9.6米">
      <formula>NOT(ISERROR(SEARCH("送货车型9.6米",J133)))</formula>
    </cfRule>
  </conditionalFormatting>
  <conditionalFormatting sqref="J138:J139">
    <cfRule type="containsText" dxfId="5" priority="6" operator="between" text="送货车型9.6米">
      <formula>NOT(ISERROR(SEARCH("送货车型9.6米",J138)))</formula>
    </cfRule>
  </conditionalFormatting>
  <conditionalFormatting sqref="J140:J1048576">
    <cfRule type="containsText" dxfId="5" priority="76" operator="between" text="送货车型9.6米">
      <formula>NOT(ISERROR(SEARCH("送货车型9.6米",J140)))</formula>
    </cfRule>
  </conditionalFormatting>
  <conditionalFormatting sqref="A1:A5 A7:A11 A13:A32 A34:A42">
    <cfRule type="containsText" dxfId="5" priority="77" operator="between" text="HRB500E">
      <formula>NOT(ISERROR(SEARCH("HRB500E",A1)))</formula>
    </cfRule>
  </conditionalFormatting>
  <conditionalFormatting sqref="J35:J105 J107:J111 J119:J123 J113:J115">
    <cfRule type="containsText" dxfId="5" priority="29" operator="between" text="送货车型9.6米">
      <formula>NOT(ISERROR(SEARCH("送货车型9.6米",J35)))</formula>
    </cfRule>
  </conditionalFormatting>
  <conditionalFormatting sqref="A44:A105 A107:A115 A137:A1048576 A128:A132 A119:A124">
    <cfRule type="containsText" dxfId="5" priority="30" operator="between" text="HRB500E">
      <formula>NOT(ISERROR(SEARCH("HRB500E",A44)))</formula>
    </cfRule>
  </conditionalFormatting>
  <conditionalFormatting sqref="J124:J125 J127">
    <cfRule type="containsText" dxfId="5" priority="7" operator="between" text="送货车型9.6米">
      <formula>NOT(ISERROR(SEARCH("送货车型9.6米",J124)))</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E14" sqref="E14"/>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470</v>
      </c>
      <c r="B1" s="11" t="s">
        <v>471</v>
      </c>
      <c r="C1" s="11" t="s">
        <v>3</v>
      </c>
      <c r="D1" s="11" t="s">
        <v>4</v>
      </c>
    </row>
    <row r="2" spans="1:4">
      <c r="A2" s="12">
        <f ca="1" t="shared" ref="A2:A12" si="0">TODAY()</f>
        <v>45853</v>
      </c>
      <c r="B2" s="9" t="s">
        <v>472</v>
      </c>
      <c r="C2" s="9" t="str">
        <f>VLOOKUP(D2,辅助信息!A:B,2,FALSE)</f>
        <v>盘螺</v>
      </c>
      <c r="D2" s="9" t="s">
        <v>41</v>
      </c>
    </row>
    <row r="3" spans="1:4">
      <c r="A3" s="12">
        <f ca="1" t="shared" si="0"/>
        <v>45853</v>
      </c>
      <c r="B3" s="9" t="s">
        <v>472</v>
      </c>
      <c r="C3" s="9" t="str">
        <f>VLOOKUP(D3,辅助信息!A:B,2,FALSE)</f>
        <v>螺纹钢</v>
      </c>
      <c r="D3" s="9" t="s">
        <v>27</v>
      </c>
    </row>
    <row r="4" spans="1:4">
      <c r="A4" s="12">
        <f ca="1" t="shared" si="0"/>
        <v>45853</v>
      </c>
      <c r="B4" s="9" t="s">
        <v>472</v>
      </c>
      <c r="C4" s="9" t="str">
        <f>VLOOKUP(D4,辅助信息!A:B,2,FALSE)</f>
        <v>螺纹钢</v>
      </c>
      <c r="D4" s="9" t="s">
        <v>19</v>
      </c>
    </row>
    <row r="5" spans="1:4">
      <c r="A5" s="12">
        <f ca="1" t="shared" si="0"/>
        <v>45853</v>
      </c>
      <c r="B5" s="9" t="s">
        <v>472</v>
      </c>
      <c r="C5" s="9" t="str">
        <f>VLOOKUP(D5,辅助信息!A:B,2,FALSE)</f>
        <v>螺纹钢</v>
      </c>
      <c r="D5" s="9" t="s">
        <v>28</v>
      </c>
    </row>
    <row r="6" spans="1:4">
      <c r="A6" s="12">
        <f ca="1" t="shared" si="0"/>
        <v>45853</v>
      </c>
      <c r="B6" s="9" t="s">
        <v>472</v>
      </c>
      <c r="C6" s="9" t="str">
        <f>VLOOKUP(D6,辅助信息!A:B,2,FALSE)</f>
        <v>螺纹钢</v>
      </c>
      <c r="D6" s="9" t="s">
        <v>52</v>
      </c>
    </row>
    <row r="7" spans="1:4">
      <c r="A7" s="12">
        <f ca="1" t="shared" si="0"/>
        <v>45853</v>
      </c>
      <c r="B7" s="9" t="s">
        <v>472</v>
      </c>
      <c r="C7" s="9" t="str">
        <f>VLOOKUP(D7,辅助信息!A:B,2,FALSE)</f>
        <v>螺纹钢</v>
      </c>
      <c r="D7" s="9" t="s">
        <v>76</v>
      </c>
    </row>
    <row r="8" spans="1:4">
      <c r="A8" s="12">
        <f ca="1" t="shared" si="0"/>
        <v>45853</v>
      </c>
      <c r="B8" s="9" t="s">
        <v>472</v>
      </c>
      <c r="C8" s="9" t="str">
        <f>VLOOKUP(D8,辅助信息!A:B,2,FALSE)</f>
        <v>螺纹钢</v>
      </c>
      <c r="D8" s="9" t="s">
        <v>86</v>
      </c>
    </row>
    <row r="9" spans="1:4">
      <c r="A9" s="12">
        <f ca="1" t="shared" si="0"/>
        <v>45853</v>
      </c>
      <c r="B9" s="9" t="s">
        <v>472</v>
      </c>
      <c r="C9" s="9" t="str">
        <f>VLOOKUP(D9,辅助信息!A:B,2,FALSE)</f>
        <v>螺纹钢</v>
      </c>
      <c r="D9" s="9" t="s">
        <v>82</v>
      </c>
    </row>
    <row r="10" spans="1:4">
      <c r="A10" s="12">
        <f ca="1" t="shared" si="0"/>
        <v>45853</v>
      </c>
      <c r="B10" s="9" t="s">
        <v>472</v>
      </c>
      <c r="C10" s="9" t="str">
        <f>VLOOKUP(D10,辅助信息!A:B,2,FALSE)</f>
        <v>螺纹钢</v>
      </c>
      <c r="D10" s="9" t="s">
        <v>45</v>
      </c>
    </row>
    <row r="11" spans="1:4">
      <c r="A11" s="12">
        <f ca="1" t="shared" si="0"/>
        <v>45853</v>
      </c>
      <c r="B11" s="9" t="s">
        <v>472</v>
      </c>
      <c r="C11" s="9" t="str">
        <f>VLOOKUP(D11,辅助信息!A:B,2,FALSE)</f>
        <v>螺纹钢</v>
      </c>
      <c r="D11" s="9" t="s">
        <v>21</v>
      </c>
    </row>
    <row r="12" ht="18.95" customHeight="1" spans="1:1">
      <c r="A12" s="12">
        <f ca="1" t="shared" si="0"/>
        <v>45853</v>
      </c>
    </row>
    <row r="13" spans="1:4">
      <c r="A13" s="12">
        <f ca="1" t="shared" ref="A13:A26" si="1">TODAY()</f>
        <v>45853</v>
      </c>
      <c r="B13" s="13" t="s">
        <v>473</v>
      </c>
      <c r="C13" s="9" t="str">
        <f>VLOOKUP(D13,辅助信息!A:B,2,FALSE)</f>
        <v>螺纹钢</v>
      </c>
      <c r="D13" s="9" t="s">
        <v>133</v>
      </c>
    </row>
    <row r="14" spans="1:4">
      <c r="A14" s="12">
        <f ca="1" t="shared" si="1"/>
        <v>45853</v>
      </c>
      <c r="B14" s="13" t="s">
        <v>473</v>
      </c>
      <c r="C14" s="9" t="str">
        <f>VLOOKUP(D14,辅助信息!A:B,2,FALSE)</f>
        <v>螺纹钢</v>
      </c>
      <c r="D14" s="9" t="s">
        <v>91</v>
      </c>
    </row>
    <row r="15" spans="1:4">
      <c r="A15" s="12">
        <f ca="1" t="shared" si="1"/>
        <v>45853</v>
      </c>
      <c r="B15" s="13" t="s">
        <v>473</v>
      </c>
      <c r="C15" s="9" t="str">
        <f>VLOOKUP(D15,辅助信息!A:B,2,FALSE)</f>
        <v>螺纹钢</v>
      </c>
      <c r="D15" s="9" t="s">
        <v>77</v>
      </c>
    </row>
    <row r="16" spans="1:4">
      <c r="A16" s="12">
        <f ca="1" t="shared" si="1"/>
        <v>45853</v>
      </c>
      <c r="B16" s="13" t="s">
        <v>473</v>
      </c>
      <c r="C16" s="9" t="str">
        <f>VLOOKUP(D16,辅助信息!A:B,2,FALSE)</f>
        <v>螺纹钢</v>
      </c>
      <c r="D16" s="9" t="s">
        <v>86</v>
      </c>
    </row>
    <row r="17" spans="1:4">
      <c r="A17" s="12">
        <f ca="1" t="shared" si="1"/>
        <v>45853</v>
      </c>
      <c r="B17" s="13" t="s">
        <v>473</v>
      </c>
      <c r="C17" s="9" t="str">
        <f>VLOOKUP(D17,辅助信息!A:B,2,FALSE)</f>
        <v>螺纹钢</v>
      </c>
      <c r="D17" s="9" t="s">
        <v>66</v>
      </c>
    </row>
    <row r="18" spans="1:4">
      <c r="A18" s="12">
        <f ca="1" t="shared" si="1"/>
        <v>45853</v>
      </c>
      <c r="B18" s="13" t="s">
        <v>473</v>
      </c>
      <c r="C18" s="9" t="str">
        <f>VLOOKUP(D18,辅助信息!A:B,2,FALSE)</f>
        <v>螺纹钢</v>
      </c>
      <c r="D18" s="9" t="s">
        <v>82</v>
      </c>
    </row>
    <row r="19" spans="1:4">
      <c r="A19" s="12">
        <f ca="1" t="shared" si="1"/>
        <v>45853</v>
      </c>
      <c r="B19" s="13" t="s">
        <v>473</v>
      </c>
      <c r="C19" s="9" t="str">
        <f>VLOOKUP(D19,辅助信息!A:B,2,FALSE)</f>
        <v>螺纹钢</v>
      </c>
      <c r="D19" s="9" t="s">
        <v>45</v>
      </c>
    </row>
    <row r="20" spans="1:4">
      <c r="A20" s="12">
        <f ca="1" t="shared" si="1"/>
        <v>45853</v>
      </c>
      <c r="B20" s="13" t="s">
        <v>473</v>
      </c>
      <c r="C20" s="9" t="str">
        <f>VLOOKUP(D20,辅助信息!A:B,2,FALSE)</f>
        <v>螺纹钢</v>
      </c>
      <c r="D20" s="9" t="s">
        <v>21</v>
      </c>
    </row>
    <row r="21" spans="1:4">
      <c r="A21" s="12">
        <f ca="1" t="shared" si="1"/>
        <v>45853</v>
      </c>
      <c r="B21" s="13" t="s">
        <v>473</v>
      </c>
      <c r="C21" s="9" t="str">
        <f>VLOOKUP(D21,辅助信息!A:B,2,FALSE)</f>
        <v>螺纹钢</v>
      </c>
      <c r="D21" s="9" t="s">
        <v>58</v>
      </c>
    </row>
    <row r="22" spans="1:4">
      <c r="A22" s="12">
        <f ca="1" t="shared" si="1"/>
        <v>45853</v>
      </c>
      <c r="B22" s="13" t="s">
        <v>473</v>
      </c>
      <c r="C22" s="9" t="str">
        <f>VLOOKUP(D22,辅助信息!A:B,2,FALSE)</f>
        <v>螺纹钢</v>
      </c>
      <c r="D22" s="9" t="s">
        <v>46</v>
      </c>
    </row>
    <row r="23" spans="1:4">
      <c r="A23" s="12">
        <f ca="1" t="shared" si="1"/>
        <v>45853</v>
      </c>
      <c r="B23" s="13" t="s">
        <v>473</v>
      </c>
      <c r="C23" s="9" t="str">
        <f>VLOOKUP(D23,辅助信息!A:B,2,FALSE)</f>
        <v>螺纹钢</v>
      </c>
      <c r="D23" s="9" t="s">
        <v>22</v>
      </c>
    </row>
    <row r="24" spans="1:4">
      <c r="A24" s="12">
        <f ca="1" t="shared" si="1"/>
        <v>45853</v>
      </c>
      <c r="B24" s="13" t="s">
        <v>473</v>
      </c>
      <c r="C24" s="9" t="str">
        <f>VLOOKUP(D24,辅助信息!A:B,2,FALSE)</f>
        <v>螺纹钢</v>
      </c>
      <c r="D24" s="9" t="s">
        <v>181</v>
      </c>
    </row>
    <row r="25" spans="1:4">
      <c r="A25" s="12">
        <f ca="1" t="shared" si="1"/>
        <v>45853</v>
      </c>
      <c r="B25" s="13" t="s">
        <v>473</v>
      </c>
      <c r="C25" s="9" t="str">
        <f>VLOOKUP(D25,辅助信息!A:B,2,FALSE)</f>
        <v>螺纹钢</v>
      </c>
      <c r="D25" s="9" t="s">
        <v>182</v>
      </c>
    </row>
    <row r="26" spans="1:4">
      <c r="A26" s="12">
        <f ca="1" t="shared" si="1"/>
        <v>45853</v>
      </c>
      <c r="B26" s="9" t="s">
        <v>474</v>
      </c>
      <c r="C26" s="9" t="str">
        <f>VLOOKUP(D26,辅助信息!A:B,2,FALSE)</f>
        <v>盘螺</v>
      </c>
      <c r="D26" s="9" t="s">
        <v>49</v>
      </c>
    </row>
    <row r="27" spans="1:4">
      <c r="A27" s="12">
        <f ca="1" t="shared" ref="A27:A36" si="2">TODAY()</f>
        <v>45853</v>
      </c>
      <c r="B27" s="9" t="s">
        <v>474</v>
      </c>
      <c r="C27" s="9" t="str">
        <f>VLOOKUP(D27,辅助信息!A:B,2,FALSE)</f>
        <v>盘螺</v>
      </c>
      <c r="D27" s="9" t="s">
        <v>40</v>
      </c>
    </row>
    <row r="28" spans="1:4">
      <c r="A28" s="12">
        <f ca="1" t="shared" si="2"/>
        <v>45853</v>
      </c>
      <c r="B28" s="9" t="s">
        <v>474</v>
      </c>
      <c r="C28" s="9" t="str">
        <f>VLOOKUP(D28,辅助信息!A:B,2,FALSE)</f>
        <v>盘螺</v>
      </c>
      <c r="D28" s="9" t="s">
        <v>41</v>
      </c>
    </row>
    <row r="29" spans="1:4">
      <c r="A29" s="12">
        <f ca="1" t="shared" si="2"/>
        <v>45853</v>
      </c>
      <c r="B29" s="9" t="s">
        <v>474</v>
      </c>
      <c r="C29" s="9" t="str">
        <f>VLOOKUP(D29,辅助信息!A:B,2,FALSE)</f>
        <v>盘螺</v>
      </c>
      <c r="D29" s="9" t="s">
        <v>26</v>
      </c>
    </row>
    <row r="30" spans="1:4">
      <c r="A30" s="12">
        <f ca="1" t="shared" si="2"/>
        <v>45853</v>
      </c>
      <c r="B30" s="9" t="s">
        <v>474</v>
      </c>
      <c r="C30" s="9" t="str">
        <f>VLOOKUP(D30,辅助信息!A:B,2,FALSE)</f>
        <v>盘螺</v>
      </c>
      <c r="D30" s="9" t="s">
        <v>240</v>
      </c>
    </row>
    <row r="31" spans="1:4">
      <c r="A31" s="12">
        <f ca="1" t="shared" si="2"/>
        <v>45853</v>
      </c>
      <c r="B31" s="9" t="s">
        <v>474</v>
      </c>
      <c r="C31" s="9" t="str">
        <f>VLOOKUP(D31,辅助信息!A:B,2,FALSE)</f>
        <v>螺纹钢</v>
      </c>
      <c r="D31" s="9" t="s">
        <v>27</v>
      </c>
    </row>
    <row r="32" spans="1:4">
      <c r="A32" s="12">
        <f ca="1" t="shared" si="2"/>
        <v>45853</v>
      </c>
      <c r="B32" s="9" t="s">
        <v>474</v>
      </c>
      <c r="C32" s="9" t="str">
        <f>VLOOKUP(D32,辅助信息!A:B,2,FALSE)</f>
        <v>螺纹钢</v>
      </c>
      <c r="D32" s="9" t="s">
        <v>19</v>
      </c>
    </row>
    <row r="33" spans="1:4">
      <c r="A33" s="12">
        <f ca="1" t="shared" si="2"/>
        <v>45853</v>
      </c>
      <c r="B33" s="9" t="s">
        <v>474</v>
      </c>
      <c r="C33" s="9" t="str">
        <f>VLOOKUP(D33,辅助信息!A:B,2,FALSE)</f>
        <v>螺纹钢</v>
      </c>
      <c r="D33" s="9" t="s">
        <v>32</v>
      </c>
    </row>
    <row r="34" spans="1:4">
      <c r="A34" s="12">
        <f ca="1" t="shared" si="2"/>
        <v>45853</v>
      </c>
      <c r="B34" s="9" t="s">
        <v>474</v>
      </c>
      <c r="C34" s="9" t="str">
        <f>VLOOKUP(D34,辅助信息!A:B,2,FALSE)</f>
        <v>螺纹钢</v>
      </c>
      <c r="D34" s="9" t="s">
        <v>33</v>
      </c>
    </row>
    <row r="35" spans="1:4">
      <c r="A35" s="12">
        <f ca="1" t="shared" si="2"/>
        <v>45853</v>
      </c>
      <c r="B35" s="9" t="s">
        <v>474</v>
      </c>
      <c r="C35" s="9" t="str">
        <f>VLOOKUP(D35,辅助信息!A:B,2,FALSE)</f>
        <v>螺纹钢</v>
      </c>
      <c r="D35" s="9" t="s">
        <v>28</v>
      </c>
    </row>
    <row r="36" spans="1:4">
      <c r="A36" s="12">
        <f ca="1" t="shared" si="2"/>
        <v>45853</v>
      </c>
      <c r="B36" s="9" t="s">
        <v>474</v>
      </c>
      <c r="C36" s="9" t="str">
        <f>VLOOKUP(D36,辅助信息!A:B,2,FALSE)</f>
        <v>螺纹钢</v>
      </c>
      <c r="D36" s="9" t="s">
        <v>18</v>
      </c>
    </row>
    <row r="37" spans="1:4">
      <c r="A37" s="12">
        <f ca="1" t="shared" ref="A37:A46" si="3">TODAY()</f>
        <v>45853</v>
      </c>
      <c r="B37" s="9" t="s">
        <v>474</v>
      </c>
      <c r="C37" s="9" t="str">
        <f>VLOOKUP(D37,辅助信息!A:B,2,FALSE)</f>
        <v>螺纹钢</v>
      </c>
      <c r="D37" s="9" t="s">
        <v>65</v>
      </c>
    </row>
    <row r="38" spans="1:4">
      <c r="A38" s="12">
        <f ca="1" t="shared" si="3"/>
        <v>45853</v>
      </c>
      <c r="B38" s="9" t="s">
        <v>474</v>
      </c>
      <c r="C38" s="9" t="str">
        <f>VLOOKUP(D38,辅助信息!A:B,2,FALSE)</f>
        <v>螺纹钢</v>
      </c>
      <c r="D38" s="9" t="s">
        <v>52</v>
      </c>
    </row>
    <row r="39" spans="1:4">
      <c r="A39" s="12">
        <f ca="1" t="shared" si="3"/>
        <v>45853</v>
      </c>
      <c r="B39" s="9" t="s">
        <v>474</v>
      </c>
      <c r="C39" s="9" t="str">
        <f>VLOOKUP(D39,辅助信息!A:B,2,FALSE)</f>
        <v>螺纹钢</v>
      </c>
      <c r="D39" s="9" t="s">
        <v>111</v>
      </c>
    </row>
    <row r="40" spans="1:4">
      <c r="A40" s="12">
        <f ca="1" t="shared" si="3"/>
        <v>45853</v>
      </c>
      <c r="B40" s="9" t="s">
        <v>474</v>
      </c>
      <c r="C40" s="9" t="str">
        <f>VLOOKUP(D40,辅助信息!A:B,2,FALSE)</f>
        <v>螺纹钢</v>
      </c>
      <c r="D40" s="9" t="s">
        <v>76</v>
      </c>
    </row>
    <row r="41" spans="1:4">
      <c r="A41" s="12">
        <f ca="1" t="shared" si="3"/>
        <v>45853</v>
      </c>
      <c r="B41" s="9" t="s">
        <v>474</v>
      </c>
      <c r="C41" s="9" t="str">
        <f>VLOOKUP(D41,辅助信息!A:B,2,FALSE)</f>
        <v>螺纹钢</v>
      </c>
      <c r="D41" s="9" t="s">
        <v>90</v>
      </c>
    </row>
    <row r="42" spans="1:4">
      <c r="A42" s="12">
        <f ca="1" t="shared" si="3"/>
        <v>45853</v>
      </c>
      <c r="B42" s="9" t="s">
        <v>474</v>
      </c>
      <c r="C42" s="9" t="str">
        <f>VLOOKUP(D42,辅助信息!A:B,2,FALSE)</f>
        <v>螺纹钢</v>
      </c>
      <c r="D42" s="9" t="s">
        <v>130</v>
      </c>
    </row>
    <row r="43" spans="1:4">
      <c r="A43" s="12">
        <f ca="1" t="shared" si="3"/>
        <v>45853</v>
      </c>
      <c r="B43" s="9" t="s">
        <v>474</v>
      </c>
      <c r="C43" s="9" t="str">
        <f>VLOOKUP(D43,辅助信息!A:B,2,FALSE)</f>
        <v>螺纹钢</v>
      </c>
      <c r="D43" s="9" t="s">
        <v>133</v>
      </c>
    </row>
    <row r="44" spans="1:4">
      <c r="A44" s="12">
        <f ca="1" t="shared" si="3"/>
        <v>45853</v>
      </c>
      <c r="B44" s="9" t="s">
        <v>474</v>
      </c>
      <c r="C44" s="9" t="str">
        <f>VLOOKUP(D44,辅助信息!A:B,2,FALSE)</f>
        <v>螺纹钢</v>
      </c>
      <c r="D44" s="9" t="s">
        <v>91</v>
      </c>
    </row>
    <row r="45" spans="1:4">
      <c r="A45" s="12">
        <f ca="1" t="shared" si="3"/>
        <v>45853</v>
      </c>
      <c r="B45" s="9" t="s">
        <v>474</v>
      </c>
      <c r="C45" s="9" t="str">
        <f>VLOOKUP(D45,辅助信息!A:B,2,FALSE)</f>
        <v>螺纹钢</v>
      </c>
      <c r="D45" s="9" t="s">
        <v>77</v>
      </c>
    </row>
    <row r="46" spans="1:4">
      <c r="A46" s="12">
        <f ca="1" t="shared" si="3"/>
        <v>45853</v>
      </c>
      <c r="B46" s="9" t="s">
        <v>474</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
  <dimension ref="A1:K4589"/>
  <sheetViews>
    <sheetView zoomScale="90" zoomScaleNormal="90" workbookViewId="0">
      <pane ySplit="1736" topLeftCell="A1737" activePane="bottomLeft" state="frozen"/>
      <selection/>
      <selection pane="bottomLeft" activeCell="G4599" sqref="G4599"/>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tr">
        <f>'[1]2025年已发货'!F:F</f>
        <v>计划时间</v>
      </c>
      <c r="G1" s="2" t="str">
        <f>'[1]2025年已发货'!G:G</f>
        <v>交货地址</v>
      </c>
      <c r="H1" s="2" t="str">
        <f>'[1]2025年已发货'!H:H</f>
        <v>联系人</v>
      </c>
      <c r="I1" s="2" t="str">
        <f>'[1]2025年已发货'!I:I</f>
        <v>联系方式</v>
      </c>
      <c r="J1" s="6" t="s">
        <v>16</v>
      </c>
      <c r="K1" s="6" t="s">
        <v>475</v>
      </c>
    </row>
    <row r="2" hidden="1"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476</v>
      </c>
    </row>
    <row r="3" hidden="1"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476</v>
      </c>
    </row>
    <row r="4" hidden="1"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476</v>
      </c>
    </row>
    <row r="5" hidden="1"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476</v>
      </c>
    </row>
    <row r="6" hidden="1"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476</v>
      </c>
    </row>
    <row r="7" hidden="1"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476</v>
      </c>
    </row>
    <row r="8" hidden="1"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476</v>
      </c>
    </row>
    <row r="9" hidden="1"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476</v>
      </c>
    </row>
    <row r="10" hidden="1"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476</v>
      </c>
    </row>
    <row r="11" hidden="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476</v>
      </c>
    </row>
    <row r="12" hidden="1"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476</v>
      </c>
    </row>
    <row r="13" hidden="1"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476</v>
      </c>
    </row>
    <row r="14" hidden="1"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476</v>
      </c>
    </row>
    <row r="15" hidden="1"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476</v>
      </c>
    </row>
    <row r="16" hidden="1"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476</v>
      </c>
    </row>
    <row r="17" hidden="1"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476</v>
      </c>
    </row>
    <row r="18" hidden="1"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476</v>
      </c>
    </row>
    <row r="19" hidden="1"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476</v>
      </c>
    </row>
    <row r="20" hidden="1"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476</v>
      </c>
    </row>
    <row r="21" hidden="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476</v>
      </c>
    </row>
    <row r="22" hidden="1"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476</v>
      </c>
    </row>
    <row r="23" hidden="1"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476</v>
      </c>
    </row>
    <row r="24" hidden="1"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476</v>
      </c>
    </row>
    <row r="25" hidden="1"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476</v>
      </c>
    </row>
    <row r="26" hidden="1"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hidden="1"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hidden="1"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hidden="1"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hidden="1"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hidden="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hidden="1"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hidden="1"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hidden="1"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hidden="1"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hidden="1"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hidden="1"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hidden="1"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hidden="1"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hidden="1"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hidden="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hidden="1"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hidden="1"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hidden="1"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hidden="1"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hidden="1"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hidden="1"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hidden="1"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hidden="1"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hidden="1"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hidden="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hidden="1"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hidden="1"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hidden="1"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hidden="1"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hidden="1"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hidden="1"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hidden="1"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hidden="1"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hidden="1"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hidden="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hidden="1"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hidden="1"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hidden="1"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hidden="1"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hidden="1"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hidden="1"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hidden="1"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hidden="1"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hidden="1"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hidden="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hidden="1"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hidden="1"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hidden="1"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hidden="1"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hidden="1"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hidden="1"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hidden="1"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hidden="1"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hidden="1"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hidden="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hidden="1"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hidden="1"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hidden="1"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hidden="1"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hidden="1"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hidden="1"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hidden="1"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hidden="1"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hidden="1"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hidden="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t="str">
        <f>_xlfn._xlws.FILTER(辅助信息!D:D,辅助信息!G:G=G91)</f>
        <v>五冶达州国道542项目</v>
      </c>
    </row>
    <row r="92" hidden="1"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t="str">
        <f>_xlfn._xlws.FILTER(辅助信息!D:D,辅助信息!G:G=G92)</f>
        <v>五冶达州国道542项目</v>
      </c>
    </row>
    <row r="93" hidden="1"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t="str">
        <f>_xlfn._xlws.FILTER(辅助信息!D:D,辅助信息!G:G=G93)</f>
        <v>五冶达州国道542项目</v>
      </c>
    </row>
    <row r="94" hidden="1"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t="str">
        <f>_xlfn._xlws.FILTER(辅助信息!D:D,辅助信息!G:G=G94)</f>
        <v>五冶达州国道542项目</v>
      </c>
    </row>
    <row r="95" hidden="1"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hidden="1"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hidden="1"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hidden="1"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hidden="1"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hidden="1"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hidden="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hidden="1"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hidden="1"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hidden="1"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hidden="1"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hidden="1"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hidden="1"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hidden="1"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hidden="1"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hidden="1"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hidden="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hidden="1"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hidden="1"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hidden="1"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hidden="1"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hidden="1"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hidden="1"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hidden="1"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hidden="1"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hidden="1"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hidden="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hidden="1"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hidden="1"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hidden="1"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hidden="1"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hidden="1"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hidden="1"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hidden="1"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t="str">
        <f>_xlfn._xlws.FILTER(辅助信息!D:D,辅助信息!G:G=G128)</f>
        <v>五冶达州国道542项目</v>
      </c>
    </row>
    <row r="129" hidden="1"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hidden="1"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hidden="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hidden="1"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hidden="1"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hidden="1"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hidden="1"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hidden="1"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hidden="1"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hidden="1"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hidden="1"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t="str">
        <f>_xlfn._xlws.FILTER(辅助信息!D:D,辅助信息!G:G=G139)</f>
        <v>五冶达州国道542项目</v>
      </c>
    </row>
    <row r="140" hidden="1"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t="str">
        <f>_xlfn._xlws.FILTER(辅助信息!D:D,辅助信息!G:G=G140)</f>
        <v>五冶达州国道542项目</v>
      </c>
    </row>
    <row r="141" hidden="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t="str">
        <f>_xlfn._xlws.FILTER(辅助信息!D:D,辅助信息!G:G=G141)</f>
        <v>五冶达州国道542项目</v>
      </c>
    </row>
    <row r="142" hidden="1"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hidden="1"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hidden="1"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t="str">
        <f>_xlfn._xlws.FILTER(辅助信息!D:D,辅助信息!G:G=G144)</f>
        <v>五冶达州国道542项目</v>
      </c>
    </row>
    <row r="145" hidden="1"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t="str">
        <f>_xlfn._xlws.FILTER(辅助信息!D:D,辅助信息!G:G=G145)</f>
        <v>五冶达州国道542项目</v>
      </c>
    </row>
    <row r="146" hidden="1"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t="str">
        <f>_xlfn._xlws.FILTER(辅助信息!D:D,辅助信息!G:G=G146)</f>
        <v>五冶达州国道542项目</v>
      </c>
    </row>
    <row r="147" hidden="1"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t="str">
        <f>_xlfn._xlws.FILTER(辅助信息!D:D,辅助信息!G:G=G147)</f>
        <v>五冶达州国道542项目</v>
      </c>
    </row>
    <row r="148" hidden="1"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t="str">
        <f>_xlfn._xlws.FILTER(辅助信息!D:D,辅助信息!G:G=G148)</f>
        <v>五冶达州国道542项目</v>
      </c>
    </row>
    <row r="149" hidden="1"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hidden="1"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hidden="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hidden="1"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hidden="1"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hidden="1"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hidden="1"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hidden="1"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t="str">
        <f>_xlfn._xlws.FILTER(辅助信息!D:D,辅助信息!G:G=G156)</f>
        <v>五冶达州国道542项目</v>
      </c>
    </row>
    <row r="157" hidden="1"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t="str">
        <f>_xlfn._xlws.FILTER(辅助信息!D:D,辅助信息!G:G=G157)</f>
        <v>五冶达州国道542项目</v>
      </c>
    </row>
    <row r="158" hidden="1"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t="str">
        <f>_xlfn._xlws.FILTER(辅助信息!D:D,辅助信息!G:G=G158)</f>
        <v>五冶达州国道542项目</v>
      </c>
    </row>
    <row r="159" hidden="1"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hidden="1"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hidden="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hidden="1"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hidden="1"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hidden="1"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hidden="1"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hidden="1"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hidden="1"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hidden="1"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hidden="1"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hidden="1"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hidden="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hidden="1"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hidden="1"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hidden="1"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hidden="1"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hidden="1"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hidden="1"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hidden="1"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hidden="1"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hidden="1"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hidden="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hidden="1"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hidden="1"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hidden="1"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hidden="1"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hidden="1"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hidden="1"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hidden="1"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hidden="1"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hidden="1"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hidden="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hidden="1"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hidden="1"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hidden="1"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hidden="1"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hidden="1"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hidden="1"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hidden="1"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hidden="1"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hidden="1"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hidden="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hidden="1"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hidden="1"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hidden="1"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hidden="1"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hidden="1"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hidden="1"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hidden="1"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hidden="1"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hidden="1"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hidden="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hidden="1"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hidden="1"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hidden="1"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hidden="1"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hidden="1"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hidden="1"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hidden="1"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hidden="1"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hidden="1"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hidden="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t="str">
        <f>_xlfn._xlws.FILTER(辅助信息!D:D,辅助信息!G:G=G221)</f>
        <v>五冶达州国道542项目</v>
      </c>
    </row>
    <row r="222" hidden="1"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hidden="1"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hidden="1"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hidden="1"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hidden="1"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hidden="1"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hidden="1"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hidden="1"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hidden="1"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hidden="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hidden="1"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hidden="1"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hidden="1"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hidden="1"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hidden="1"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hidden="1"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hidden="1"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hidden="1"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hidden="1"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hidden="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hidden="1"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hidden="1"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hidden="1"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hidden="1"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hidden="1"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hidden="1"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hidden="1"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hidden="1"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hidden="1"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hidden="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hidden="1"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hidden="1"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hidden="1"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hidden="1"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hidden="1"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hidden="1"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hidden="1"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hidden="1"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hidden="1"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hidden="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hidden="1"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hidden="1"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hidden="1"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hidden="1"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hidden="1"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hidden="1"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hidden="1"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hidden="1"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hidden="1"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hidden="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hidden="1"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hidden="1"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hidden="1"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hidden="1"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hidden="1"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hidden="1"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hidden="1"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hidden="1"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hidden="1"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hidden="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hidden="1"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hidden="1"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hidden="1"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hidden="1"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hidden="1"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hidden="1"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hidden="1"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hidden="1"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hidden="1"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hidden="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hidden="1"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hidden="1"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hidden="1"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hidden="1"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hidden="1"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hidden="1"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hidden="1"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hidden="1"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hidden="1"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hidden="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hidden="1"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hidden="1"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hidden="1"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hidden="1"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hidden="1"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hidden="1"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hidden="1"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hidden="1"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hidden="1"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hidden="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t="str">
        <f>_xlfn._xlws.FILTER(辅助信息!D:D,辅助信息!G:G=G311)</f>
        <v>五冶达州国道542项目</v>
      </c>
    </row>
    <row r="312" hidden="1"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t="str">
        <f>_xlfn._xlws.FILTER(辅助信息!D:D,辅助信息!G:G=G312)</f>
        <v>五冶达州国道542项目</v>
      </c>
    </row>
    <row r="313" hidden="1"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t="str">
        <f>_xlfn._xlws.FILTER(辅助信息!D:D,辅助信息!G:G=G313)</f>
        <v>五冶达州国道542项目</v>
      </c>
    </row>
    <row r="314" hidden="1"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t="str">
        <f>_xlfn._xlws.FILTER(辅助信息!D:D,辅助信息!G:G=G314)</f>
        <v>五冶达州国道542项目</v>
      </c>
    </row>
    <row r="315" hidden="1"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hidden="1"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hidden="1"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hidden="1"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hidden="1"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hidden="1"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hidden="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hidden="1"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hidden="1"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hidden="1"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hidden="1"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hidden="1"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hidden="1"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hidden="1"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hidden="1"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hidden="1"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hidden="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hidden="1"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t="str">
        <f>_xlfn._xlws.FILTER(辅助信息!D:D,辅助信息!G:G=G332)</f>
        <v>五冶达州国道542项目</v>
      </c>
    </row>
    <row r="333" hidden="1"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t="str">
        <f>_xlfn._xlws.FILTER(辅助信息!D:D,辅助信息!G:G=G333)</f>
        <v>五冶达州国道542项目</v>
      </c>
    </row>
    <row r="334" hidden="1"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t="str">
        <f>_xlfn._xlws.FILTER(辅助信息!D:D,辅助信息!G:G=G334)</f>
        <v>五冶达州国道542项目</v>
      </c>
    </row>
    <row r="335" hidden="1"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t="str">
        <f>_xlfn._xlws.FILTER(辅助信息!D:D,辅助信息!G:G=G335)</f>
        <v>五冶达州国道542项目</v>
      </c>
    </row>
    <row r="336" hidden="1"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t="str">
        <f>_xlfn._xlws.FILTER(辅助信息!D:D,辅助信息!G:G=G336)</f>
        <v>五冶达州国道542项目</v>
      </c>
    </row>
    <row r="337" hidden="1"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t="str">
        <f>_xlfn._xlws.FILTER(辅助信息!D:D,辅助信息!G:G=G337)</f>
        <v>五冶达州国道542项目</v>
      </c>
    </row>
    <row r="338" hidden="1"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t="str">
        <f>_xlfn._xlws.FILTER(辅助信息!D:D,辅助信息!G:G=G338)</f>
        <v>五冶达州国道542项目</v>
      </c>
    </row>
    <row r="339" hidden="1"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t="str">
        <f>_xlfn._xlws.FILTER(辅助信息!D:D,辅助信息!G:G=G339)</f>
        <v>五冶达州国道542项目</v>
      </c>
    </row>
    <row r="340" hidden="1"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t="str">
        <f>_xlfn._xlws.FILTER(辅助信息!D:D,辅助信息!G:G=G340)</f>
        <v>五冶达州国道542项目</v>
      </c>
    </row>
    <row r="341" hidden="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t="str">
        <f>_xlfn._xlws.FILTER(辅助信息!D:D,辅助信息!G:G=G341)</f>
        <v>五冶达州国道542项目</v>
      </c>
    </row>
    <row r="342" hidden="1"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hidden="1"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hidden="1"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hidden="1"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hidden="1"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hidden="1"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hidden="1"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hidden="1"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hidden="1"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hidden="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hidden="1"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hidden="1"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hidden="1"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hidden="1"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hidden="1"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hidden="1"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hidden="1"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hidden="1"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hidden="1"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hidden="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hidden="1"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hidden="1"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hidden="1"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hidden="1"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hidden="1"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hidden="1"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hidden="1"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hidden="1"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hidden="1"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hidden="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hidden="1"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hidden="1"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hidden="1"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hidden="1"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hidden="1"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hidden="1"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hidden="1"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hidden="1"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hidden="1"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hidden="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hidden="1"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hidden="1"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hidden="1"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hidden="1"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hidden="1"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hidden="1"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hidden="1"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hidden="1"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hidden="1"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hidden="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hidden="1"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hidden="1"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hidden="1"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hidden="1"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hidden="1"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hidden="1"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hidden="1"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hidden="1"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hidden="1"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hidden="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hidden="1"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hidden="1"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hidden="1"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hidden="1"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hidden="1"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hidden="1"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hidden="1"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hidden="1"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hidden="1"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hidden="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hidden="1"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hidden="1"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hidden="1"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hidden="1"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hidden="1"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hidden="1"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hidden="1"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hidden="1"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hidden="1"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hidden="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hidden="1"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hidden="1"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hidden="1"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hidden="1"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hidden="1"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hidden="1"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hidden="1"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hidden="1"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hidden="1"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hidden="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hidden="1"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hidden="1"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hidden="1"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hidden="1"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hidden="1"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hidden="1"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hidden="1"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hidden="1"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hidden="1"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hidden="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hidden="1"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hidden="1"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hidden="1"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hidden="1"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hidden="1"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hidden="1"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hidden="1"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hidden="1"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hidden="1"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hidden="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hidden="1"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hidden="1"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hidden="1"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hidden="1"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hidden="1"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t="str">
        <f>_xlfn._xlws.FILTER(辅助信息!D:D,辅助信息!G:G=G456)</f>
        <v>五冶达州国道542项目</v>
      </c>
    </row>
    <row r="457" hidden="1"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t="str">
        <f>_xlfn._xlws.FILTER(辅助信息!D:D,辅助信息!G:G=G457)</f>
        <v>五冶达州国道542项目</v>
      </c>
    </row>
    <row r="458" hidden="1"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t="str">
        <f>_xlfn._xlws.FILTER(辅助信息!D:D,辅助信息!G:G=G458)</f>
        <v>五冶达州国道542项目</v>
      </c>
    </row>
    <row r="459" hidden="1"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t="str">
        <f>_xlfn._xlws.FILTER(辅助信息!D:D,辅助信息!G:G=G459)</f>
        <v>五冶达州国道542项目</v>
      </c>
    </row>
    <row r="460" hidden="1"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t="str">
        <f>_xlfn._xlws.FILTER(辅助信息!D:D,辅助信息!G:G=G460)</f>
        <v>五冶达州国道542项目</v>
      </c>
    </row>
    <row r="461" hidden="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t="str">
        <f>_xlfn._xlws.FILTER(辅助信息!D:D,辅助信息!G:G=G461)</f>
        <v>五冶达州国道542项目</v>
      </c>
    </row>
    <row r="462" hidden="1"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t="str">
        <f>_xlfn._xlws.FILTER(辅助信息!D:D,辅助信息!G:G=G462)</f>
        <v>五冶达州国道542项目</v>
      </c>
    </row>
    <row r="463" hidden="1"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hidden="1"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hidden="1"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t="str">
        <f>_xlfn._xlws.FILTER(辅助信息!D:D,辅助信息!G:G=G465)</f>
        <v>五冶达州国道542项目</v>
      </c>
    </row>
    <row r="466" hidden="1"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t="str">
        <f>_xlfn._xlws.FILTER(辅助信息!D:D,辅助信息!G:G=G466)</f>
        <v>五冶达州国道542项目</v>
      </c>
    </row>
    <row r="467" hidden="1"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t="str">
        <f>_xlfn._xlws.FILTER(辅助信息!D:D,辅助信息!G:G=G467)</f>
        <v>五冶达州国道542项目</v>
      </c>
    </row>
    <row r="468" hidden="1"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t="str">
        <f>_xlfn._xlws.FILTER(辅助信息!D:D,辅助信息!G:G=G468)</f>
        <v>五冶达州国道542项目</v>
      </c>
    </row>
    <row r="469" hidden="1"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t="str">
        <f>_xlfn._xlws.FILTER(辅助信息!D:D,辅助信息!G:G=G469)</f>
        <v>五冶达州国道542项目</v>
      </c>
    </row>
    <row r="470" hidden="1"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t="str">
        <f>_xlfn._xlws.FILTER(辅助信息!D:D,辅助信息!G:G=G470)</f>
        <v>五冶达州国道542项目</v>
      </c>
    </row>
    <row r="471" hidden="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t="str">
        <f>_xlfn._xlws.FILTER(辅助信息!D:D,辅助信息!G:G=G471)</f>
        <v>五冶达州国道542项目</v>
      </c>
    </row>
    <row r="472" hidden="1"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t="str">
        <f>_xlfn._xlws.FILTER(辅助信息!D:D,辅助信息!G:G=G472)</f>
        <v>五冶达州国道542项目</v>
      </c>
    </row>
    <row r="473" hidden="1"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hidden="1"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hidden="1"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t="str">
        <f>_xlfn._xlws.FILTER(辅助信息!D:D,辅助信息!G:G=G475)</f>
        <v>五冶达州国道542项目</v>
      </c>
    </row>
    <row r="476" hidden="1"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t="str">
        <f>_xlfn._xlws.FILTER(辅助信息!D:D,辅助信息!G:G=G476)</f>
        <v>五冶达州国道542项目</v>
      </c>
    </row>
    <row r="477" hidden="1"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t="str">
        <f>_xlfn._xlws.FILTER(辅助信息!D:D,辅助信息!G:G=G477)</f>
        <v>五冶达州国道542项目</v>
      </c>
    </row>
    <row r="478" hidden="1"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t="str">
        <f>_xlfn._xlws.FILTER(辅助信息!D:D,辅助信息!G:G=G478)</f>
        <v>五冶达州国道542项目</v>
      </c>
    </row>
    <row r="479" hidden="1"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t="str">
        <f>_xlfn._xlws.FILTER(辅助信息!D:D,辅助信息!G:G=G479)</f>
        <v>五冶达州国道542项目</v>
      </c>
    </row>
    <row r="480" hidden="1"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t="str">
        <f>_xlfn._xlws.FILTER(辅助信息!D:D,辅助信息!G:G=G480)</f>
        <v>五冶达州国道542项目</v>
      </c>
    </row>
    <row r="481" hidden="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t="str">
        <f>_xlfn._xlws.FILTER(辅助信息!D:D,辅助信息!G:G=G481)</f>
        <v>五冶达州国道542项目</v>
      </c>
    </row>
    <row r="482" hidden="1"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t="str">
        <f>_xlfn._xlws.FILTER(辅助信息!D:D,辅助信息!G:G=G482)</f>
        <v>五冶达州国道542项目</v>
      </c>
    </row>
    <row r="483" hidden="1"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hidden="1"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hidden="1"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hidden="1"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hidden="1"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hidden="1"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hidden="1"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hidden="1"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hidden="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hidden="1"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hidden="1"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hidden="1"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hidden="1"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hidden="1"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hidden="1"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hidden="1"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hidden="1"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hidden="1"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hidden="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hidden="1"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hidden="1"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hidden="1"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hidden="1"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hidden="1"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hidden="1"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hidden="1"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hidden="1"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hidden="1"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hidden="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hidden="1"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hidden="1"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hidden="1"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t="str">
        <f>_xlfn._xlws.FILTER(辅助信息!D:D,辅助信息!G:G=G514)</f>
        <v>五冶达州国道542项目</v>
      </c>
    </row>
    <row r="515" hidden="1"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t="str">
        <f>_xlfn._xlws.FILTER(辅助信息!D:D,辅助信息!G:G=G515)</f>
        <v>五冶达州国道542项目</v>
      </c>
    </row>
    <row r="516" hidden="1"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t="str">
        <f>_xlfn._xlws.FILTER(辅助信息!D:D,辅助信息!G:G=G516)</f>
        <v>五冶达州国道542项目</v>
      </c>
    </row>
    <row r="517" hidden="1"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hidden="1"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hidden="1"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hidden="1"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hidden="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hidden="1"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hidden="1"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hidden="1"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hidden="1"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hidden="1"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hidden="1"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hidden="1"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hidden="1"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hidden="1"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hidden="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hidden="1"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hidden="1"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hidden="1"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hidden="1"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hidden="1"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hidden="1"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hidden="1"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t="str">
        <f>_xlfn._xlws.FILTER(辅助信息!D:D,辅助信息!G:G=G538)</f>
        <v>五冶达州国道542项目</v>
      </c>
    </row>
    <row r="539" hidden="1"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t="str">
        <f>_xlfn._xlws.FILTER(辅助信息!D:D,辅助信息!G:G=G539)</f>
        <v>五冶达州国道542项目</v>
      </c>
    </row>
    <row r="540" hidden="1"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t="str">
        <f>_xlfn._xlws.FILTER(辅助信息!D:D,辅助信息!G:G=G540)</f>
        <v>五冶达州国道542项目</v>
      </c>
    </row>
    <row r="541" hidden="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t="str">
        <f>_xlfn._xlws.FILTER(辅助信息!D:D,辅助信息!G:G=G541)</f>
        <v>五冶达州国道542项目</v>
      </c>
    </row>
    <row r="542" hidden="1"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t="str">
        <f>_xlfn._xlws.FILTER(辅助信息!D:D,辅助信息!G:G=G542)</f>
        <v>五冶达州国道542项目</v>
      </c>
    </row>
    <row r="543" hidden="1"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t="str">
        <f>_xlfn._xlws.FILTER(辅助信息!D:D,辅助信息!G:G=G543)</f>
        <v>五冶达州国道542项目</v>
      </c>
    </row>
    <row r="544" hidden="1"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hidden="1"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hidden="1"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hidden="1"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hidden="1"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hidden="1"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t="str">
        <f>_xlfn._xlws.FILTER(辅助信息!D:D,辅助信息!G:G=G549)</f>
        <v>五冶达州国道542项目</v>
      </c>
    </row>
    <row r="550" hidden="1"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t="str">
        <f>_xlfn._xlws.FILTER(辅助信息!D:D,辅助信息!G:G=G550)</f>
        <v>五冶达州国道542项目</v>
      </c>
    </row>
    <row r="551" hidden="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t="str">
        <f>_xlfn._xlws.FILTER(辅助信息!D:D,辅助信息!G:G=G551)</f>
        <v>五冶达州国道542项目</v>
      </c>
    </row>
    <row r="552" hidden="1"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t="str">
        <f>_xlfn._xlws.FILTER(辅助信息!D:D,辅助信息!G:G=G552)</f>
        <v>五冶达州国道542项目</v>
      </c>
    </row>
    <row r="553" hidden="1"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t="str">
        <f>_xlfn._xlws.FILTER(辅助信息!D:D,辅助信息!G:G=G553)</f>
        <v>五冶达州国道542项目</v>
      </c>
    </row>
    <row r="554" hidden="1"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t="str">
        <f>_xlfn._xlws.FILTER(辅助信息!D:D,辅助信息!G:G=G554)</f>
        <v>五冶达州国道542项目</v>
      </c>
    </row>
    <row r="555" hidden="1"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t="str">
        <f>_xlfn._xlws.FILTER(辅助信息!D:D,辅助信息!G:G=G555)</f>
        <v>五冶达州国道542项目</v>
      </c>
    </row>
    <row r="556" hidden="1"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t="str">
        <f>_xlfn._xlws.FILTER(辅助信息!D:D,辅助信息!G:G=G556)</f>
        <v>五冶达州国道542项目</v>
      </c>
    </row>
    <row r="557" hidden="1"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t="str">
        <f>_xlfn._xlws.FILTER(辅助信息!D:D,辅助信息!G:G=G557)</f>
        <v>五冶达州国道542项目</v>
      </c>
    </row>
    <row r="558" hidden="1"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t="str">
        <f>_xlfn._xlws.FILTER(辅助信息!D:D,辅助信息!G:G=G558)</f>
        <v>五冶达州国道542项目</v>
      </c>
    </row>
    <row r="559" hidden="1"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hidden="1"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hidden="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hidden="1"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hidden="1"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hidden="1"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hidden="1"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hidden="1"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hidden="1"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hidden="1"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hidden="1"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hidden="1"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hidden="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hidden="1"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hidden="1"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hidden="1"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hidden="1"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hidden="1"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hidden="1"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hidden="1"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hidden="1"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hidden="1"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hidden="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hidden="1"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hidden="1"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hidden="1"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hidden="1"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hidden="1"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hidden="1"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hidden="1"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hidden="1"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hidden="1"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hidden="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hidden="1"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hidden="1"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hidden="1"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hidden="1"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hidden="1"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hidden="1"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hidden="1"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hidden="1"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hidden="1"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hidden="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hidden="1"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hidden="1"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hidden="1"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hidden="1"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hidden="1"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hidden="1"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hidden="1"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hidden="1"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hidden="1"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hidden="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hidden="1"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hidden="1"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hidden="1"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hidden="1"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hidden="1"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hidden="1"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hidden="1"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hidden="1"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hidden="1"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hidden="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hidden="1"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hidden="1"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hidden="1"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t="str">
        <f>_xlfn._xlws.FILTER(辅助信息!D:D,辅助信息!G:G=G624)</f>
        <v>五冶达州国道542项目</v>
      </c>
    </row>
    <row r="625" hidden="1"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t="str">
        <f>_xlfn._xlws.FILTER(辅助信息!D:D,辅助信息!G:G=G625)</f>
        <v>五冶达州国道542项目</v>
      </c>
    </row>
    <row r="626" hidden="1"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t="str">
        <f>_xlfn._xlws.FILTER(辅助信息!D:D,辅助信息!G:G=G626)</f>
        <v>五冶达州国道542项目</v>
      </c>
    </row>
    <row r="627" hidden="1"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hidden="1"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hidden="1"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hidden="1"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hidden="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hidden="1"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hidden="1"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hidden="1"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t="str">
        <f>_xlfn._xlws.FILTER(辅助信息!D:D,辅助信息!G:G=G634)</f>
        <v>五冶达州国道542项目</v>
      </c>
    </row>
    <row r="635" hidden="1"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t="str">
        <f>_xlfn._xlws.FILTER(辅助信息!D:D,辅助信息!G:G=G635)</f>
        <v>五冶达州国道542项目</v>
      </c>
    </row>
    <row r="636" hidden="1"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t="str">
        <f>_xlfn._xlws.FILTER(辅助信息!D:D,辅助信息!G:G=G636)</f>
        <v>五冶达州国道542项目</v>
      </c>
    </row>
    <row r="637" hidden="1"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t="str">
        <f>_xlfn._xlws.FILTER(辅助信息!D:D,辅助信息!G:G=G637)</f>
        <v>五冶达州国道542项目</v>
      </c>
    </row>
    <row r="638" hidden="1"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hidden="1"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hidden="1"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hidden="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hidden="1"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hidden="1"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hidden="1"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hidden="1"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hidden="1"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hidden="1"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hidden="1"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hidden="1"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hidden="1"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hidden="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hidden="1"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hidden="1"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hidden="1"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hidden="1"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hidden="1"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hidden="1"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hidden="1"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hidden="1"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hidden="1"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t="str">
        <f>_xlfn._xlws.FILTER(辅助信息!D:D,辅助信息!G:G=G660)</f>
        <v>五冶达州国道542项目</v>
      </c>
    </row>
    <row r="661" hidden="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hidden="1"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hidden="1"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hidden="1"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hidden="1"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hidden="1"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hidden="1"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hidden="1"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hidden="1"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hidden="1"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hidden="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hidden="1"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hidden="1"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hidden="1"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hidden="1"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hidden="1"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hidden="1"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t="str">
        <f>_xlfn._xlws.FILTER(辅助信息!D:D,辅助信息!G:G=G677)</f>
        <v>五冶达州国道542项目</v>
      </c>
    </row>
    <row r="678" hidden="1"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t="str">
        <f>_xlfn._xlws.FILTER(辅助信息!D:D,辅助信息!G:G=G678)</f>
        <v>五冶达州国道542项目</v>
      </c>
    </row>
    <row r="679" hidden="1"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hidden="1"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hidden="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hidden="1"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hidden="1"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hidden="1"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hidden="1"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hidden="1"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hidden="1"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hidden="1"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hidden="1"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hidden="1"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hidden="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hidden="1"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hidden="1"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hidden="1"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hidden="1"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hidden="1"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hidden="1"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hidden="1"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hidden="1"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hidden="1"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hidden="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hidden="1"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hidden="1"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hidden="1"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hidden="1"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hidden="1"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hidden="1"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hidden="1"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hidden="1"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hidden="1"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hidden="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hidden="1"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hidden="1"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hidden="1"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hidden="1"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hidden="1"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hidden="1"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hidden="1"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t="str">
        <f>_xlfn._xlws.FILTER(辅助信息!D:D,辅助信息!G:G=G718)</f>
        <v>五冶达州国道542项目</v>
      </c>
    </row>
    <row r="719" hidden="1"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t="str">
        <f>_xlfn._xlws.FILTER(辅助信息!D:D,辅助信息!G:G=G719)</f>
        <v>五冶达州国道542项目</v>
      </c>
    </row>
    <row r="720" hidden="1"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t="str">
        <f>_xlfn._xlws.FILTER(辅助信息!D:D,辅助信息!G:G=G720)</f>
        <v>五冶达州国道542项目</v>
      </c>
    </row>
    <row r="721" hidden="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t="str">
        <f>_xlfn._xlws.FILTER(辅助信息!D:D,辅助信息!G:G=G721)</f>
        <v>五冶达州国道542项目</v>
      </c>
    </row>
    <row r="722" hidden="1"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t="str">
        <f>_xlfn._xlws.FILTER(辅助信息!D:D,辅助信息!G:G=G722)</f>
        <v>五冶达州国道542项目</v>
      </c>
    </row>
    <row r="723" hidden="1"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t="str">
        <f>_xlfn._xlws.FILTER(辅助信息!D:D,辅助信息!G:G=G723)</f>
        <v>五冶达州国道542项目</v>
      </c>
    </row>
    <row r="724" hidden="1"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t="str">
        <f>_xlfn._xlws.FILTER(辅助信息!D:D,辅助信息!G:G=G724)</f>
        <v>五冶达州国道542项目</v>
      </c>
    </row>
    <row r="725" hidden="1"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t="str">
        <f>_xlfn._xlws.FILTER(辅助信息!D:D,辅助信息!G:G=G725)</f>
        <v>五冶达州国道542项目</v>
      </c>
    </row>
    <row r="726" hidden="1"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t="str">
        <f>_xlfn._xlws.FILTER(辅助信息!D:D,辅助信息!G:G=G726)</f>
        <v>五冶达州国道542项目</v>
      </c>
    </row>
    <row r="727" hidden="1"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t="str">
        <f>_xlfn._xlws.FILTER(辅助信息!D:D,辅助信息!G:G=G727)</f>
        <v>五冶达州国道542项目</v>
      </c>
    </row>
    <row r="728" hidden="1"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t="str">
        <f>_xlfn._xlws.FILTER(辅助信息!D:D,辅助信息!G:G=G728)</f>
        <v>五冶达州国道542项目</v>
      </c>
    </row>
    <row r="729" hidden="1"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t="str">
        <f>_xlfn._xlws.FILTER(辅助信息!D:D,辅助信息!G:G=G729)</f>
        <v>五冶达州国道542项目</v>
      </c>
    </row>
    <row r="730" hidden="1"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t="str">
        <f>_xlfn._xlws.FILTER(辅助信息!D:D,辅助信息!G:G=G730)</f>
        <v>五冶达州国道542项目</v>
      </c>
    </row>
    <row r="731" hidden="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t="str">
        <f>_xlfn._xlws.FILTER(辅助信息!D:D,辅助信息!G:G=G731)</f>
        <v>五冶达州国道542项目</v>
      </c>
    </row>
    <row r="732" hidden="1"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t="str">
        <f>_xlfn._xlws.FILTER(辅助信息!D:D,辅助信息!G:G=G732)</f>
        <v>五冶达州国道542项目</v>
      </c>
    </row>
    <row r="733" hidden="1"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t="str">
        <f>_xlfn._xlws.FILTER(辅助信息!D:D,辅助信息!G:G=G733)</f>
        <v>五冶达州国道542项目</v>
      </c>
    </row>
    <row r="734" hidden="1"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t="str">
        <f>_xlfn._xlws.FILTER(辅助信息!D:D,辅助信息!G:G=G734)</f>
        <v>五冶达州国道542项目</v>
      </c>
    </row>
    <row r="735" hidden="1"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t="str">
        <f>_xlfn._xlws.FILTER(辅助信息!D:D,辅助信息!G:G=G735)</f>
        <v>五冶达州国道542项目</v>
      </c>
    </row>
    <row r="736" hidden="1"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t="str">
        <f>_xlfn._xlws.FILTER(辅助信息!D:D,辅助信息!G:G=G736)</f>
        <v>五冶达州国道542项目</v>
      </c>
    </row>
    <row r="737" hidden="1"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t="str">
        <f>_xlfn._xlws.FILTER(辅助信息!D:D,辅助信息!G:G=G737)</f>
        <v>五冶达州国道542项目</v>
      </c>
    </row>
    <row r="738" hidden="1"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t="str">
        <f>_xlfn._xlws.FILTER(辅助信息!D:D,辅助信息!G:G=G738)</f>
        <v>五冶达州国道542项目</v>
      </c>
    </row>
    <row r="739" hidden="1"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hidden="1"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hidden="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hidden="1"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hidden="1"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hidden="1"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hidden="1"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hidden="1"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hidden="1"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hidden="1"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hidden="1"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hidden="1"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hidden="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hidden="1"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hidden="1"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hidden="1"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hidden="1"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hidden="1"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hidden="1"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hidden="1"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hidden="1"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hidden="1"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hidden="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hidden="1"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hidden="1"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hidden="1"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hidden="1"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hidden="1"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hidden="1"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hidden="1"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hidden="1"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hidden="1"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hidden="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hidden="1"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hidden="1"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hidden="1"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hidden="1"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hidden="1"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hidden="1"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t="str">
        <f>_xlfn._xlws.FILTER(辅助信息!D:D,辅助信息!G:G=G777)</f>
        <v>五冶达州国道542项目</v>
      </c>
    </row>
    <row r="778" hidden="1"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t="str">
        <f>_xlfn._xlws.FILTER(辅助信息!D:D,辅助信息!G:G=G778)</f>
        <v>五冶达州国道542项目</v>
      </c>
    </row>
    <row r="779" hidden="1"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t="str">
        <f>_xlfn._xlws.FILTER(辅助信息!D:D,辅助信息!G:G=G779)</f>
        <v>五冶达州国道542项目</v>
      </c>
    </row>
    <row r="780" hidden="1"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t="str">
        <f>_xlfn._xlws.FILTER(辅助信息!D:D,辅助信息!G:G=G780)</f>
        <v>五冶达州国道542项目</v>
      </c>
    </row>
    <row r="781" hidden="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t="str">
        <f>_xlfn._xlws.FILTER(辅助信息!D:D,辅助信息!G:G=G781)</f>
        <v>五冶达州国道542项目</v>
      </c>
    </row>
    <row r="782" hidden="1"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hidden="1"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hidden="1"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hidden="1"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t="str">
        <f>_xlfn._xlws.FILTER(辅助信息!D:D,辅助信息!G:G=G785)</f>
        <v>五冶达州国道542项目</v>
      </c>
    </row>
    <row r="786" hidden="1"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t="str">
        <f>_xlfn._xlws.FILTER(辅助信息!D:D,辅助信息!G:G=G786)</f>
        <v>五冶达州国道542项目</v>
      </c>
    </row>
    <row r="787" hidden="1"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t="str">
        <f>_xlfn._xlws.FILTER(辅助信息!D:D,辅助信息!G:G=G787)</f>
        <v>五冶达州国道542项目</v>
      </c>
    </row>
    <row r="788" hidden="1"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t="str">
        <f>_xlfn._xlws.FILTER(辅助信息!D:D,辅助信息!G:G=G788)</f>
        <v>五冶达州国道542项目</v>
      </c>
    </row>
    <row r="789" hidden="1"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t="str">
        <f>_xlfn._xlws.FILTER(辅助信息!D:D,辅助信息!G:G=G789)</f>
        <v>五冶达州国道542项目</v>
      </c>
    </row>
    <row r="790" hidden="1"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t="str">
        <f>_xlfn._xlws.FILTER(辅助信息!D:D,辅助信息!G:G=G790)</f>
        <v>五冶达州国道542项目</v>
      </c>
    </row>
    <row r="791" hidden="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t="str">
        <f>_xlfn._xlws.FILTER(辅助信息!D:D,辅助信息!G:G=G791)</f>
        <v>五冶达州国道542项目</v>
      </c>
    </row>
    <row r="792" hidden="1"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t="str">
        <f>_xlfn._xlws.FILTER(辅助信息!D:D,辅助信息!G:G=G792)</f>
        <v>五冶达州国道542项目</v>
      </c>
    </row>
    <row r="793" hidden="1"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hidden="1"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hidden="1"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hidden="1"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hidden="1"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hidden="1"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hidden="1"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hidden="1"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hidden="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hidden="1"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hidden="1"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hidden="1"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hidden="1"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hidden="1"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hidden="1"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hidden="1"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hidden="1"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hidden="1"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hidden="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hidden="1"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hidden="1"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hidden="1"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hidden="1"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hidden="1"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hidden="1"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hidden="1"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hidden="1"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hidden="1"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hidden="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hidden="1"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hidden="1"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hidden="1"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hidden="1"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hidden="1"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hidden="1"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hidden="1"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hidden="1"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hidden="1"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hidden="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hidden="1"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hidden="1"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hidden="1"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hidden="1"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hidden="1"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hidden="1"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hidden="1"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hidden="1"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hidden="1"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hidden="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hidden="1"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hidden="1"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hidden="1"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t="str">
        <f>_xlfn._xlws.FILTER(辅助信息!D:D,辅助信息!G:G=G844)</f>
        <v>五冶钢构南充医学科学产业园建设项目</v>
      </c>
    </row>
    <row r="845" hidden="1"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t="str">
        <f>_xlfn._xlws.FILTER(辅助信息!D:D,辅助信息!G:G=G845)</f>
        <v>五冶钢构南充医学科学产业园建设项目</v>
      </c>
    </row>
    <row r="846" hidden="1"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t="str">
        <f>_xlfn._xlws.FILTER(辅助信息!D:D,辅助信息!G:G=G846)</f>
        <v>五冶钢构南充医学科学产业园建设项目</v>
      </c>
    </row>
    <row r="847" hidden="1"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hidden="1"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hidden="1"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hidden="1"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hidden="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hidden="1"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hidden="1"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hidden="1"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hidden="1"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hidden="1"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hidden="1"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hidden="1"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hidden="1"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hidden="1"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hidden="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hidden="1"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hidden="1"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hidden="1"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hidden="1"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hidden="1"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hidden="1"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hidden="1"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hidden="1"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hidden="1"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hidden="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hidden="1"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hidden="1"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hidden="1"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hidden="1"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hidden="1"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hidden="1"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hidden="1"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hidden="1"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hidden="1"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hidden="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hidden="1"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hidden="1"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hidden="1"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hidden="1"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hidden="1"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hidden="1"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hidden="1"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hidden="1"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hidden="1"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hidden="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hidden="1"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hidden="1"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hidden="1"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hidden="1"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hidden="1"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t="str">
        <f>_xlfn._xlws.FILTER(辅助信息!D:D,辅助信息!G:G=G896)</f>
        <v>五冶达州国道542项目</v>
      </c>
    </row>
    <row r="897" hidden="1"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hidden="1"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hidden="1"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hidden="1"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hidden="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hidden="1"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hidden="1"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hidden="1"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hidden="1"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hidden="1"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hidden="1"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t="str">
        <f>_xlfn._xlws.FILTER(辅助信息!D:D,辅助信息!G:G=G907)</f>
        <v>五冶达州国道542项目</v>
      </c>
    </row>
    <row r="908" hidden="1"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t="str">
        <f>_xlfn._xlws.FILTER(辅助信息!D:D,辅助信息!G:G=G908)</f>
        <v>五冶达州国道542项目</v>
      </c>
    </row>
    <row r="909" hidden="1"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t="str">
        <f>_xlfn._xlws.FILTER(辅助信息!D:D,辅助信息!G:G=G909)</f>
        <v>五冶达州国道542项目</v>
      </c>
    </row>
    <row r="910" hidden="1"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t="str">
        <f>_xlfn._xlws.FILTER(辅助信息!D:D,辅助信息!G:G=G910)</f>
        <v>五冶达州国道542项目</v>
      </c>
    </row>
    <row r="911" hidden="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t="str">
        <f>_xlfn._xlws.FILTER(辅助信息!D:D,辅助信息!G:G=G911)</f>
        <v>五冶达州国道542项目</v>
      </c>
    </row>
    <row r="912" hidden="1"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t="str">
        <f>_xlfn._xlws.FILTER(辅助信息!D:D,辅助信息!G:G=G912)</f>
        <v>五冶达州国道542项目</v>
      </c>
    </row>
    <row r="913" hidden="1"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t="str">
        <f>_xlfn._xlws.FILTER(辅助信息!D:D,辅助信息!G:G=G913)</f>
        <v>五冶达州国道542项目</v>
      </c>
    </row>
    <row r="914" hidden="1"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t="str">
        <f>_xlfn._xlws.FILTER(辅助信息!D:D,辅助信息!G:G=G914)</f>
        <v>五冶达州国道542项目</v>
      </c>
    </row>
    <row r="915" hidden="1"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t="str">
        <f>_xlfn._xlws.FILTER(辅助信息!D:D,辅助信息!G:G=G915)</f>
        <v>五冶达州国道542项目</v>
      </c>
    </row>
    <row r="916" hidden="1"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t="str">
        <f>_xlfn._xlws.FILTER(辅助信息!D:D,辅助信息!G:G=G916)</f>
        <v>五冶达州国道542项目</v>
      </c>
    </row>
    <row r="917" hidden="1"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t="str">
        <f>_xlfn._xlws.FILTER(辅助信息!D:D,辅助信息!G:G=G917)</f>
        <v>五冶达州国道542项目</v>
      </c>
    </row>
    <row r="918" hidden="1"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hidden="1"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hidden="1"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hidden="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hidden="1"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hidden="1"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hidden="1"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hidden="1"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hidden="1"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hidden="1"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hidden="1"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hidden="1"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hidden="1"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hidden="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hidden="1"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hidden="1"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hidden="1"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hidden="1"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hidden="1"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hidden="1"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hidden="1"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hidden="1"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hidden="1"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hidden="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hidden="1"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hidden="1"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hidden="1"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hidden="1"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hidden="1"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hidden="1"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hidden="1"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hidden="1"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hidden="1"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hidden="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hidden="1"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hidden="1"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hidden="1"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hidden="1"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hidden="1"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hidden="1"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hidden="1"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hidden="1"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hidden="1"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hidden="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hidden="1"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hidden="1"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hidden="1"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hidden="1"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hidden="1"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hidden="1"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hidden="1"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hidden="1"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hidden="1"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hidden="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hidden="1"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hidden="1"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hidden="1"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hidden="1"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hidden="1"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hidden="1"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hidden="1"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t="str">
        <f>_xlfn._xlws.FILTER(辅助信息!D:D,辅助信息!G:G=G978)</f>
        <v>五冶达州国道542项目</v>
      </c>
    </row>
    <row r="979" hidden="1"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t="str">
        <f>_xlfn._xlws.FILTER(辅助信息!D:D,辅助信息!G:G=G979)</f>
        <v>五冶达州国道542项目</v>
      </c>
    </row>
    <row r="980" hidden="1"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t="str">
        <f>_xlfn._xlws.FILTER(辅助信息!D:D,辅助信息!G:G=G980)</f>
        <v>五冶达州国道542项目</v>
      </c>
    </row>
    <row r="981" hidden="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hidden="1"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hidden="1"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hidden="1"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hidden="1"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hidden="1"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hidden="1"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hidden="1"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hidden="1"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hidden="1"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hidden="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hidden="1"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hidden="1"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hidden="1"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hidden="1"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hidden="1"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hidden="1"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hidden="1"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hidden="1"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hidden="1"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hidden="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hidden="1"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hidden="1"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hidden="1"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hidden="1"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t="str">
        <f>_xlfn._xlws.FILTER(辅助信息!D:D,辅助信息!G:G=G1005)</f>
        <v>五冶达州国道542项目</v>
      </c>
    </row>
    <row r="1006" hidden="1"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t="str">
        <f>_xlfn._xlws.FILTER(辅助信息!D:D,辅助信息!G:G=G1006)</f>
        <v>五冶达州国道542项目</v>
      </c>
    </row>
    <row r="1007" hidden="1"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t="str">
        <f>_xlfn._xlws.FILTER(辅助信息!D:D,辅助信息!G:G=G1007)</f>
        <v>五冶达州国道542项目</v>
      </c>
    </row>
    <row r="1008" hidden="1"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t="str">
        <f>_xlfn._xlws.FILTER(辅助信息!D:D,辅助信息!G:G=G1008)</f>
        <v>五冶达州国道542项目</v>
      </c>
    </row>
    <row r="1009" hidden="1"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t="str">
        <f>_xlfn._xlws.FILTER(辅助信息!D:D,辅助信息!G:G=G1009)</f>
        <v>五冶达州国道542项目</v>
      </c>
    </row>
    <row r="1010" hidden="1"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hidden="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hidden="1"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hidden="1"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hidden="1"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hidden="1"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hidden="1"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hidden="1"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hidden="1"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hidden="1"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hidden="1"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hidden="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hidden="1"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hidden="1"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hidden="1"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hidden="1"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hidden="1"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hidden="1"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hidden="1"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hidden="1"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hidden="1"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hidden="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hidden="1"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hidden="1"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hidden="1"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hidden="1"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hidden="1"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hidden="1"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hidden="1"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t="str">
        <f>_xlfn._xlws.FILTER(辅助信息!D:D,辅助信息!G:G=G1038)</f>
        <v>五冶达州国道542项目</v>
      </c>
    </row>
    <row r="1039" hidden="1"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hidden="1"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hidden="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hidden="1"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hidden="1"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hidden="1"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hidden="1"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hidden="1"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hidden="1"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hidden="1"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hidden="1"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hidden="1"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hidden="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hidden="1"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hidden="1"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hidden="1"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hidden="1"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hidden="1"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hidden="1"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hidden="1"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hidden="1"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hidden="1"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hidden="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t="str">
        <f>_xlfn._xlws.FILTER(辅助信息!D:D,辅助信息!G:G=G1061)</f>
        <v>五冶达州国道542项目</v>
      </c>
    </row>
    <row r="1062" hidden="1"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t="str">
        <f>_xlfn._xlws.FILTER(辅助信息!D:D,辅助信息!G:G=G1062)</f>
        <v>五冶达州国道542项目</v>
      </c>
    </row>
    <row r="1063" hidden="1"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t="str">
        <f>_xlfn._xlws.FILTER(辅助信息!D:D,辅助信息!G:G=G1063)</f>
        <v>五冶达州国道542项目</v>
      </c>
    </row>
    <row r="1064" hidden="1"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t="str">
        <f>_xlfn._xlws.FILTER(辅助信息!D:D,辅助信息!G:G=G1064)</f>
        <v>五冶达州国道542项目</v>
      </c>
    </row>
    <row r="1065" hidden="1"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t="str">
        <f>_xlfn._xlws.FILTER(辅助信息!D:D,辅助信息!G:G=G1065)</f>
        <v>五冶达州国道542项目</v>
      </c>
    </row>
    <row r="1066" hidden="1"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hidden="1"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hidden="1"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hidden="1"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hidden="1"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hidden="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hidden="1"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hidden="1"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hidden="1"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hidden="1"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hidden="1"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hidden="1"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hidden="1"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hidden="1"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hidden="1"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hidden="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hidden="1"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hidden="1"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hidden="1"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hidden="1"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hidden="1"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hidden="1"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hidden="1"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hidden="1"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t="str">
        <f>_xlfn._xlws.FILTER(辅助信息!D:D,辅助信息!G:G=G1089)</f>
        <v>五冶达州国道542项目</v>
      </c>
    </row>
    <row r="1090" hidden="1"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t="str">
        <f>_xlfn._xlws.FILTER(辅助信息!D:D,辅助信息!G:G=G1090)</f>
        <v>五冶达州国道542项目</v>
      </c>
    </row>
    <row r="1091" hidden="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t="str">
        <f>_xlfn._xlws.FILTER(辅助信息!D:D,辅助信息!G:G=G1091)</f>
        <v>五冶达州国道542项目</v>
      </c>
    </row>
    <row r="1092" hidden="1"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t="str">
        <f>_xlfn._xlws.FILTER(辅助信息!D:D,辅助信息!G:G=G1092)</f>
        <v>五冶达州国道542项目</v>
      </c>
    </row>
    <row r="1093" hidden="1"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t="str">
        <f>_xlfn._xlws.FILTER(辅助信息!D:D,辅助信息!G:G=G1093)</f>
        <v>五冶达州国道542项目</v>
      </c>
    </row>
    <row r="1094" hidden="1"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t="str">
        <f>_xlfn._xlws.FILTER(辅助信息!D:D,辅助信息!G:G=G1094)</f>
        <v>五冶达州国道542项目</v>
      </c>
    </row>
    <row r="1095" hidden="1"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t="str">
        <f>_xlfn._xlws.FILTER(辅助信息!D:D,辅助信息!G:G=G1095)</f>
        <v>五冶达州国道542项目</v>
      </c>
    </row>
    <row r="1096" hidden="1"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t="str">
        <f>_xlfn._xlws.FILTER(辅助信息!D:D,辅助信息!G:G=G1096)</f>
        <v>五冶达州国道542项目</v>
      </c>
    </row>
    <row r="1097" hidden="1"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hidden="1"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hidden="1"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hidden="1"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hidden="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hidden="1"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hidden="1"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hidden="1"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hidden="1"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hidden="1"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hidden="1"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hidden="1"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hidden="1"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hidden="1"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hidden="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hidden="1"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hidden="1"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hidden="1"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hidden="1"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hidden="1"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hidden="1"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hidden="1"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hidden="1"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hidden="1"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hidden="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hidden="1"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hidden="1"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hidden="1"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hidden="1"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hidden="1"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hidden="1"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hidden="1"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hidden="1"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hidden="1"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hidden="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hidden="1"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hidden="1"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hidden="1"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hidden="1"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hidden="1"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hidden="1"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hidden="1"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hidden="1"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hidden="1"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hidden="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hidden="1"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hidden="1"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hidden="1"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hidden="1"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hidden="1"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hidden="1"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hidden="1"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hidden="1"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t="str">
        <f>_xlfn._xlws.FILTER(辅助信息!D:D,辅助信息!G:G=G1149)</f>
        <v>五冶达州国道542项目</v>
      </c>
    </row>
    <row r="1150" hidden="1"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t="str">
        <f>_xlfn._xlws.FILTER(辅助信息!D:D,辅助信息!G:G=G1150)</f>
        <v>五冶达州国道542项目</v>
      </c>
    </row>
    <row r="1151" hidden="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t="str">
        <f>_xlfn._xlws.FILTER(辅助信息!D:D,辅助信息!G:G=G1151)</f>
        <v>五冶达州国道542项目</v>
      </c>
    </row>
    <row r="1152" hidden="1"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t="str">
        <f>_xlfn._xlws.FILTER(辅助信息!D:D,辅助信息!G:G=G1152)</f>
        <v>五冶达州国道542项目</v>
      </c>
    </row>
    <row r="1153" hidden="1"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t="str">
        <f>_xlfn._xlws.FILTER(辅助信息!D:D,辅助信息!G:G=G1153)</f>
        <v>五冶达州国道542项目</v>
      </c>
    </row>
    <row r="1154" hidden="1"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t="str">
        <f>_xlfn._xlws.FILTER(辅助信息!D:D,辅助信息!G:G=G1154)</f>
        <v>五冶达州国道542项目</v>
      </c>
    </row>
    <row r="1155" hidden="1"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t="str">
        <f>_xlfn._xlws.FILTER(辅助信息!D:D,辅助信息!G:G=G1155)</f>
        <v>五冶达州国道542项目</v>
      </c>
    </row>
    <row r="1156" hidden="1"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t="str">
        <f>_xlfn._xlws.FILTER(辅助信息!D:D,辅助信息!G:G=G1156)</f>
        <v>五冶达州国道542项目</v>
      </c>
    </row>
    <row r="1157" hidden="1"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t="str">
        <f>_xlfn._xlws.FILTER(辅助信息!D:D,辅助信息!G:G=G1157)</f>
        <v>五冶达州国道542项目</v>
      </c>
    </row>
    <row r="1158" hidden="1"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t="str">
        <f>_xlfn._xlws.FILTER(辅助信息!D:D,辅助信息!G:G=G1158)</f>
        <v>五冶达州国道542项目</v>
      </c>
    </row>
    <row r="1159" hidden="1"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t="str">
        <f>_xlfn._xlws.FILTER(辅助信息!D:D,辅助信息!G:G=G1159)</f>
        <v>五冶达州国道542项目</v>
      </c>
    </row>
    <row r="1160" hidden="1"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t="str">
        <f>_xlfn._xlws.FILTER(辅助信息!D:D,辅助信息!G:G=G1160)</f>
        <v>五冶达州国道542项目</v>
      </c>
    </row>
    <row r="1161" hidden="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t="str">
        <f>_xlfn._xlws.FILTER(辅助信息!D:D,辅助信息!G:G=G1161)</f>
        <v>五冶达州国道542项目</v>
      </c>
    </row>
    <row r="1162" hidden="1"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t="str">
        <f>_xlfn._xlws.FILTER(辅助信息!D:D,辅助信息!G:G=G1162)</f>
        <v>五冶达州国道542项目</v>
      </c>
    </row>
    <row r="1163" hidden="1"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hidden="1"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hidden="1"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hidden="1"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hidden="1"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hidden="1"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hidden="1"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hidden="1"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hidden="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hidden="1"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hidden="1"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hidden="1"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t="str">
        <f>_xlfn._xlws.FILTER(辅助信息!D:D,辅助信息!G:G=G1174)</f>
        <v>五冶达州国道542项目</v>
      </c>
    </row>
    <row r="1175" hidden="1"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t="str">
        <f>_xlfn._xlws.FILTER(辅助信息!D:D,辅助信息!G:G=G1175)</f>
        <v>五冶达州国道542项目</v>
      </c>
    </row>
    <row r="1176" hidden="1"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hidden="1"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hidden="1"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hidden="1"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hidden="1"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hidden="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hidden="1"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hidden="1"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hidden="1"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hidden="1"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hidden="1"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hidden="1"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hidden="1"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hidden="1"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hidden="1"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hidden="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hidden="1"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hidden="1"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hidden="1"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hidden="1"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hidden="1"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hidden="1"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hidden="1"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hidden="1"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hidden="1"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hidden="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hidden="1"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hidden="1"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hidden="1"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hidden="1"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hidden="1"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hidden="1"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hidden="1"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hidden="1"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hidden="1"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hidden="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hidden="1"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hidden="1"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hidden="1"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hidden="1"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hidden="1"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hidden="1"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hidden="1"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hidden="1"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hidden="1"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hidden="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hidden="1"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hidden="1"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t="str">
        <f>_xlfn._xlws.FILTER(辅助信息!D:D,辅助信息!G:G=G1223)</f>
        <v>五冶达州国道542项目</v>
      </c>
    </row>
    <row r="1224" hidden="1"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t="str">
        <f>_xlfn._xlws.FILTER(辅助信息!D:D,辅助信息!G:G=G1224)</f>
        <v>五冶达州国道542项目</v>
      </c>
    </row>
    <row r="1225" hidden="1"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t="str">
        <f>_xlfn._xlws.FILTER(辅助信息!D:D,辅助信息!G:G=G1225)</f>
        <v>五冶达州国道542项目</v>
      </c>
    </row>
    <row r="1226" hidden="1"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t="str">
        <f>_xlfn._xlws.FILTER(辅助信息!D:D,辅助信息!G:G=G1226)</f>
        <v>五冶达州国道542项目</v>
      </c>
    </row>
    <row r="1227" hidden="1"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t="str">
        <f>_xlfn._xlws.FILTER(辅助信息!D:D,辅助信息!G:G=G1227)</f>
        <v>五冶达州国道542项目</v>
      </c>
    </row>
    <row r="1228" hidden="1"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t="str">
        <f>_xlfn._xlws.FILTER(辅助信息!D:D,辅助信息!G:G=G1228)</f>
        <v>五冶达州国道542项目</v>
      </c>
    </row>
    <row r="1229" hidden="1"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t="str">
        <f>_xlfn._xlws.FILTER(辅助信息!D:D,辅助信息!G:G=G1229)</f>
        <v>五冶达州国道542项目</v>
      </c>
    </row>
    <row r="1230" hidden="1"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t="str">
        <f>_xlfn._xlws.FILTER(辅助信息!D:D,辅助信息!G:G=G1230)</f>
        <v>五冶达州国道542项目</v>
      </c>
    </row>
    <row r="1231" hidden="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t="str">
        <f>_xlfn._xlws.FILTER(辅助信息!D:D,辅助信息!G:G=G1231)</f>
        <v>五冶达州国道542项目</v>
      </c>
    </row>
    <row r="1232" hidden="1"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t="str">
        <f>_xlfn._xlws.FILTER(辅助信息!D:D,辅助信息!G:G=G1232)</f>
        <v>五冶达州国道542项目</v>
      </c>
    </row>
    <row r="1233" hidden="1"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t="str">
        <f>_xlfn._xlws.FILTER(辅助信息!D:D,辅助信息!G:G=G1233)</f>
        <v>五冶达州国道542项目</v>
      </c>
    </row>
    <row r="1234" hidden="1"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hidden="1"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hidden="1"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hidden="1"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hidden="1"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hidden="1"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hidden="1"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hidden="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hidden="1"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hidden="1"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hidden="1"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hidden="1"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hidden="1"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hidden="1"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hidden="1"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hidden="1"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hidden="1"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hidden="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hidden="1"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hidden="1"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hidden="1"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hidden="1"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hidden="1"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hidden="1"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hidden="1"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hidden="1"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hidden="1"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hidden="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hidden="1"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hidden="1"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hidden="1"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hidden="1"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hidden="1"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hidden="1"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hidden="1"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hidden="1"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hidden="1"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hidden="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hidden="1"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hidden="1"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hidden="1"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hidden="1"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hidden="1"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hidden="1"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hidden="1"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hidden="1"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hidden="1"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t="str">
        <f>_xlfn._xlws.FILTER(辅助信息!D:D,辅助信息!G:G=G1280)</f>
        <v>五冶达州国道542项目</v>
      </c>
    </row>
    <row r="1281" hidden="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hidden="1"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hidden="1"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hidden="1"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hidden="1"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hidden="1"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hidden="1"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hidden="1"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hidden="1"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hidden="1"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hidden="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hidden="1"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hidden="1"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hidden="1"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hidden="1"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hidden="1"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hidden="1"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hidden="1"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hidden="1"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hidden="1"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hidden="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hidden="1"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hidden="1"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hidden="1"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t="str">
        <f>_xlfn._xlws.FILTER(辅助信息!D:D,辅助信息!G:G=G1304)</f>
        <v>五冶达州国道542项目</v>
      </c>
    </row>
    <row r="1305" hidden="1"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t="str">
        <f>_xlfn._xlws.FILTER(辅助信息!D:D,辅助信息!G:G=G1305)</f>
        <v>五冶达州国道542项目</v>
      </c>
    </row>
    <row r="1306" hidden="1"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t="str">
        <f>_xlfn._xlws.FILTER(辅助信息!D:D,辅助信息!G:G=G1306)</f>
        <v>五冶达州国道542项目</v>
      </c>
    </row>
    <row r="1307" hidden="1"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t="str">
        <f>_xlfn._xlws.FILTER(辅助信息!D:D,辅助信息!G:G=G1307)</f>
        <v>五冶达州国道542项目</v>
      </c>
    </row>
    <row r="1308" hidden="1"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hidden="1"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hidden="1"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hidden="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hidden="1"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hidden="1"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hidden="1"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hidden="1"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hidden="1"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hidden="1"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hidden="1"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hidden="1"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hidden="1"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hidden="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hidden="1"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hidden="1"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hidden="1"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hidden="1"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hidden="1"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hidden="1"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hidden="1"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hidden="1"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hidden="1"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hidden="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hidden="1"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hidden="1"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hidden="1"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hidden="1"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hidden="1"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hidden="1"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hidden="1"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hidden="1"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hidden="1"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hidden="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hidden="1"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hidden="1"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hidden="1"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hidden="1"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hidden="1"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hidden="1"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hidden="1"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hidden="1"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hidden="1"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hidden="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hidden="1"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hidden="1"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hidden="1"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hidden="1"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hidden="1"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hidden="1"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hidden="1"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hidden="1"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hidden="1"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hidden="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hidden="1"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hidden="1"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hidden="1"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hidden="1"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hidden="1"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hidden="1"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hidden="1"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hidden="1"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hidden="1"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hidden="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hidden="1"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hidden="1"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hidden="1"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hidden="1"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hidden="1"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hidden="1"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hidden="1"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hidden="1"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hidden="1"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hidden="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hidden="1"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hidden="1"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hidden="1"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t="str">
        <f>_xlfn._xlws.FILTER(辅助信息!D:D,辅助信息!G:G=G1384)</f>
        <v>五冶达州国道542项目</v>
      </c>
    </row>
    <row r="1385" hidden="1"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t="str">
        <f>_xlfn._xlws.FILTER(辅助信息!D:D,辅助信息!G:G=G1385)</f>
        <v>五冶达州国道542项目</v>
      </c>
    </row>
    <row r="1386" hidden="1"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t="str">
        <f>_xlfn._xlws.FILTER(辅助信息!D:D,辅助信息!G:G=G1386)</f>
        <v>五冶达州国道542项目</v>
      </c>
    </row>
    <row r="1387" hidden="1"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hidden="1"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hidden="1"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hidden="1"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hidden="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hidden="1"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hidden="1"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hidden="1"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hidden="1"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hidden="1"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hidden="1"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hidden="1"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hidden="1"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hidden="1"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hidden="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hidden="1"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hidden="1"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hidden="1"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hidden="1"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hidden="1"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hidden="1"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hidden="1"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hidden="1"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hidden="1"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t="str">
        <f>_xlfn._xlws.FILTER(辅助信息!D:D,辅助信息!G:G=G1410)</f>
        <v>五冶达州国道542项目</v>
      </c>
    </row>
    <row r="1411" hidden="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t="str">
        <f>_xlfn._xlws.FILTER(辅助信息!D:D,辅助信息!G:G=G1411)</f>
        <v>五冶达州国道542项目</v>
      </c>
    </row>
    <row r="1412" hidden="1"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hidden="1"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hidden="1"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hidden="1"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hidden="1"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hidden="1"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hidden="1"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hidden="1"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hidden="1"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hidden="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hidden="1"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hidden="1"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hidden="1"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hidden="1"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hidden="1"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hidden="1"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hidden="1"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hidden="1"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hidden="1"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hidden="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hidden="1"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hidden="1"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hidden="1"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hidden="1"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hidden="1"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hidden="1"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hidden="1"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hidden="1"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hidden="1"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hidden="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hidden="1"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hidden="1"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hidden="1"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hidden="1"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hidden="1"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hidden="1"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hidden="1"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hidden="1"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hidden="1"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hidden="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hidden="1"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hidden="1"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hidden="1"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hidden="1"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hidden="1"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hidden="1"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hidden="1"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hidden="1"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hidden="1"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hidden="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hidden="1"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hidden="1"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hidden="1"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hidden="1"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hidden="1"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hidden="1"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hidden="1"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hidden="1"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hidden="1"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hidden="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hidden="1"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hidden="1"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hidden="1"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hidden="1"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hidden="1"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hidden="1"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hidden="1"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hidden="1"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t="str">
        <f>_xlfn._xlws.FILTER(辅助信息!D:D,辅助信息!G:G=G1479)</f>
        <v>五冶达州国道542项目</v>
      </c>
    </row>
    <row r="1480" hidden="1"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t="str">
        <f>_xlfn._xlws.FILTER(辅助信息!D:D,辅助信息!G:G=G1480)</f>
        <v>五冶达州国道542项目</v>
      </c>
    </row>
    <row r="1481" hidden="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t="str">
        <f>_xlfn._xlws.FILTER(辅助信息!D:D,辅助信息!G:G=G1481)</f>
        <v>五冶达州国道542项目</v>
      </c>
    </row>
    <row r="1482" hidden="1"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t="str">
        <f>_xlfn._xlws.FILTER(辅助信息!D:D,辅助信息!G:G=G1482)</f>
        <v>五冶达州国道542项目</v>
      </c>
    </row>
    <row r="1483" hidden="1"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t="str">
        <f>_xlfn._xlws.FILTER(辅助信息!D:D,辅助信息!G:G=G1483)</f>
        <v>五冶达州国道542项目</v>
      </c>
    </row>
    <row r="1484" hidden="1"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t="str">
        <f>_xlfn._xlws.FILTER(辅助信息!D:D,辅助信息!G:G=G1484)</f>
        <v>五冶达州国道542项目</v>
      </c>
    </row>
    <row r="1485" hidden="1"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t="str">
        <f>_xlfn._xlws.FILTER(辅助信息!D:D,辅助信息!G:G=G1485)</f>
        <v>五冶达州国道542项目</v>
      </c>
    </row>
    <row r="1486" hidden="1"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t="str">
        <f>_xlfn._xlws.FILTER(辅助信息!D:D,辅助信息!G:G=G1486)</f>
        <v>五冶达州国道542项目</v>
      </c>
    </row>
    <row r="1487" hidden="1"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hidden="1"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hidden="1"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hidden="1"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hidden="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hidden="1"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hidden="1"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hidden="1"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hidden="1"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hidden="1"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hidden="1"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hidden="1"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hidden="1"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hidden="1"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hidden="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hidden="1"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hidden="1"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hidden="1"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hidden="1"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hidden="1"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hidden="1"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hidden="1"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hidden="1"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hidden="1"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hidden="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hidden="1"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hidden="1"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hidden="1"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hidden="1"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hidden="1"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hidden="1"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hidden="1"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hidden="1"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hidden="1"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hidden="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hidden="1"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hidden="1"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hidden="1"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hidden="1"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hidden="1"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hidden="1"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hidden="1"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hidden="1"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hidden="1"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hidden="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hidden="1"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hidden="1"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hidden="1"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hidden="1"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t="str">
        <f>_xlfn._xlws.FILTER(辅助信息!D:D,辅助信息!G:G=G1535)</f>
        <v>五冶达州国道542项目</v>
      </c>
    </row>
    <row r="1536" hidden="1"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t="str">
        <f>_xlfn._xlws.FILTER(辅助信息!D:D,辅助信息!G:G=G1536)</f>
        <v>五冶达州国道542项目</v>
      </c>
    </row>
    <row r="1537" hidden="1"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t="str">
        <f>_xlfn._xlws.FILTER(辅助信息!D:D,辅助信息!G:G=G1537)</f>
        <v>五冶达州国道542项目</v>
      </c>
    </row>
    <row r="1538" hidden="1"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t="str">
        <f>_xlfn._xlws.FILTER(辅助信息!D:D,辅助信息!G:G=G1538)</f>
        <v>五冶达州国道542项目</v>
      </c>
    </row>
    <row r="1539" hidden="1"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t="str">
        <f>_xlfn._xlws.FILTER(辅助信息!D:D,辅助信息!G:G=G1539)</f>
        <v>五冶达州国道542项目</v>
      </c>
    </row>
    <row r="1540" hidden="1"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t="str">
        <f>_xlfn._xlws.FILTER(辅助信息!D:D,辅助信息!G:G=G1540)</f>
        <v>五冶达州国道542项目</v>
      </c>
    </row>
    <row r="1541" hidden="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t="str">
        <f>_xlfn._xlws.FILTER(辅助信息!D:D,辅助信息!G:G=G1541)</f>
        <v>五冶达州国道542项目</v>
      </c>
    </row>
    <row r="1542" hidden="1"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hidden="1"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hidden="1"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hidden="1"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hidden="1"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hidden="1"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hidden="1"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hidden="1"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hidden="1"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hidden="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hidden="1"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hidden="1"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hidden="1"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hidden="1"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hidden="1"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hidden="1"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hidden="1"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hidden="1"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hidden="1"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hidden="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hidden="1"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hidden="1"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hidden="1"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hidden="1"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hidden="1"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hidden="1"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hidden="1"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hidden="1"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hidden="1"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hidden="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hidden="1"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hidden="1"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hidden="1"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hidden="1"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t="str">
        <f>_xlfn._xlws.FILTER(辅助信息!D:D,辅助信息!G:G=G1575)</f>
        <v>五冶达州国道542项目</v>
      </c>
    </row>
    <row r="1576" hidden="1"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t="str">
        <f>_xlfn._xlws.FILTER(辅助信息!D:D,辅助信息!G:G=G1576)</f>
        <v>五冶达州国道542项目</v>
      </c>
    </row>
    <row r="1577" hidden="1"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hidden="1"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hidden="1"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hidden="1"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hidden="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hidden="1"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hidden="1"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hidden="1"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hidden="1"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hidden="1"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hidden="1"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hidden="1"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t="str">
        <f>_xlfn._xlws.FILTER(辅助信息!D:D,辅助信息!G:G=G1588)</f>
        <v>五冶达州国道542项目</v>
      </c>
    </row>
    <row r="1589" hidden="1"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t="str">
        <f>_xlfn._xlws.FILTER(辅助信息!D:D,辅助信息!G:G=G1589)</f>
        <v>五冶达州国道542项目</v>
      </c>
    </row>
    <row r="1590" hidden="1"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t="str">
        <f>_xlfn._xlws.FILTER(辅助信息!D:D,辅助信息!G:G=G1590)</f>
        <v>五冶达州国道542项目</v>
      </c>
    </row>
    <row r="1591" hidden="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t="str">
        <f>_xlfn._xlws.FILTER(辅助信息!D:D,辅助信息!G:G=G1591)</f>
        <v>五冶达州国道542项目</v>
      </c>
    </row>
    <row r="1592" hidden="1"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t="str">
        <f>_xlfn._xlws.FILTER(辅助信息!D:D,辅助信息!G:G=G1592)</f>
        <v>五冶达州国道542项目</v>
      </c>
    </row>
    <row r="1593" hidden="1"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t="str">
        <f>_xlfn._xlws.FILTER(辅助信息!D:D,辅助信息!G:G=G1593)</f>
        <v>五冶达州国道542项目</v>
      </c>
    </row>
    <row r="1594" hidden="1"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hidden="1"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hidden="1"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hidden="1"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hidden="1"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hidden="1"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hidden="1"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hidden="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t="str">
        <f>_xlfn._xlws.FILTER(辅助信息!D:D,辅助信息!G:G=G1601)</f>
        <v>五冶达州国道542项目</v>
      </c>
    </row>
    <row r="1602" hidden="1"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t="str">
        <f>_xlfn._xlws.FILTER(辅助信息!D:D,辅助信息!G:G=G1602)</f>
        <v>五冶达州国道542项目</v>
      </c>
    </row>
    <row r="1603" hidden="1"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t="str">
        <f>_xlfn._xlws.FILTER(辅助信息!D:D,辅助信息!G:G=G1603)</f>
        <v>五冶达州国道542项目</v>
      </c>
    </row>
    <row r="1604" hidden="1"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t="str">
        <f>_xlfn._xlws.FILTER(辅助信息!D:D,辅助信息!G:G=G1604)</f>
        <v>五冶达州国道542项目</v>
      </c>
    </row>
    <row r="1605" hidden="1"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t="str">
        <f>_xlfn._xlws.FILTER(辅助信息!D:D,辅助信息!G:G=G1605)</f>
        <v>五冶达州国道542项目</v>
      </c>
    </row>
    <row r="1606" hidden="1"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t="str">
        <f>_xlfn._xlws.FILTER(辅助信息!D:D,辅助信息!G:G=G1606)</f>
        <v>五冶达州国道542项目</v>
      </c>
    </row>
    <row r="1607" hidden="1"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t="str">
        <f>_xlfn._xlws.FILTER(辅助信息!D:D,辅助信息!G:G=G1607)</f>
        <v>五冶达州国道542项目</v>
      </c>
    </row>
    <row r="1608" hidden="1"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t="str">
        <f>_xlfn._xlws.FILTER(辅助信息!D:D,辅助信息!G:G=G1608)</f>
        <v>五冶达州国道542项目</v>
      </c>
    </row>
    <row r="1609" hidden="1"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t="str">
        <f>_xlfn._xlws.FILTER(辅助信息!D:D,辅助信息!G:G=G1609)</f>
        <v>五冶达州国道542项目</v>
      </c>
    </row>
    <row r="1610" hidden="1"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t="str">
        <f>_xlfn._xlws.FILTER(辅助信息!D:D,辅助信息!G:G=G1610)</f>
        <v>五冶达州国道542项目</v>
      </c>
    </row>
    <row r="1611" hidden="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t="str">
        <f>_xlfn._xlws.FILTER(辅助信息!D:D,辅助信息!G:G=G1611)</f>
        <v>五冶达州国道542项目</v>
      </c>
    </row>
    <row r="1612" hidden="1"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t="str">
        <f>_xlfn._xlws.FILTER(辅助信息!D:D,辅助信息!G:G=G1612)</f>
        <v>五冶达州国道542项目</v>
      </c>
    </row>
    <row r="1613" hidden="1"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t="str">
        <f>_xlfn._xlws.FILTER(辅助信息!D:D,辅助信息!G:G=G1613)</f>
        <v>五冶达州国道542项目</v>
      </c>
    </row>
    <row r="1614" hidden="1"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hidden="1"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hidden="1"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hidden="1"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hidden="1"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hidden="1"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hidden="1"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hidden="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hidden="1"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hidden="1"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hidden="1"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hidden="1"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hidden="1"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hidden="1"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hidden="1"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t="str">
        <f>_xlfn._xlws.FILTER(辅助信息!D:D,辅助信息!G:G=G1628)</f>
        <v>五冶达州国道542项目</v>
      </c>
    </row>
    <row r="1629" hidden="1"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t="str">
        <f>_xlfn._xlws.FILTER(辅助信息!D:D,辅助信息!G:G=G1629)</f>
        <v>五冶达州国道542项目</v>
      </c>
    </row>
    <row r="1630" hidden="1"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t="str">
        <f>_xlfn._xlws.FILTER(辅助信息!D:D,辅助信息!G:G=G1630)</f>
        <v>五冶达州国道542项目</v>
      </c>
    </row>
    <row r="1631" hidden="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t="str">
        <f>_xlfn._xlws.FILTER(辅助信息!D:D,辅助信息!G:G=G1631)</f>
        <v>五冶达州国道542项目</v>
      </c>
    </row>
    <row r="1632" hidden="1"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t="str">
        <f>_xlfn._xlws.FILTER(辅助信息!D:D,辅助信息!G:G=G1632)</f>
        <v>五冶达州国道542项目</v>
      </c>
    </row>
    <row r="1633" hidden="1"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t="str">
        <f>_xlfn._xlws.FILTER(辅助信息!D:D,辅助信息!G:G=G1633)</f>
        <v>五冶达州国道542项目</v>
      </c>
    </row>
    <row r="1634" hidden="1"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hidden="1"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hidden="1"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hidden="1"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hidden="1"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hidden="1"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hidden="1"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hidden="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hidden="1"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hidden="1"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hidden="1"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hidden="1"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hidden="1"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hidden="1"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hidden="1"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hidden="1"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hidden="1"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hidden="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hidden="1"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hidden="1"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hidden="1"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hidden="1"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hidden="1"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hidden="1"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hidden="1"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hidden="1"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hidden="1"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hidden="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hidden="1"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hidden="1"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hidden="1"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hidden="1"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hidden="1"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hidden="1"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hidden="1"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hidden="1"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hidden="1"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hidden="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hidden="1"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hidden="1"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hidden="1"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hidden="1"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hidden="1"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hidden="1"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hidden="1"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hidden="1"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hidden="1"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hidden="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hidden="1"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hidden="1"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hidden="1"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hidden="1"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hidden="1"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hidden="1"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hidden="1"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hidden="1"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hidden="1"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hidden="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hidden="1"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hidden="1"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hidden="1"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hidden="1"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hidden="1"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hidden="1"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hidden="1"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hidden="1"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hidden="1"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hidden="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hidden="1"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hidden="1"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hidden="1"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hidden="1"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hidden="1"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hidden="1"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hidden="1"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hidden="1"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hidden="1"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hidden="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hidden="1"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hidden="1"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hidden="1"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hidden="1"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hidden="1"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hidden="1"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hidden="1"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hidden="1"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hidden="1"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hidden="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hidden="1"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hidden="1"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hidden="1"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hidden="1"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hidden="1"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hidden="1"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hidden="1"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hidden="1"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hidden="1"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hidden="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hidden="1"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hidden="1"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hidden="1"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hidden="1"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hidden="1"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hidden="1"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t="str">
        <f>_xlfn._xlws.FILTER(辅助信息!D:D,辅助信息!G:G=G1737)</f>
        <v>五冶达州国道542项目</v>
      </c>
    </row>
    <row r="1738" hidden="1"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t="str">
        <f>_xlfn._xlws.FILTER(辅助信息!D:D,辅助信息!G:G=G1738)</f>
        <v>五冶达州国道542项目</v>
      </c>
    </row>
    <row r="1739" hidden="1"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t="str">
        <f>_xlfn._xlws.FILTER(辅助信息!D:D,辅助信息!G:G=G1739)</f>
        <v>五冶达州国道542项目</v>
      </c>
    </row>
    <row r="1740" hidden="1"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t="str">
        <f>_xlfn._xlws.FILTER(辅助信息!D:D,辅助信息!G:G=G1740)</f>
        <v>五冶达州国道542项目</v>
      </c>
    </row>
    <row r="1741" hidden="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hidden="1"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hidden="1"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hidden="1"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hidden="1"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hidden="1"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hidden="1"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hidden="1"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hidden="1"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hidden="1"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hidden="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hidden="1"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hidden="1"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t="str">
        <f>_xlfn._xlws.FILTER(辅助信息!D:D,辅助信息!G:G=G1753)</f>
        <v>五冶达州国道542项目</v>
      </c>
    </row>
    <row r="1754" hidden="1"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t="str">
        <f>_xlfn._xlws.FILTER(辅助信息!D:D,辅助信息!G:G=G1754)</f>
        <v>五冶达州国道542项目</v>
      </c>
    </row>
    <row r="1755" hidden="1"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hidden="1"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hidden="1"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hidden="1"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hidden="1"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hidden="1"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hidden="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hidden="1"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hidden="1"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hidden="1"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hidden="1"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hidden="1"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hidden="1"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hidden="1"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hidden="1"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hidden="1"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hidden="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hidden="1"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hidden="1"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hidden="1"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hidden="1"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hidden="1"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hidden="1"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hidden="1"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hidden="1"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hidden="1"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hidden="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hidden="1"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hidden="1"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hidden="1"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hidden="1"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hidden="1"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hidden="1"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hidden="1"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hidden="1"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hidden="1"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hidden="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hidden="1"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hidden="1"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hidden="1"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hidden="1"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hidden="1"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hidden="1"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hidden="1"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hidden="1"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hidden="1"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hidden="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t="str">
        <f>_xlfn._xlws.FILTER(辅助信息!D:D,辅助信息!G:G=G1801)</f>
        <v>五冶达州国道542项目</v>
      </c>
    </row>
    <row r="1802" hidden="1"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t="str">
        <f>_xlfn._xlws.FILTER(辅助信息!D:D,辅助信息!G:G=G1802)</f>
        <v>五冶达州国道542项目</v>
      </c>
    </row>
    <row r="1803" hidden="1"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t="str">
        <f>_xlfn._xlws.FILTER(辅助信息!D:D,辅助信息!G:G=G1803)</f>
        <v>五冶达州国道542项目</v>
      </c>
    </row>
    <row r="1804" hidden="1"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t="str">
        <f>_xlfn._xlws.FILTER(辅助信息!D:D,辅助信息!G:G=G1804)</f>
        <v>五冶达州国道542项目</v>
      </c>
    </row>
    <row r="1805" hidden="1"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t="str">
        <f>_xlfn._xlws.FILTER(辅助信息!D:D,辅助信息!G:G=G1805)</f>
        <v>五冶达州国道542项目</v>
      </c>
    </row>
    <row r="1806" hidden="1"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t="str">
        <f>_xlfn._xlws.FILTER(辅助信息!D:D,辅助信息!G:G=G1806)</f>
        <v>五冶达州国道542项目</v>
      </c>
    </row>
    <row r="1807" hidden="1"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t="str">
        <f>_xlfn._xlws.FILTER(辅助信息!D:D,辅助信息!G:G=G1807)</f>
        <v>五冶达州国道542项目</v>
      </c>
    </row>
    <row r="1808" hidden="1"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hidden="1"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四川省眉山市仁寿县彰加镇促进村中铁十局资乐高速1#钢筋场</v>
      </c>
      <c r="H1809" s="2" t="str">
        <f>'[1]2025年已发货'!H:H</f>
        <v>杨飞</v>
      </c>
      <c r="I1809" s="2">
        <f>'[1]2025年已发货'!I:I</f>
        <v>15667998777</v>
      </c>
      <c r="J1809" s="2" vm="1" t="e">
        <f>_xlfn._xlws.FILTER(辅助信息!D:D,辅助信息!G:G=G1809)</f>
        <v>#VALUE!</v>
      </c>
    </row>
    <row r="1810" hidden="1"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hidden="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hidden="1"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hidden="1"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hidden="1"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hidden="1"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hidden="1"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hidden="1"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hidden="1"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hidden="1"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hidden="1"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hidden="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hidden="1"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hidden="1"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hidden="1"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hidden="1"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hidden="1"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hidden="1"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hidden="1"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hidden="1"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hidden="1"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hidden="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t="str">
        <f>_xlfn._xlws.FILTER(辅助信息!D:D,辅助信息!G:G=G1831)</f>
        <v>五冶达州国道542项目</v>
      </c>
    </row>
    <row r="1832" hidden="1"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t="str">
        <f>_xlfn._xlws.FILTER(辅助信息!D:D,辅助信息!G:G=G1832)</f>
        <v>五冶达州国道542项目</v>
      </c>
    </row>
    <row r="1833" hidden="1"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t="str">
        <f>_xlfn._xlws.FILTER(辅助信息!D:D,辅助信息!G:G=G1833)</f>
        <v>五冶达州国道542项目</v>
      </c>
    </row>
    <row r="1834" hidden="1"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t="str">
        <f>_xlfn._xlws.FILTER(辅助信息!D:D,辅助信息!G:G=G1834)</f>
        <v>五冶达州国道542项目</v>
      </c>
    </row>
    <row r="1835" hidden="1"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hidden="1"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hidden="1"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hidden="1"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hidden="1"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hidden="1"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hidden="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hidden="1"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hidden="1"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hidden="1"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hidden="1"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hidden="1"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hidden="1"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hidden="1"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hidden="1"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hidden="1"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hidden="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hidden="1"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hidden="1"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hidden="1"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hidden="1"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hidden="1"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hidden="1"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hidden="1"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hidden="1"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hidden="1"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hidden="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hidden="1"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hidden="1"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hidden="1"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hidden="1"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hidden="1"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hidden="1"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hidden="1"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hidden="1"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hidden="1"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hidden="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hidden="1"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hidden="1"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四川省眉山市仁寿县彰加镇促进村中铁十局资乐高速1#钢筋场</v>
      </c>
      <c r="H1873" s="2" t="str">
        <f>'[1]2025年已发货'!H:H</f>
        <v>杨飞</v>
      </c>
      <c r="I1873" s="2">
        <f>'[1]2025年已发货'!I:I</f>
        <v>15667998777</v>
      </c>
      <c r="J1873" s="2" vm="1" t="e">
        <f>_xlfn._xlws.FILTER(辅助信息!D:D,辅助信息!G:G=G1873)</f>
        <v>#VALUE!</v>
      </c>
    </row>
    <row r="1874" hidden="1"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hidden="1"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hidden="1"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hidden="1"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hidden="1"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hidden="1"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hidden="1"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hidden="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hidden="1"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hidden="1"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hidden="1"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hidden="1"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hidden="1"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hidden="1"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hidden="1"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hidden="1"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hidden="1"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hidden="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hidden="1"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hidden="1"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hidden="1"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hidden="1"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hidden="1"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hidden="1"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t="str">
        <f>_xlfn._xlws.FILTER(辅助信息!D:D,辅助信息!G:G=G1897)</f>
        <v>五冶达州国道542项目</v>
      </c>
    </row>
    <row r="1898" hidden="1"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t="str">
        <f>_xlfn._xlws.FILTER(辅助信息!D:D,辅助信息!G:G=G1898)</f>
        <v>五冶达州国道542项目</v>
      </c>
    </row>
    <row r="1899" hidden="1"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t="str">
        <f>_xlfn._xlws.FILTER(辅助信息!D:D,辅助信息!G:G=G1899)</f>
        <v>五冶达州国道542项目</v>
      </c>
    </row>
    <row r="1900" hidden="1"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t="str">
        <f>_xlfn._xlws.FILTER(辅助信息!D:D,辅助信息!G:G=G1900)</f>
        <v>五冶达州国道542项目</v>
      </c>
    </row>
    <row r="1901" hidden="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t="str">
        <f>_xlfn._xlws.FILTER(辅助信息!D:D,辅助信息!G:G=G1901)</f>
        <v>五冶达州国道542项目</v>
      </c>
    </row>
    <row r="1902" hidden="1"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t="str">
        <f>_xlfn._xlws.FILTER(辅助信息!D:D,辅助信息!G:G=G1902)</f>
        <v>五冶达州国道542项目</v>
      </c>
    </row>
    <row r="1903" hidden="1"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t="str">
        <f>_xlfn._xlws.FILTER(辅助信息!D:D,辅助信息!G:G=G1903)</f>
        <v>五冶达州国道542项目</v>
      </c>
    </row>
    <row r="1904" hidden="1"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hidden="1"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hidden="1"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hidden="1"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hidden="1"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hidden="1"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hidden="1"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hidden="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hidden="1"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hidden="1"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hidden="1"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hidden="1"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hidden="1"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hidden="1"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hidden="1"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hidden="1"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hidden="1"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hidden="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hidden="1"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hidden="1"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hidden="1"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hidden="1"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hidden="1"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hidden="1"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hidden="1"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hidden="1"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hidden="1"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hidden="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hidden="1"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hidden="1"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hidden="1"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hidden="1"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hidden="1"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hidden="1"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hidden="1"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hidden="1"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hidden="1"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hidden="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hidden="1"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hidden="1"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hidden="1"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hidden="1"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hidden="1"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hidden="1"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hidden="1"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hidden="1"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t="str">
        <f>_xlfn._xlws.FILTER(辅助信息!D:D,辅助信息!G:G=G1949)</f>
        <v>五冶达州国道542项目</v>
      </c>
    </row>
    <row r="1950" hidden="1"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t="str">
        <f>_xlfn._xlws.FILTER(辅助信息!D:D,辅助信息!G:G=G1950)</f>
        <v>五冶达州国道542项目</v>
      </c>
    </row>
    <row r="1951" hidden="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t="str">
        <f>_xlfn._xlws.FILTER(辅助信息!D:D,辅助信息!G:G=G1951)</f>
        <v>五冶达州国道542项目</v>
      </c>
    </row>
    <row r="1952" hidden="1"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t="str">
        <f>_xlfn._xlws.FILTER(辅助信息!D:D,辅助信息!G:G=G1952)</f>
        <v>五冶达州国道542项目</v>
      </c>
    </row>
    <row r="1953" hidden="1"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t="str">
        <f>_xlfn._xlws.FILTER(辅助信息!D:D,辅助信息!G:G=G1953)</f>
        <v>五冶达州国道542项目</v>
      </c>
    </row>
    <row r="1954" hidden="1"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t="str">
        <f>_xlfn._xlws.FILTER(辅助信息!D:D,辅助信息!G:G=G1954)</f>
        <v>五冶达州国道542项目</v>
      </c>
    </row>
    <row r="1955" hidden="1"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t="str">
        <f>_xlfn._xlws.FILTER(辅助信息!D:D,辅助信息!G:G=G1955)</f>
        <v>五冶达州国道542项目</v>
      </c>
    </row>
    <row r="1956" hidden="1"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t="str">
        <f>_xlfn._xlws.FILTER(辅助信息!D:D,辅助信息!G:G=G1956)</f>
        <v>五冶达州国道542项目</v>
      </c>
    </row>
    <row r="1957" hidden="1"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hidden="1"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hidden="1"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hidden="1"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hidden="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hidden="1"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hidden="1"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hidden="1"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hidden="1"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hidden="1"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hidden="1"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hidden="1"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hidden="1"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hidden="1"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hidden="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hidden="1"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hidden="1"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hidden="1"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hidden="1"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hidden="1"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hidden="1"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hidden="1"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hidden="1"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hidden="1"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hidden="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hidden="1"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hidden="1"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hidden="1"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hidden="1"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hidden="1"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hidden="1"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hidden="1"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hidden="1"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hidden="1"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hidden="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hidden="1"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hidden="1"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hidden="1"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hidden="1"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hidden="1"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hidden="1"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hidden="1"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hidden="1"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hidden="1"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hidden="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hidden="1"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hidden="1"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hidden="1"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hidden="1"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hidden="1"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hidden="1"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hidden="1"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hidden="1"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hidden="1"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hidden="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hidden="1"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hidden="1"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hidden="1"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hidden="1"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hidden="1"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hidden="1"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hidden="1"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hidden="1"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hidden="1"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hidden="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hidden="1"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hidden="1"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hidden="1"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hidden="1"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hidden="1"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hidden="1"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hidden="1"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hidden="1"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hidden="1"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hidden="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hidden="1"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hidden="1"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hidden="1"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hidden="1"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hidden="1"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hidden="1"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hidden="1"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hidden="1"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hidden="1"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hidden="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hidden="1"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hidden="1"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hidden="1"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hidden="1"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hidden="1"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t="str">
        <f>_xlfn._xlws.FILTER(辅助信息!D:D,辅助信息!G:G=G2046)</f>
        <v>五冶达州国道542项目</v>
      </c>
    </row>
    <row r="2047" hidden="1"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t="str">
        <f>_xlfn._xlws.FILTER(辅助信息!D:D,辅助信息!G:G=G2047)</f>
        <v>五冶达州国道542项目</v>
      </c>
    </row>
    <row r="2048" hidden="1"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t="str">
        <f>_xlfn._xlws.FILTER(辅助信息!D:D,辅助信息!G:G=G2048)</f>
        <v>五冶达州国道542项目</v>
      </c>
    </row>
    <row r="2049" hidden="1"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t="str">
        <f>_xlfn._xlws.FILTER(辅助信息!D:D,辅助信息!G:G=G2049)</f>
        <v>五冶达州国道542项目</v>
      </c>
    </row>
    <row r="2050" hidden="1"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t="str">
        <f>_xlfn._xlws.FILTER(辅助信息!D:D,辅助信息!G:G=G2050)</f>
        <v>五冶达州国道542项目</v>
      </c>
    </row>
    <row r="2051" hidden="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t="str">
        <f>_xlfn._xlws.FILTER(辅助信息!D:D,辅助信息!G:G=G2051)</f>
        <v>五冶达州国道542项目</v>
      </c>
    </row>
    <row r="2052" hidden="1"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hidden="1"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hidden="1"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hidden="1"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hidden="1"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hidden="1"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hidden="1"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hidden="1"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hidden="1"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hidden="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hidden="1"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hidden="1"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hidden="1"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hidden="1"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hidden="1"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hidden="1"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hidden="1"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hidden="1"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hidden="1"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hidden="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hidden="1"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hidden="1"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hidden="1"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hidden="1"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hidden="1"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hidden="1"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hidden="1"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hidden="1"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hidden="1"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hidden="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hidden="1"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hidden="1"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hidden="1"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hidden="1"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hidden="1"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hidden="1"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hidden="1"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hidden="1"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hidden="1"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hidden="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hidden="1"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hidden="1"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hidden="1"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hidden="1"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hidden="1"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hidden="1"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hidden="1"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hidden="1"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hidden="1"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hidden="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hidden="1"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hidden="1"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hidden="1"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hidden="1"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hidden="1"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hidden="1"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hidden="1"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hidden="1"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hidden="1"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hidden="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hidden="1"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hidden="1"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hidden="1"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hidden="1"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hidden="1"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hidden="1"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hidden="1"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hidden="1"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hidden="1"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hidden="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hidden="1"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hidden="1"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hidden="1"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hidden="1"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hidden="1"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hidden="1"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hidden="1"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hidden="1"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hidden="1"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hidden="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hidden="1"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hidden="1"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hidden="1"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hidden="1"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hidden="1"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hidden="1"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hidden="1"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hidden="1"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hidden="1"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hidden="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hidden="1"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hidden="1"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hidden="1"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hidden="1"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hidden="1"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hidden="1"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hidden="1"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hidden="1"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hidden="1"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hidden="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hidden="1"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hidden="1"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hidden="1"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t="str">
        <f>_xlfn._xlws.FILTER(辅助信息!D:D,辅助信息!G:G=G2154)</f>
        <v>五冶达州国道542项目</v>
      </c>
    </row>
    <row r="2155" hidden="1"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t="str">
        <f>_xlfn._xlws.FILTER(辅助信息!D:D,辅助信息!G:G=G2155)</f>
        <v>五冶达州国道542项目</v>
      </c>
    </row>
    <row r="2156" hidden="1"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t="str">
        <f>_xlfn._xlws.FILTER(辅助信息!D:D,辅助信息!G:G=G2156)</f>
        <v>五冶达州国道542项目</v>
      </c>
    </row>
    <row r="2157" hidden="1"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t="str">
        <f>_xlfn._xlws.FILTER(辅助信息!D:D,辅助信息!G:G=G2157)</f>
        <v>五冶达州国道542项目</v>
      </c>
    </row>
    <row r="2158" hidden="1"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t="str">
        <f>_xlfn._xlws.FILTER(辅助信息!D:D,辅助信息!G:G=G2158)</f>
        <v>五冶达州国道542项目</v>
      </c>
    </row>
    <row r="2159" hidden="1"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t="str">
        <f>_xlfn._xlws.FILTER(辅助信息!D:D,辅助信息!G:G=G2159)</f>
        <v>五冶达州国道542项目</v>
      </c>
    </row>
    <row r="2160" hidden="1"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t="str">
        <f>_xlfn._xlws.FILTER(辅助信息!D:D,辅助信息!G:G=G2160)</f>
        <v>五冶达州国道542项目</v>
      </c>
    </row>
    <row r="2161" hidden="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t="str">
        <f>_xlfn._xlws.FILTER(辅助信息!D:D,辅助信息!G:G=G2161)</f>
        <v>五冶达州国道542项目</v>
      </c>
    </row>
    <row r="2162" hidden="1"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t="str">
        <f>_xlfn._xlws.FILTER(辅助信息!D:D,辅助信息!G:G=G2162)</f>
        <v>五冶达州国道542项目</v>
      </c>
    </row>
    <row r="2163" hidden="1"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t="str">
        <f>_xlfn._xlws.FILTER(辅助信息!D:D,辅助信息!G:G=G2163)</f>
        <v>五冶达州国道542项目</v>
      </c>
    </row>
    <row r="2164" hidden="1"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t="str">
        <f>_xlfn._xlws.FILTER(辅助信息!D:D,辅助信息!G:G=G2164)</f>
        <v>五冶达州国道542项目</v>
      </c>
    </row>
    <row r="2165" hidden="1"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t="str">
        <f>_xlfn._xlws.FILTER(辅助信息!D:D,辅助信息!G:G=G2165)</f>
        <v>五冶达州国道542项目</v>
      </c>
    </row>
    <row r="2166" hidden="1"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t="str">
        <f>_xlfn._xlws.FILTER(辅助信息!D:D,辅助信息!G:G=G2166)</f>
        <v>五冶达州国道542项目</v>
      </c>
    </row>
    <row r="2167" hidden="1"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t="str">
        <f>_xlfn._xlws.FILTER(辅助信息!D:D,辅助信息!G:G=G2167)</f>
        <v>五冶达州国道542项目</v>
      </c>
    </row>
    <row r="2168" hidden="1"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t="str">
        <f>_xlfn._xlws.FILTER(辅助信息!D:D,辅助信息!G:G=G2168)</f>
        <v>五冶达州国道542项目</v>
      </c>
    </row>
    <row r="2169" hidden="1"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hidden="1"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hidden="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hidden="1"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hidden="1"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hidden="1"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hidden="1"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t="str">
        <f>_xlfn._xlws.FILTER(辅助信息!D:D,辅助信息!G:G=G2175)</f>
        <v>五冶达州国道542项目</v>
      </c>
    </row>
    <row r="2176" hidden="1"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t="str">
        <f>_xlfn._xlws.FILTER(辅助信息!D:D,辅助信息!G:G=G2176)</f>
        <v>五冶达州国道542项目</v>
      </c>
    </row>
    <row r="2177" hidden="1"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t="str">
        <f>_xlfn._xlws.FILTER(辅助信息!D:D,辅助信息!G:G=G2177)</f>
        <v>五冶达州国道542项目</v>
      </c>
    </row>
    <row r="2178" hidden="1"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t="str">
        <f>_xlfn._xlws.FILTER(辅助信息!D:D,辅助信息!G:G=G2178)</f>
        <v>五冶达州国道542项目</v>
      </c>
    </row>
    <row r="2179" hidden="1"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hidden="1"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hidden="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hidden="1"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hidden="1"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hidden="1"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hidden="1"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hidden="1"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hidden="1"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hidden="1"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hidden="1"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hidden="1"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hidden="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hidden="1"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hidden="1"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hidden="1"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hidden="1"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hidden="1"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hidden="1"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hidden="1"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hidden="1"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hidden="1"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hidden="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hidden="1"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hidden="1"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hidden="1"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hidden="1"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hidden="1"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hidden="1"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hidden="1"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hidden="1"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hidden="1"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hidden="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hidden="1"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hidden="1"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hidden="1"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hidden="1"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hidden="1"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hidden="1"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hidden="1"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hidden="1"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hidden="1"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hidden="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hidden="1"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hidden="1"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hidden="1"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hidden="1"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hidden="1"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hidden="1"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hidden="1"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hidden="1"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hidden="1"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hidden="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hidden="1"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hidden="1"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hidden="1"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hidden="1"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hidden="1"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hidden="1"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hidden="1"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hidden="1"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hidden="1"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hidden="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hidden="1"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hidden="1"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hidden="1"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hidden="1"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hidden="1"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hidden="1"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hidden="1"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hidden="1"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hidden="1"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hidden="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hidden="1"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hidden="1"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hidden="1"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hidden="1"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t="str">
        <f>_xlfn._xlws.FILTER(辅助信息!D:D,辅助信息!G:G=G2255)</f>
        <v>五冶达州国道542项目</v>
      </c>
    </row>
    <row r="2256" hidden="1"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t="str">
        <f>_xlfn._xlws.FILTER(辅助信息!D:D,辅助信息!G:G=G2256)</f>
        <v>五冶达州国道542项目</v>
      </c>
    </row>
    <row r="2257" hidden="1"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t="str">
        <f>_xlfn._xlws.FILTER(辅助信息!D:D,辅助信息!G:G=G2257)</f>
        <v>五冶达州国道542项目</v>
      </c>
    </row>
    <row r="2258" hidden="1"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t="str">
        <f>_xlfn._xlws.FILTER(辅助信息!D:D,辅助信息!G:G=G2258)</f>
        <v>五冶达州国道542项目</v>
      </c>
    </row>
    <row r="2259" hidden="1"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t="str">
        <f>_xlfn._xlws.FILTER(辅助信息!D:D,辅助信息!G:G=G2259)</f>
        <v>五冶达州国道542项目</v>
      </c>
    </row>
    <row r="2260" hidden="1"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t="str">
        <f>_xlfn._xlws.FILTER(辅助信息!D:D,辅助信息!G:G=G2260)</f>
        <v>五冶达州国道542项目</v>
      </c>
    </row>
    <row r="2261" hidden="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hidden="1"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hidden="1"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hidden="1"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hidden="1"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hidden="1"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hidden="1"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hidden="1"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hidden="1"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hidden="1"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hidden="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hidden="1"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hidden="1"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hidden="1"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hidden="1"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四川省眉山市仁寿县彰加镇华炉村中铁十局资乐高速3#钢筋场</v>
      </c>
      <c r="H2275" s="2" t="str">
        <f>'[1]2025年已发货'!H:H</f>
        <v>杨飞</v>
      </c>
      <c r="I2275" s="2">
        <f>'[1]2025年已发货'!I:I</f>
        <v>15667998777</v>
      </c>
      <c r="J2275" s="2" vm="1" t="e">
        <f>_xlfn._xlws.FILTER(辅助信息!D:D,辅助信息!G:G=G2275)</f>
        <v>#VALUE!</v>
      </c>
    </row>
    <row r="2276" hidden="1"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四川省眉山市仁寿县彰加镇华炉村中铁十局资乐高速3#钢筋场</v>
      </c>
      <c r="H2276" s="2" t="str">
        <f>'[1]2025年已发货'!H:H</f>
        <v>杨飞</v>
      </c>
      <c r="I2276" s="2">
        <f>'[1]2025年已发货'!I:I</f>
        <v>15667998777</v>
      </c>
      <c r="J2276" s="2" vm="1" t="e">
        <f>_xlfn._xlws.FILTER(辅助信息!D:D,辅助信息!G:G=G2276)</f>
        <v>#VALUE!</v>
      </c>
    </row>
    <row r="2277" hidden="1"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四川省眉山市仁寿县彰加镇华炉村中铁十局资乐高速3#钢筋场</v>
      </c>
      <c r="H2277" s="2" t="str">
        <f>'[1]2025年已发货'!H:H</f>
        <v>杨飞</v>
      </c>
      <c r="I2277" s="2">
        <f>'[1]2025年已发货'!I:I</f>
        <v>15667998777</v>
      </c>
      <c r="J2277" s="2" vm="1" t="e">
        <f>_xlfn._xlws.FILTER(辅助信息!D:D,辅助信息!G:G=G2277)</f>
        <v>#VALUE!</v>
      </c>
    </row>
    <row r="2278" hidden="1"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hidden="1"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hidden="1"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hidden="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t="str">
        <f>_xlfn._xlws.FILTER(辅助信息!D:D,辅助信息!G:G=G2281)</f>
        <v>五冶达州国道542项目</v>
      </c>
    </row>
    <row r="2282" hidden="1"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t="str">
        <f>_xlfn._xlws.FILTER(辅助信息!D:D,辅助信息!G:G=G2282)</f>
        <v>五冶达州国道542项目</v>
      </c>
    </row>
    <row r="2283" hidden="1"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t="str">
        <f>_xlfn._xlws.FILTER(辅助信息!D:D,辅助信息!G:G=G2283)</f>
        <v>五冶达州国道542项目</v>
      </c>
    </row>
    <row r="2284" hidden="1"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hidden="1"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hidden="1"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hidden="1"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hidden="1"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hidden="1"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hidden="1"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hidden="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hidden="1"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hidden="1"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hidden="1"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hidden="1"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hidden="1"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hidden="1"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hidden="1"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hidden="1"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hidden="1"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hidden="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hidden="1"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hidden="1"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hidden="1"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hidden="1"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hidden="1"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hidden="1"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hidden="1"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hidden="1"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hidden="1"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hidden="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hidden="1"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hidden="1"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hidden="1"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hidden="1"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hidden="1"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hidden="1"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hidden="1"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hidden="1"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hidden="1"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hidden="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hidden="1"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hidden="1"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hidden="1"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hidden="1"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hidden="1"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hidden="1"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hidden="1"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hidden="1"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hidden="1"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hidden="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hidden="1"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hidden="1"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hidden="1"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hidden="1"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hidden="1"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hidden="1"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hidden="1"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hidden="1"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hidden="1"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hidden="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hidden="1"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hidden="1"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hidden="1"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hidden="1"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hidden="1"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hidden="1"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hidden="1"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hidden="1"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hidden="1"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hidden="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hidden="1"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hidden="1"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t="str">
        <f>_xlfn._xlws.FILTER(辅助信息!D:D,辅助信息!G:G=G2353)</f>
        <v>五冶达州国道542项目</v>
      </c>
    </row>
    <row r="2354" hidden="1"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t="str">
        <f>_xlfn._xlws.FILTER(辅助信息!D:D,辅助信息!G:G=G2354)</f>
        <v>五冶达州国道542项目</v>
      </c>
    </row>
    <row r="2355" hidden="1"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t="str">
        <f>_xlfn._xlws.FILTER(辅助信息!D:D,辅助信息!G:G=G2355)</f>
        <v>五冶达州国道542项目</v>
      </c>
    </row>
    <row r="2356" hidden="1"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t="str">
        <f>_xlfn._xlws.FILTER(辅助信息!D:D,辅助信息!G:G=G2356)</f>
        <v>五冶达州国道542项目</v>
      </c>
    </row>
    <row r="2357" hidden="1"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hidden="1"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hidden="1"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hidden="1"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hidden="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hidden="1"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hidden="1"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hidden="1"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hidden="1"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hidden="1"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hidden="1"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hidden="1"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hidden="1"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hidden="1"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hidden="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hidden="1"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hidden="1"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hidden="1"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hidden="1"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hidden="1"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hidden="1"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hidden="1"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hidden="1"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hidden="1"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hidden="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hidden="1"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hidden="1"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hidden="1"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hidden="1"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hidden="1"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hidden="1"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hidden="1"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hidden="1"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hidden="1"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hidden="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hidden="1"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hidden="1"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hidden="1"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hidden="1"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hidden="1"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hidden="1"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hidden="1"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hidden="1"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hidden="1"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hidden="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hidden="1"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hidden="1"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hidden="1"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hidden="1"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hidden="1"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hidden="1"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hidden="1"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hidden="1"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hidden="1"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hidden="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hidden="1"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hidden="1"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hidden="1"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hidden="1"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hidden="1"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hidden="1"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hidden="1"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hidden="1"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hidden="1"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hidden="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hidden="1"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hidden="1"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hidden="1"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hidden="1"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hidden="1"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hidden="1"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hidden="1"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hidden="1"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hidden="1"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hidden="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hidden="1"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hidden="1"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hidden="1"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hidden="1"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hidden="1"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hidden="1"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hidden="1"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hidden="1"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hidden="1"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hidden="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hidden="1"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hidden="1"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hidden="1"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hidden="1"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hidden="1"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hidden="1"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hidden="1"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hidden="1"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hidden="1"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hidden="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hidden="1"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hidden="1"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hidden="1"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hidden="1"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hidden="1"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hidden="1"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hidden="1"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hidden="1"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hidden="1"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hidden="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hidden="1"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hidden="1"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hidden="1"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hidden="1"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hidden="1"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hidden="1"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hidden="1"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hidden="1"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hidden="1"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hidden="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hidden="1"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hidden="1"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hidden="1"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hidden="1"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hidden="1"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hidden="1"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hidden="1"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hidden="1"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hidden="1"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hidden="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hidden="1"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hidden="1"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hidden="1"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hidden="1"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hidden="1"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hidden="1"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hidden="1"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hidden="1"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hidden="1"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hidden="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hidden="1"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hidden="1"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hidden="1"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hidden="1"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hidden="1"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hidden="1"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hidden="1"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hidden="1"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hidden="1"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hidden="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hidden="1"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hidden="1"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hidden="1"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hidden="1"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hidden="1"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hidden="1"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hidden="1"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hidden="1"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hidden="1"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hidden="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hidden="1"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hidden="1"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hidden="1"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hidden="1"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hidden="1"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hidden="1"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hidden="1"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hidden="1"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hidden="1"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hidden="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hidden="1"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hidden="1"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hidden="1"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hidden="1"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hidden="1"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hidden="1"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hidden="1"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hidden="1"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hidden="1"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hidden="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hidden="1"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hidden="1"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hidden="1"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hidden="1"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hidden="1"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hidden="1"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hidden="1"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hidden="1"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hidden="1"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hidden="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hidden="1"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hidden="1"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hidden="1"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hidden="1"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hidden="1"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hidden="1"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hidden="1"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t="str">
        <f>_xlfn._xlws.FILTER(辅助信息!D:D,辅助信息!G:G=G2548)</f>
        <v>五冶达州国道542项目</v>
      </c>
    </row>
    <row r="2549" hidden="1"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hidden="1"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hidden="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hidden="1"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hidden="1"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hidden="1"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hidden="1"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hidden="1"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t="str">
        <f>_xlfn._xlws.FILTER(辅助信息!D:D,辅助信息!G:G=G2556)</f>
        <v>五冶达州国道542项目</v>
      </c>
    </row>
    <row r="2557" hidden="1"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t="str">
        <f>_xlfn._xlws.FILTER(辅助信息!D:D,辅助信息!G:G=G2557)</f>
        <v>五冶达州国道542项目</v>
      </c>
    </row>
    <row r="2558" hidden="1"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t="str">
        <f>_xlfn._xlws.FILTER(辅助信息!D:D,辅助信息!G:G=G2558)</f>
        <v>五冶达州国道542项目</v>
      </c>
    </row>
    <row r="2559" hidden="1"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t="str">
        <f>_xlfn._xlws.FILTER(辅助信息!D:D,辅助信息!G:G=G2559)</f>
        <v>五冶达州国道542项目</v>
      </c>
    </row>
    <row r="2560" hidden="1"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t="str">
        <f>_xlfn._xlws.FILTER(辅助信息!D:D,辅助信息!G:G=G2560)</f>
        <v>五冶达州国道542项目</v>
      </c>
    </row>
    <row r="2561" hidden="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t="str">
        <f>_xlfn._xlws.FILTER(辅助信息!D:D,辅助信息!G:G=G2561)</f>
        <v>五冶达州国道542项目</v>
      </c>
    </row>
    <row r="2562" hidden="1"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t="str">
        <f>_xlfn._xlws.FILTER(辅助信息!D:D,辅助信息!G:G=G2562)</f>
        <v>五冶达州国道542项目</v>
      </c>
    </row>
    <row r="2563" hidden="1"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t="str">
        <f>_xlfn._xlws.FILTER(辅助信息!D:D,辅助信息!G:G=G2563)</f>
        <v>五冶达州国道542项目</v>
      </c>
    </row>
    <row r="2564" hidden="1"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hidden="1"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hidden="1"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hidden="1"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hidden="1"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hidden="1"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hidden="1"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hidden="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hidden="1"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hidden="1"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hidden="1"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hidden="1"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hidden="1"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hidden="1"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hidden="1"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hidden="1"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hidden="1"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hidden="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hidden="1"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hidden="1"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hidden="1"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hidden="1"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hidden="1"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hidden="1"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hidden="1"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hidden="1"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hidden="1"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hidden="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hidden="1"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hidden="1"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hidden="1"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hidden="1"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hidden="1"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hidden="1"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hidden="1"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hidden="1"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hidden="1"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hidden="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hidden="1"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hidden="1"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hidden="1"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hidden="1"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hidden="1"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hidden="1"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hidden="1"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hidden="1"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hidden="1"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四川省眉山市仁寿县彰加镇华炉村中铁十局资乐高速3#钢筋场</v>
      </c>
      <c r="H2610" s="2" t="str">
        <f>'[1]2025年已发货'!H:H</f>
        <v>杨飞</v>
      </c>
      <c r="I2610" s="2">
        <f>'[1]2025年已发货'!I:I</f>
        <v>15667998777</v>
      </c>
      <c r="J2610" s="2" vm="1" t="e">
        <f>_xlfn._xlws.FILTER(辅助信息!D:D,辅助信息!G:G=G2610)</f>
        <v>#VALUE!</v>
      </c>
    </row>
    <row r="2611" hidden="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四川省眉山市仁寿县彰加镇华炉村中铁十局资乐高速3#钢筋场</v>
      </c>
      <c r="H2611" s="2" t="str">
        <f>'[1]2025年已发货'!H:H</f>
        <v>杨飞</v>
      </c>
      <c r="I2611" s="2">
        <f>'[1]2025年已发货'!I:I</f>
        <v>15667998777</v>
      </c>
      <c r="J2611" s="2" vm="1" t="e">
        <f>_xlfn._xlws.FILTER(辅助信息!D:D,辅助信息!G:G=G2611)</f>
        <v>#VALUE!</v>
      </c>
    </row>
    <row r="2612" hidden="1"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hidden="1"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hidden="1"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hidden="1"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hidden="1"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hidden="1"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hidden="1"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hidden="1"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hidden="1"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hidden="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hidden="1"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hidden="1"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hidden="1"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hidden="1"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hidden="1"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hidden="1"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hidden="1"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hidden="1"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hidden="1"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hidden="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hidden="1"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hidden="1"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hidden="1"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hidden="1"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hidden="1"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hidden="1"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hidden="1"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hidden="1"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hidden="1"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hidden="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hidden="1"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hidden="1"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hidden="1"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hidden="1"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hidden="1"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hidden="1"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hidden="1"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hidden="1"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hidden="1"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hidden="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hidden="1"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hidden="1"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hidden="1"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hidden="1"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hidden="1"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hidden="1"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hidden="1"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hidden="1"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hidden="1"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hidden="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hidden="1"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hidden="1"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hidden="1"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hidden="1"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hidden="1"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hidden="1"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hidden="1"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hidden="1"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hidden="1"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hidden="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hidden="1"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hidden="1"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hidden="1"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hidden="1"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hidden="1"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hidden="1"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hidden="1"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hidden="1"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hidden="1"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hidden="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hidden="1"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hidden="1"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hidden="1"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hidden="1"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hidden="1"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hidden="1"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hidden="1"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hidden="1"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hidden="1"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hidden="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hidden="1"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hidden="1"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hidden="1"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hidden="1"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hidden="1"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hidden="1"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hidden="1"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hidden="1"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hidden="1"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hidden="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hidden="1"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hidden="1"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hidden="1"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hidden="1"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hidden="1"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hidden="1"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hidden="1"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hidden="1"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hidden="1"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hidden="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hidden="1"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hidden="1"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hidden="1"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hidden="1"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hidden="1"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hidden="1"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hidden="1"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hidden="1"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hidden="1"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hidden="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hidden="1"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hidden="1"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hidden="1"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hidden="1"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hidden="1"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hidden="1"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hidden="1"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hidden="1"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hidden="1"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hidden="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hidden="1"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hidden="1"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hidden="1"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hidden="1"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hidden="1"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hidden="1"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hidden="1"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hidden="1"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hidden="1"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hidden="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hidden="1"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hidden="1"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hidden="1"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hidden="1"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hidden="1"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hidden="1"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hidden="1"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hidden="1"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hidden="1"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hidden="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hidden="1"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hidden="1"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hidden="1"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hidden="1"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hidden="1"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hidden="1"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hidden="1"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hidden="1"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hidden="1"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hidden="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hidden="1"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hidden="1"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hidden="1"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hidden="1"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hidden="1"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hidden="1"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hidden="1"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hidden="1"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hidden="1"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hidden="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hidden="1"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hidden="1"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hidden="1"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hidden="1"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hidden="1"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hidden="1"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hidden="1"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hidden="1"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hidden="1"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hidden="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hidden="1"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hidden="1"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hidden="1"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hidden="1"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hidden="1"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hidden="1"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hidden="1"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hidden="1"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hidden="1"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hidden="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hidden="1"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hidden="1"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hidden="1"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hidden="1"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hidden="1"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hidden="1"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hidden="1"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hidden="1"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hidden="1"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hidden="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hidden="1"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hidden="1"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hidden="1"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hidden="1"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hidden="1"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hidden="1"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hidden="1"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hidden="1"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hidden="1"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hidden="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hidden="1"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hidden="1"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hidden="1"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hidden="1"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hidden="1"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hidden="1"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hidden="1"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hidden="1"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hidden="1"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hidden="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hidden="1"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hidden="1"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hidden="1"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hidden="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hidden="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hidden="1"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hidden="1"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hidden="1"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hidden="1"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hidden="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hidden="1"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hidden="1"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hidden="1"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hidden="1"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hidden="1"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hidden="1"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hidden="1"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hidden="1"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hidden="1"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hidden="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hidden="1"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hidden="1"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hidden="1"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hidden="1"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hidden="1"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hidden="1"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hidden="1"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hidden="1"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hidden="1"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hidden="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hidden="1"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hidden="1"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hidden="1"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hidden="1"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hidden="1"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hidden="1"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hidden="1"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hidden="1"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hidden="1"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hidden="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hidden="1"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hidden="1"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hidden="1"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hidden="1"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hidden="1"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hidden="1"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hidden="1"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hidden="1"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hidden="1"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hidden="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hidden="1"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hidden="1"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hidden="1"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hidden="1"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hidden="1"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hidden="1"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hidden="1"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hidden="1"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hidden="1"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hidden="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hidden="1"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hidden="1"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hidden="1"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hidden="1"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hidden="1"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hidden="1"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hidden="1"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hidden="1"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hidden="1"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hidden="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hidden="1"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hidden="1"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hidden="1"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hidden="1"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hidden="1"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hidden="1"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hidden="1"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hidden="1"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hidden="1"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hidden="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hidden="1"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hidden="1"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hidden="1"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hidden="1"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hidden="1"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hidden="1"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hidden="1"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hidden="1"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hidden="1"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hidden="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hidden="1"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hidden="1"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hidden="1"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hidden="1"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hidden="1"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hidden="1"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hidden="1"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hidden="1"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hidden="1"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hidden="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hidden="1"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hidden="1"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hidden="1"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hidden="1"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hidden="1"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hidden="1"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hidden="1"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hidden="1"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hidden="1"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hidden="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hidden="1"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hidden="1"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hidden="1"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hidden="1"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hidden="1"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hidden="1"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hidden="1"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hidden="1"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hidden="1"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hidden="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hidden="1"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hidden="1"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hidden="1"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hidden="1"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hidden="1"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hidden="1"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hidden="1"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hidden="1"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hidden="1"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hidden="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hidden="1"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hidden="1"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hidden="1"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hidden="1"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hidden="1"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hidden="1"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hidden="1"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hidden="1"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hidden="1"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hidden="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hidden="1"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hidden="1"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hidden="1"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hidden="1"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hidden="1"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hidden="1"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hidden="1"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hidden="1"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hidden="1"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hidden="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hidden="1"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hidden="1"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hidden="1"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hidden="1"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hidden="1"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hidden="1"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hidden="1"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hidden="1"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hidden="1"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hidden="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hidden="1"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hidden="1"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hidden="1"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hidden="1"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hidden="1"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hidden="1"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hidden="1"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hidden="1"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hidden="1"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hidden="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hidden="1"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hidden="1"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hidden="1"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hidden="1"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hidden="1"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hidden="1"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hidden="1"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hidden="1"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hidden="1"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hidden="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hidden="1"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hidden="1"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hidden="1"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hidden="1"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hidden="1"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hidden="1"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hidden="1"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hidden="1"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hidden="1"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hidden="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hidden="1"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hidden="1"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hidden="1"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hidden="1"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hidden="1"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hidden="1"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hidden="1"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hidden="1"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hidden="1"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hidden="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hidden="1"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hidden="1"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hidden="1"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hidden="1"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hidden="1"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hidden="1"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hidden="1"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hidden="1"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hidden="1"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hidden="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hidden="1"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hidden="1"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hidden="1"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hidden="1"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hidden="1"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hidden="1"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hidden="1"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hidden="1"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hidden="1"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hidden="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hidden="1"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hidden="1"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hidden="1"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hidden="1"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hidden="1"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hidden="1"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hidden="1"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hidden="1"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hidden="1"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hidden="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hidden="1"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hidden="1"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hidden="1"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hidden="1"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hidden="1"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hidden="1"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hidden="1"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hidden="1"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hidden="1"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hidden="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hidden="1"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hidden="1"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hidden="1"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hidden="1"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hidden="1"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hidden="1"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hidden="1"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hidden="1"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hidden="1"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hidden="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hidden="1"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hidden="1"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hidden="1"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hidden="1"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hidden="1"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hidden="1"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hidden="1"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hidden="1"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hidden="1"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hidden="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hidden="1"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hidden="1"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hidden="1"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hidden="1"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hidden="1"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hidden="1"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hidden="1"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hidden="1"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hidden="1"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hidden="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hidden="1"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hidden="1"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hidden="1"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hidden="1"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hidden="1"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hidden="1"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hidden="1"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hidden="1"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hidden="1"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hidden="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hidden="1"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hidden="1"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hidden="1"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hidden="1"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hidden="1"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hidden="1"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hidden="1"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hidden="1"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hidden="1"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hidden="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hidden="1"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hidden="1"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hidden="1"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hidden="1"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hidden="1"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hidden="1"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hidden="1"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hidden="1"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hidden="1"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hidden="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hidden="1"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hidden="1"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hidden="1"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hidden="1"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hidden="1"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hidden="1"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hidden="1"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hidden="1"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hidden="1"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hidden="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hidden="1"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hidden="1"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hidden="1"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hidden="1"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hidden="1"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hidden="1"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hidden="1"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hidden="1"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hidden="1"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hidden="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hidden="1"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hidden="1"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hidden="1"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hidden="1"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hidden="1"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hidden="1"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hidden="1"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hidden="1"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hidden="1"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hidden="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hidden="1"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hidden="1"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hidden="1"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hidden="1"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hidden="1"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hidden="1"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hidden="1"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hidden="1"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hidden="1"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hidden="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hidden="1"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hidden="1"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hidden="1"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hidden="1"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hidden="1"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hidden="1"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hidden="1"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hidden="1"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hidden="1"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hidden="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hidden="1"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hidden="1"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hidden="1"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hidden="1"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hidden="1"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hidden="1"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hidden="1"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hidden="1"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hidden="1"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hidden="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hidden="1"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hidden="1"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hidden="1"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hidden="1"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hidden="1"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hidden="1"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hidden="1"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hidden="1"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hidden="1"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hidden="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hidden="1"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hidden="1"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hidden="1"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hidden="1"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hidden="1"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hidden="1"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hidden="1"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hidden="1"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hidden="1"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hidden="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hidden="1"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hidden="1"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hidden="1"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hidden="1"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hidden="1"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hidden="1"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hidden="1"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hidden="1"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hidden="1"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hidden="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hidden="1"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hidden="1"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hidden="1"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hidden="1"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hidden="1"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hidden="1"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hidden="1"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hidden="1"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hidden="1"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hidden="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hidden="1"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hidden="1"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hidden="1"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hidden="1"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hidden="1"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hidden="1"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hidden="1"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hidden="1"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hidden="1"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hidden="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hidden="1"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hidden="1"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hidden="1"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hidden="1"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hidden="1"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hidden="1"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hidden="1"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hidden="1"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hidden="1"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hidden="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hidden="1"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hidden="1"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hidden="1"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hidden="1"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hidden="1"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hidden="1"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hidden="1"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hidden="1"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hidden="1"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hidden="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hidden="1"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hidden="1"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hidden="1"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hidden="1"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hidden="1"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hidden="1"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hidden="1"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hidden="1"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hidden="1"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hidden="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hidden="1"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hidden="1"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hidden="1"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hidden="1"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hidden="1"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hidden="1"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hidden="1"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hidden="1"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hidden="1"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hidden="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hidden="1"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hidden="1"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hidden="1"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hidden="1"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hidden="1"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hidden="1"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hidden="1"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hidden="1"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hidden="1"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hidden="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hidden="1"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hidden="1"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hidden="1"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hidden="1"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hidden="1"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hidden="1"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hidden="1"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hidden="1"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hidden="1"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hidden="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hidden="1"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hidden="1"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hidden="1"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hidden="1"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hidden="1"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hidden="1"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hidden="1"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hidden="1"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hidden="1"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hidden="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hidden="1"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hidden="1"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hidden="1"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hidden="1"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hidden="1"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hidden="1"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hidden="1"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hidden="1"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hidden="1"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hidden="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hidden="1"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hidden="1"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hidden="1"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hidden="1"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hidden="1"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hidden="1"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hidden="1"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hidden="1"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hidden="1"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hidden="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hidden="1"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hidden="1"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hidden="1"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hidden="1"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hidden="1"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hidden="1"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hidden="1"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hidden="1"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hidden="1"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hidden="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hidden="1"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hidden="1"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hidden="1"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hidden="1"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hidden="1"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hidden="1"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hidden="1"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hidden="1"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hidden="1"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hidden="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hidden="1"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hidden="1"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hidden="1"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hidden="1"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hidden="1"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hidden="1"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hidden="1"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hidden="1"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hidden="1"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hidden="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hidden="1"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hidden="1"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hidden="1"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hidden="1"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hidden="1"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hidden="1"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hidden="1"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hidden="1"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hidden="1"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hidden="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hidden="1"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hidden="1"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hidden="1"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hidden="1"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hidden="1"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hidden="1"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hidden="1"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hidden="1"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hidden="1"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hidden="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hidden="1"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hidden="1"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hidden="1"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hidden="1"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hidden="1"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hidden="1"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hidden="1"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hidden="1"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hidden="1"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hidden="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hidden="1"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hidden="1"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hidden="1"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hidden="1"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hidden="1"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hidden="1"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hidden="1"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hidden="1"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hidden="1"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hidden="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hidden="1"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hidden="1"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hidden="1"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hidden="1"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hidden="1"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hidden="1"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hidden="1"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hidden="1"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hidden="1"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hidden="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hidden="1"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hidden="1"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hidden="1"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hidden="1"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hidden="1"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hidden="1"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hidden="1"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hidden="1"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hidden="1"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hidden="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hidden="1"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hidden="1"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hidden="1"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hidden="1"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hidden="1"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hidden="1"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hidden="1"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hidden="1"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hidden="1"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hidden="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hidden="1"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hidden="1"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hidden="1"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hidden="1"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hidden="1"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hidden="1"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hidden="1"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hidden="1"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hidden="1"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hidden="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hidden="1"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hidden="1"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hidden="1"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hidden="1"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hidden="1"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hidden="1"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hidden="1"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hidden="1"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hidden="1"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hidden="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hidden="1"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hidden="1"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hidden="1"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hidden="1"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hidden="1"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（中铁武汉电气化局成达万项目）新建成都至达州至万州铁路四电系统集成及相关工程CDWQDJC-2标</v>
      </c>
      <c r="H3446" s="2" t="str">
        <f>'[1]2025年已发货'!H:H</f>
        <v>余凡</v>
      </c>
      <c r="I3446" s="2">
        <f>'[1]2025年已发货'!I:I</f>
        <v>18228076992</v>
      </c>
      <c r="J3446" s="2" vm="1" t="e">
        <f>_xlfn._xlws.FILTER(辅助信息!D:D,辅助信息!G:G=G3446)</f>
        <v>#VALUE!</v>
      </c>
    </row>
    <row r="3447" hidden="1"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（中铁武汉电气化局成达万项目）新建成都至达州至万州铁路四电系统集成及相关工程CDWQDJC-2标</v>
      </c>
      <c r="H3447" s="2" t="str">
        <f>'[1]2025年已发货'!H:H</f>
        <v>余凡</v>
      </c>
      <c r="I3447" s="2">
        <f>'[1]2025年已发货'!I:I</f>
        <v>18228076992</v>
      </c>
      <c r="J3447" s="2" vm="1" t="e">
        <f>_xlfn._xlws.FILTER(辅助信息!D:D,辅助信息!G:G=G3447)</f>
        <v>#VALUE!</v>
      </c>
    </row>
    <row r="3448" hidden="1"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（中铁武汉电气化局成达万项目）新建成都至达州至万州铁路四电系统集成及相关工程CDWQDJC-2标</v>
      </c>
      <c r="H3448" s="2" t="str">
        <f>'[1]2025年已发货'!H:H</f>
        <v>余凡</v>
      </c>
      <c r="I3448" s="2">
        <f>'[1]2025年已发货'!I:I</f>
        <v>18228076992</v>
      </c>
      <c r="J3448" s="2" vm="1" t="e">
        <f>_xlfn._xlws.FILTER(辅助信息!D:D,辅助信息!G:G=G3448)</f>
        <v>#VALUE!</v>
      </c>
    </row>
    <row r="3449" hidden="1"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（中铁武汉电气化局成达万项目）新建成都至达州至万州铁路四电系统集成及相关工程CDWQDJC-2标</v>
      </c>
      <c r="H3449" s="2" t="str">
        <f>'[1]2025年已发货'!H:H</f>
        <v>余凡</v>
      </c>
      <c r="I3449" s="2">
        <f>'[1]2025年已发货'!I:I</f>
        <v>18228076992</v>
      </c>
      <c r="J3449" s="2" vm="1" t="e">
        <f>_xlfn._xlws.FILTER(辅助信息!D:D,辅助信息!G:G=G3449)</f>
        <v>#VALUE!</v>
      </c>
    </row>
    <row r="3450" hidden="1"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（中铁武汉电气化局成达万项目）新建成都至达州至万州铁路四电系统集成及相关工程CDWQDJC-2标</v>
      </c>
      <c r="H3450" s="2" t="str">
        <f>'[1]2025年已发货'!H:H</f>
        <v>余凡</v>
      </c>
      <c r="I3450" s="2">
        <f>'[1]2025年已发货'!I:I</f>
        <v>18228076992</v>
      </c>
      <c r="J3450" s="2" vm="1" t="e">
        <f>_xlfn._xlws.FILTER(辅助信息!D:D,辅助信息!G:G=G3450)</f>
        <v>#VALUE!</v>
      </c>
    </row>
    <row r="3451" hidden="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（中铁武汉电气化局成达万项目）新建成都至达州至万州铁路四电系统集成及相关工程CDWQDJC-2标</v>
      </c>
      <c r="H3451" s="2" t="str">
        <f>'[1]2025年已发货'!H:H</f>
        <v>余凡</v>
      </c>
      <c r="I3451" s="2">
        <f>'[1]2025年已发货'!I:I</f>
        <v>18228076992</v>
      </c>
      <c r="J3451" s="2" vm="1" t="e">
        <f>_xlfn._xlws.FILTER(辅助信息!D:D,辅助信息!G:G=G3451)</f>
        <v>#VALUE!</v>
      </c>
    </row>
    <row r="3452" hidden="1"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（中铁武汉电气化局成达万项目）新建成都至达州至万州铁路四电系统集成及相关工程CDWQDJC-2标</v>
      </c>
      <c r="H3452" s="2" t="str">
        <f>'[1]2025年已发货'!H:H</f>
        <v>余凡</v>
      </c>
      <c r="I3452" s="2">
        <f>'[1]2025年已发货'!I:I</f>
        <v>18228076992</v>
      </c>
      <c r="J3452" s="2" vm="1" t="e">
        <f>_xlfn._xlws.FILTER(辅助信息!D:D,辅助信息!G:G=G3452)</f>
        <v>#VALUE!</v>
      </c>
    </row>
    <row r="3453" hidden="1"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（中铁武汉电气化局成达万项目）新建成都至达州至万州铁路四电系统集成及相关工程CDWQDJC-2标</v>
      </c>
      <c r="H3453" s="2" t="str">
        <f>'[1]2025年已发货'!H:H</f>
        <v>余凡</v>
      </c>
      <c r="I3453" s="2">
        <f>'[1]2025年已发货'!I:I</f>
        <v>18228076992</v>
      </c>
      <c r="J3453" s="2" vm="1" t="e">
        <f>_xlfn._xlws.FILTER(辅助信息!D:D,辅助信息!G:G=G3453)</f>
        <v>#VALUE!</v>
      </c>
    </row>
    <row r="3454" hidden="1"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（中铁武汉电气化局成达万项目）新建成都至达州至万州铁路四电系统集成及相关工程CDWQDJC-2标</v>
      </c>
      <c r="H3454" s="2" t="str">
        <f>'[1]2025年已发货'!H:H</f>
        <v>余凡</v>
      </c>
      <c r="I3454" s="2">
        <f>'[1]2025年已发货'!I:I</f>
        <v>18228076992</v>
      </c>
      <c r="J3454" s="2" vm="1" t="e">
        <f>_xlfn._xlws.FILTER(辅助信息!D:D,辅助信息!G:G=G3454)</f>
        <v>#VALUE!</v>
      </c>
    </row>
    <row r="3455" hidden="1"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（中铁武汉电气化局成达万项目）新建成都至达州至万州铁路四电系统集成及相关工程CDWQDJC-2标</v>
      </c>
      <c r="H3455" s="2" t="str">
        <f>'[1]2025年已发货'!H:H</f>
        <v>余凡</v>
      </c>
      <c r="I3455" s="2">
        <f>'[1]2025年已发货'!I:I</f>
        <v>18228076992</v>
      </c>
      <c r="J3455" s="2" vm="1" t="e">
        <f>_xlfn._xlws.FILTER(辅助信息!D:D,辅助信息!G:G=G3455)</f>
        <v>#VALUE!</v>
      </c>
    </row>
    <row r="3456" hidden="1"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hidden="1"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hidden="1"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hidden="1"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hidden="1"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hidden="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hidden="1"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hidden="1"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hidden="1"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hidden="1"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hidden="1"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hidden="1"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hidden="1"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hidden="1"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hidden="1"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hidden="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hidden="1"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hidden="1"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hidden="1"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hidden="1"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hidden="1"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hidden="1"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hidden="1"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hidden="1"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hidden="1"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hidden="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hidden="1"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hidden="1"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hidden="1"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hidden="1"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hidden="1"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hidden="1"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hidden="1"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hidden="1"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hidden="1"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hidden="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hidden="1"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hidden="1"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hidden="1"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hidden="1"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hidden="1"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hidden="1"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hidden="1"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hidden="1"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hidden="1"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hidden="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hidden="1"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hidden="1"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hidden="1"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hidden="1"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hidden="1"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hidden="1"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hidden="1"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hidden="1"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hidden="1"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hidden="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hidden="1"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hidden="1"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hidden="1"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hidden="1"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hidden="1"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hidden="1"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hidden="1"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hidden="1"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hidden="1"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hidden="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hidden="1"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hidden="1"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hidden="1"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hidden="1"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hidden="1"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hidden="1"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hidden="1"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hidden="1"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hidden="1"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hidden="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hidden="1"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hidden="1"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hidden="1"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hidden="1"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hidden="1"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hidden="1"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hidden="1"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hidden="1"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hidden="1"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hidden="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hidden="1"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hidden="1"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hidden="1"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hidden="1"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hidden="1"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hidden="1"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hidden="1"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hidden="1"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hidden="1"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hidden="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hidden="1"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hidden="1"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hidden="1"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hidden="1"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hidden="1"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hidden="1"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hidden="1"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hidden="1"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hidden="1"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hidden="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hidden="1"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hidden="1"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hidden="1"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hidden="1"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hidden="1"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hidden="1"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hidden="1"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hidden="1"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hidden="1"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hidden="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hidden="1"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hidden="1"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hidden="1"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hidden="1"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hidden="1"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hidden="1"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hidden="1"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hidden="1"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hidden="1"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hidden="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hidden="1"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hidden="1"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hidden="1"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hidden="1"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hidden="1"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hidden="1"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hidden="1"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hidden="1"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hidden="1"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hidden="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hidden="1"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hidden="1"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hidden="1"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hidden="1"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hidden="1"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hidden="1"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hidden="1"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hidden="1"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hidden="1"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hidden="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hidden="1"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hidden="1"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hidden="1"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hidden="1"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hidden="1"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hidden="1"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hidden="1"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hidden="1"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hidden="1"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hidden="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hidden="1"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hidden="1"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hidden="1"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hidden="1"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hidden="1"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hidden="1"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hidden="1"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hidden="1"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hidden="1"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hidden="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hidden="1"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hidden="1"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hidden="1"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hidden="1"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hidden="1"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hidden="1"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hidden="1"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hidden="1"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hidden="1"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hidden="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hidden="1"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hidden="1"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hidden="1"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hidden="1"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hidden="1"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hidden="1"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hidden="1"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hidden="1"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hidden="1"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hidden="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hidden="1"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hidden="1"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hidden="1"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hidden="1"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hidden="1"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hidden="1"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hidden="1"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hidden="1"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hidden="1"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hidden="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hidden="1"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hidden="1"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hidden="1"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hidden="1"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hidden="1"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hidden="1"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hidden="1"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hidden="1"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hidden="1"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hidden="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hidden="1"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hidden="1"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hidden="1"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hidden="1"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hidden="1"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hidden="1"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hidden="1"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hidden="1"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hidden="1"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hidden="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hidden="1"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hidden="1"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hidden="1"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hidden="1"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hidden="1"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hidden="1"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hidden="1"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hidden="1"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hidden="1"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hidden="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hidden="1"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hidden="1"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hidden="1"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hidden="1"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hidden="1"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hidden="1"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hidden="1"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hidden="1"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hidden="1"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hidden="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hidden="1"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hidden="1"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hidden="1"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hidden="1"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hidden="1"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hidden="1"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hidden="1"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hidden="1"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hidden="1"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hidden="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hidden="1"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hidden="1"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hidden="1"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hidden="1"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hidden="1"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hidden="1"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hidden="1"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hidden="1"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hidden="1"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hidden="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hidden="1"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hidden="1"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hidden="1"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hidden="1"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hidden="1"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hidden="1"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hidden="1"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hidden="1"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hidden="1"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hidden="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hidden="1"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hidden="1"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hidden="1"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hidden="1"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hidden="1"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hidden="1"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hidden="1"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hidden="1"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hidden="1"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hidden="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hidden="1"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hidden="1"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hidden="1"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hidden="1"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hidden="1"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hidden="1"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hidden="1"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hidden="1"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hidden="1"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hidden="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hidden="1"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hidden="1"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hidden="1"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hidden="1"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hidden="1"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hidden="1"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hidden="1"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hidden="1"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hidden="1"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hidden="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hidden="1"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hidden="1"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hidden="1"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hidden="1"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hidden="1"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hidden="1"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hidden="1"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hidden="1"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hidden="1"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hidden="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hidden="1"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hidden="1"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hidden="1"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hidden="1"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hidden="1"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hidden="1"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hidden="1"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hidden="1"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hidden="1"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hidden="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hidden="1"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hidden="1"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hidden="1"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hidden="1"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hidden="1"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hidden="1"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hidden="1"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hidden="1"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hidden="1"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hidden="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hidden="1"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hidden="1"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hidden="1"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hidden="1"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hidden="1"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hidden="1"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hidden="1"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hidden="1"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hidden="1"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hidden="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hidden="1"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hidden="1"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hidden="1"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hidden="1"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hidden="1"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hidden="1"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hidden="1"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hidden="1"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hidden="1"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hidden="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hidden="1"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hidden="1"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hidden="1"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hidden="1"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hidden="1"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hidden="1"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hidden="1"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hidden="1"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hidden="1"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hidden="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hidden="1"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hidden="1"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hidden="1"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hidden="1"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hidden="1"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hidden="1"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hidden="1"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hidden="1"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hidden="1"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hidden="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hidden="1"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hidden="1"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hidden="1"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hidden="1"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hidden="1"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hidden="1"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hidden="1"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hidden="1"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hidden="1"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hidden="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hidden="1"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hidden="1"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hidden="1"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hidden="1"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hidden="1"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hidden="1"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hidden="1"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hidden="1"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hidden="1"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hidden="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hidden="1"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hidden="1"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hidden="1"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hidden="1"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hidden="1"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hidden="1"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hidden="1"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hidden="1"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hidden="1"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hidden="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hidden="1"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hidden="1"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hidden="1"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hidden="1"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hidden="1"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hidden="1"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hidden="1"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hidden="1"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hidden="1"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hidden="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hidden="1"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hidden="1"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hidden="1"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hidden="1"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hidden="1"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hidden="1"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hidden="1"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hidden="1"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hidden="1"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hidden="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hidden="1"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hidden="1"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hidden="1"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hidden="1"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hidden="1"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hidden="1"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hidden="1"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hidden="1"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hidden="1"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hidden="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hidden="1"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hidden="1"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hidden="1"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hidden="1"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hidden="1"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hidden="1"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hidden="1"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hidden="1"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hidden="1"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hidden="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hidden="1"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hidden="1"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hidden="1"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hidden="1"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hidden="1"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hidden="1"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hidden="1"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hidden="1"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hidden="1"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hidden="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hidden="1"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hidden="1"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hidden="1"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hidden="1"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hidden="1"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hidden="1"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hidden="1"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hidden="1"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hidden="1"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hidden="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hidden="1"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hidden="1"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hidden="1"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hidden="1"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hidden="1"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hidden="1"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hidden="1"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hidden="1"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hidden="1"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hidden="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hidden="1"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hidden="1"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hidden="1"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hidden="1"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hidden="1"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hidden="1"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hidden="1"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hidden="1"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hidden="1"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hidden="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hidden="1"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hidden="1"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hidden="1"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hidden="1"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hidden="1"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hidden="1"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hidden="1"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hidden="1"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hidden="1"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hidden="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hidden="1"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hidden="1"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hidden="1"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hidden="1"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hidden="1"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hidden="1"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hidden="1"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hidden="1"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hidden="1"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hidden="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hidden="1"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hidden="1"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hidden="1"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hidden="1"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hidden="1"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hidden="1"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hidden="1"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hidden="1"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hidden="1"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hidden="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hidden="1"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hidden="1"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hidden="1"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hidden="1"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hidden="1"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hidden="1"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hidden="1"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hidden="1"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hidden="1"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hidden="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hidden="1"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hidden="1"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hidden="1"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hidden="1"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hidden="1"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hidden="1"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hidden="1"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hidden="1"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hidden="1"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hidden="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hidden="1"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hidden="1"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hidden="1"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hidden="1"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hidden="1"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hidden="1"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hidden="1"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hidden="1"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hidden="1"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hidden="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hidden="1"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hidden="1"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hidden="1"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hidden="1"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hidden="1"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hidden="1"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hidden="1"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hidden="1"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hidden="1"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hidden="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hidden="1"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hidden="1"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hidden="1"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hidden="1"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hidden="1"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hidden="1"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hidden="1"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hidden="1"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四川省眉山市仁寿县彰加镇华炉村中铁十局资乐高速3#钢筋场</v>
      </c>
      <c r="H4009" s="2" t="str">
        <f>'[1]2025年已发货'!H:H</f>
        <v>杨飞</v>
      </c>
      <c r="I4009" s="2">
        <f>'[1]2025年已发货'!I:I</f>
        <v>15667998777</v>
      </c>
      <c r="J4009" s="2" vm="1" t="e">
        <f>_xlfn._xlws.FILTER(辅助信息!D:D,辅助信息!G:G=G4009)</f>
        <v>#VALUE!</v>
      </c>
    </row>
    <row r="4010" hidden="1"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hidden="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hidden="1"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hidden="1"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hidden="1"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hidden="1"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hidden="1"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hidden="1"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hidden="1"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hidden="1"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hidden="1"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hidden="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hidden="1"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hidden="1"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hidden="1"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hidden="1"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hidden="1"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hidden="1"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hidden="1"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hidden="1"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hidden="1"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hidden="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hidden="1"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hidden="1"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hidden="1"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hidden="1"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hidden="1"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hidden="1"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hidden="1"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hidden="1"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hidden="1"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hidden="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hidden="1"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hidden="1"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hidden="1"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hidden="1"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hidden="1"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hidden="1"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hidden="1"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hidden="1"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hidden="1"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hidden="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hidden="1"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hidden="1"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hidden="1"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hidden="1"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hidden="1"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hidden="1"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hidden="1"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hidden="1"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hidden="1"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hidden="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hidden="1"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hidden="1"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hidden="1"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hidden="1"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hidden="1"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hidden="1"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hidden="1"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hidden="1"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hidden="1"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hidden="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hidden="1"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hidden="1"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hidden="1"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hidden="1"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hidden="1"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hidden="1"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hidden="1"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hidden="1"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hidden="1"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hidden="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hidden="1"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hidden="1"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hidden="1"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hidden="1"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hidden="1"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hidden="1"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hidden="1"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hidden="1"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hidden="1"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hidden="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hidden="1"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hidden="1"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hidden="1"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hidden="1"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hidden="1"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hidden="1"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hidden="1"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hidden="1"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hidden="1"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hidden="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hidden="1"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hidden="1"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hidden="1"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hidden="1"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hidden="1"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hidden="1"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hidden="1"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hidden="1"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hidden="1"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hidden="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hidden="1"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hidden="1"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hidden="1"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hidden="1"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hidden="1"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hidden="1"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hidden="1"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hidden="1"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hidden="1"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hidden="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hidden="1"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hidden="1"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hidden="1"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hidden="1"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hidden="1"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hidden="1"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hidden="1"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hidden="1"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hidden="1"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hidden="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hidden="1"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hidden="1"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hidden="1"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hidden="1"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hidden="1"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hidden="1"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hidden="1"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hidden="1"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hidden="1"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hidden="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hidden="1"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hidden="1"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hidden="1"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hidden="1"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hidden="1"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hidden="1"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hidden="1"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hidden="1"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hidden="1"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hidden="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hidden="1"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hidden="1"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hidden="1"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hidden="1"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hidden="1"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hidden="1"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hidden="1"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hidden="1"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hidden="1"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hidden="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hidden="1"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hidden="1"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hidden="1"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hidden="1"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hidden="1"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hidden="1"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hidden="1"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hidden="1"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hidden="1"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hidden="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hidden="1"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hidden="1"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hidden="1"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hidden="1"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hidden="1"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hidden="1"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hidden="1"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hidden="1"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hidden="1"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hidden="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hidden="1"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hidden="1"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hidden="1"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hidden="1"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hidden="1"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hidden="1"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hidden="1"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hidden="1"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hidden="1"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hidden="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hidden="1"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hidden="1"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hidden="1"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hidden="1"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hidden="1"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hidden="1"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hidden="1"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hidden="1"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hidden="1"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hidden="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hidden="1"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hidden="1"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hidden="1"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hidden="1"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hidden="1"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hidden="1"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hidden="1"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hidden="1"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hidden="1"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hidden="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hidden="1"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hidden="1"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hidden="1"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hidden="1"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hidden="1"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hidden="1"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hidden="1"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hidden="1"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hidden="1"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hidden="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hidden="1"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hidden="1"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hidden="1"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hidden="1"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hidden="1"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hidden="1"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hidden="1"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hidden="1"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hidden="1"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hidden="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hidden="1"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hidden="1"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hidden="1"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hidden="1"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hidden="1"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hidden="1"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hidden="1"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hidden="1"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hidden="1"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hidden="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hidden="1"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hidden="1"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hidden="1"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hidden="1"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hidden="1"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hidden="1"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hidden="1"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hidden="1"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hidden="1"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hidden="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hidden="1"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hidden="1"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hidden="1"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hidden="1"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hidden="1"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hidden="1"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hidden="1"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hidden="1"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hidden="1"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hidden="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hidden="1"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hidden="1"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hidden="1"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hidden="1"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hidden="1"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hidden="1"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hidden="1"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hidden="1"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hidden="1"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hidden="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hidden="1"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hidden="1"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hidden="1"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hidden="1"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hidden="1"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hidden="1"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hidden="1"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hidden="1"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hidden="1"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hidden="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hidden="1"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hidden="1"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hidden="1"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hidden="1"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hidden="1"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hidden="1"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hidden="1"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hidden="1"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hidden="1"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hidden="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hidden="1"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hidden="1"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hidden="1"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hidden="1"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hidden="1"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hidden="1"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hidden="1"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hidden="1"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hidden="1"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hidden="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hidden="1"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hidden="1"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hidden="1"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hidden="1"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hidden="1"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hidden="1"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hidden="1"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hidden="1"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hidden="1"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hidden="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hidden="1"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hidden="1"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hidden="1"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hidden="1"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hidden="1"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hidden="1"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hidden="1"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hidden="1"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hidden="1"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hidden="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hidden="1"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hidden="1"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hidden="1"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hidden="1"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hidden="1"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hidden="1"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hidden="1"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hidden="1"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hidden="1"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hidden="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hidden="1"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hidden="1"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hidden="1"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hidden="1"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hidden="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hidden="1"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hidden="1"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hidden="1"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hidden="1"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hidden="1"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hidden="1"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hidden="1"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hidden="1"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hidden="1"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hidden="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hidden="1"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hidden="1"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hidden="1"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hidden="1"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hidden="1"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hidden="1"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hidden="1"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hidden="1"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hidden="1"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hidden="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hidden="1"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hidden="1"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hidden="1"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hidden="1"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hidden="1"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hidden="1"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hidden="1"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hidden="1"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hidden="1"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hidden="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hidden="1"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hidden="1"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hidden="1"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hidden="1"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hidden="1"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hidden="1"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hidden="1"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hidden="1"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hidden="1"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hidden="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hidden="1"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hidden="1"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hidden="1"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hidden="1"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hidden="1"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hidden="1"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hidden="1"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hidden="1"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hidden="1"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hidden="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hidden="1"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hidden="1"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hidden="1"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hidden="1"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hidden="1"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hidden="1"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hidden="1"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hidden="1"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hidden="1"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hidden="1"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hidden="1"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hidden="1"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hidden="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hidden="1"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hidden="1"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hidden="1"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hidden="1"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hidden="1"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hidden="1"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hidden="1"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hidden="1"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hidden="1"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hidden="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hidden="1"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hidden="1"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hidden="1"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hidden="1"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hidden="1"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hidden="1"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hidden="1"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hidden="1"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hidden="1"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hidden="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hidden="1"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hidden="1"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hidden="1"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hidden="1"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hidden="1"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hidden="1"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hidden="1"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hidden="1"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hidden="1"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hidden="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hidden="1"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hidden="1"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hidden="1"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hidden="1"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hidden="1"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hidden="1"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hidden="1"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hidden="1"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hidden="1"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hidden="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hidden="1"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hidden="1"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hidden="1"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hidden="1"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hidden="1"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hidden="1"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hidden="1"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hidden="1"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hidden="1"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hidden="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hidden="1"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hidden="1"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hidden="1"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hidden="1"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hidden="1"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hidden="1"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hidden="1"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hidden="1"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hidden="1"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hidden="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hidden="1"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hidden="1"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hidden="1"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hidden="1"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hidden="1"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hidden="1"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hidden="1"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hidden="1"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hidden="1"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hidden="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hidden="1"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hidden="1"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hidden="1"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hidden="1"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hidden="1"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hidden="1"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hidden="1"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hidden="1"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hidden="1"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hidden="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hidden="1"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hidden="1"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hidden="1"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hidden="1"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hidden="1"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hidden="1"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hidden="1"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hidden="1"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hidden="1"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hidden="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hidden="1"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hidden="1"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hidden="1"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hidden="1"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hidden="1"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hidden="1"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hidden="1"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hidden="1"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hidden="1"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hidden="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hidden="1"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hidden="1"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hidden="1"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hidden="1"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hidden="1"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hidden="1"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hidden="1"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hidden="1"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hidden="1"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hidden="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hidden="1"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hidden="1"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hidden="1"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hidden="1"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hidden="1"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hidden="1"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hidden="1"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hidden="1"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hidden="1"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hidden="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hidden="1"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hidden="1"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hidden="1"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hidden="1"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hidden="1"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hidden="1"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hidden="1"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hidden="1"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hidden="1"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hidden="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hidden="1"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hidden="1"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hidden="1"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hidden="1"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hidden="1"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hidden="1"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hidden="1"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hidden="1"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hidden="1"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hidden="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hidden="1"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hidden="1"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hidden="1"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hidden="1"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hidden="1"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hidden="1"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hidden="1"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hidden="1"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hidden="1"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hidden="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hidden="1"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hidden="1"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hidden="1"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hidden="1"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hidden="1"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hidden="1"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hidden="1"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hidden="1"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hidden="1"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hidden="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hidden="1"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hidden="1"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hidden="1"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hidden="1"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hidden="1"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hidden="1"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hidden="1"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hidden="1"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sheetData>
  <autoFilter ref="A1:K4589">
    <filterColumn colId="9">
      <customFilters>
        <customFilter operator="equal" val="五冶建设成都怡心湖片区及龙泉驿医院等项目"/>
      </customFilters>
    </filterColumn>
    <extLst/>
  </autoFilter>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2025-07-15T01:40:59Z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